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9200" windowHeight="6590"/>
  </bookViews>
  <sheets>
    <sheet name="Inhalt" sheetId="1" r:id="rId1"/>
    <sheet name="Tab. 2.1" sheetId="34" r:id="rId2"/>
    <sheet name="Tab. 2.2" sheetId="2" r:id="rId3"/>
    <sheet name="Tab. 2.3" sheetId="5" r:id="rId4"/>
    <sheet name="Tab. 2.3-1" sheetId="7" r:id="rId5"/>
    <sheet name="Tab. 2.3-2" sheetId="8" r:id="rId6"/>
    <sheet name="Tab. 2.3-3" sheetId="9" r:id="rId7"/>
    <sheet name="Tab. 2.3-4" sheetId="10" r:id="rId8"/>
    <sheet name="Tab. 2.3-5" sheetId="11" r:id="rId9"/>
    <sheet name="Tab. 2.3-6" sheetId="12" r:id="rId10"/>
    <sheet name="Tab. 2.4" sheetId="13" r:id="rId11"/>
    <sheet name="Tab. 2.4-1" sheetId="16" r:id="rId12"/>
    <sheet name="Tab. 2.4-2" sheetId="17" r:id="rId13"/>
    <sheet name="Tab. 2.4-3" sheetId="18" r:id="rId14"/>
    <sheet name="Tab. 2.4-4" sheetId="19" r:id="rId15"/>
    <sheet name="Tab. 2.4-5" sheetId="20" r:id="rId16"/>
    <sheet name="Tab. 2.4-6" sheetId="21" r:id="rId17"/>
    <sheet name="Tab. 2.5" sheetId="35" r:id="rId18"/>
    <sheet name="Tab. 2.6" sheetId="79" r:id="rId19"/>
    <sheet name="Tab. 2.6-1" sheetId="88" r:id="rId20"/>
    <sheet name="Tab. 2.6-2" sheetId="89" r:id="rId21"/>
    <sheet name="Tab. 2.7-1" sheetId="80" r:id="rId22"/>
    <sheet name="Tab. 2.7-2" sheetId="81" r:id="rId23"/>
    <sheet name="Tab. 2.7-3" sheetId="82" r:id="rId24"/>
    <sheet name="Tab. 2.8" sheetId="64" r:id="rId25"/>
    <sheet name="Tab. 2.9" sheetId="6" r:id="rId26"/>
    <sheet name="Tab. 2.10" sheetId="65" r:id="rId27"/>
    <sheet name="Tab. 2.10-1" sheetId="66" r:id="rId28"/>
    <sheet name="Tab. 2.10-2" sheetId="67" r:id="rId29"/>
    <sheet name="Tab. 2.10-3" sheetId="69" r:id="rId30"/>
    <sheet name="Tab. 2.10-4" sheetId="70" r:id="rId31"/>
    <sheet name="Tab. 2.10-5" sheetId="71" r:id="rId32"/>
    <sheet name="Tab. 2.10-6" sheetId="68" r:id="rId33"/>
    <sheet name="Tab. 2.11" sheetId="72" r:id="rId34"/>
    <sheet name="Tab. 2.11-1" sheetId="73" r:id="rId35"/>
    <sheet name="Tab. 2.11-2" sheetId="74" r:id="rId36"/>
    <sheet name="Tab. 2.11-3" sheetId="76" r:id="rId37"/>
    <sheet name="Tab. 2.11-4" sheetId="77" r:id="rId38"/>
    <sheet name="Tab. 2.11-5" sheetId="78" r:id="rId39"/>
    <sheet name="Tab. 2.11-6" sheetId="75" r:id="rId40"/>
    <sheet name="Tab. 2.12" sheetId="61" r:id="rId41"/>
    <sheet name="Tab. 2.13" sheetId="40" r:id="rId42"/>
    <sheet name="Tab. 2.14" sheetId="38" r:id="rId43"/>
    <sheet name="Tab. 2.14-1" sheetId="37" r:id="rId44"/>
    <sheet name="Tab. 2.14-2" sheetId="240" r:id="rId45"/>
    <sheet name="Tab. 2.14-3" sheetId="41" r:id="rId46"/>
    <sheet name="Tab. 2.14-4" sheetId="42" r:id="rId47"/>
    <sheet name="Tab. 2.14-5" sheetId="43" r:id="rId48"/>
    <sheet name="Tab. 2.14-6" sheetId="44" r:id="rId49"/>
    <sheet name="Tab. 2.15" sheetId="231" r:id="rId50"/>
    <sheet name="Tab. 2.16" sheetId="232" r:id="rId51"/>
    <sheet name="Tab. 2.16-1" sheetId="233" r:id="rId52"/>
    <sheet name="Tab. 2.16-2" sheetId="234" r:id="rId53"/>
    <sheet name="Tab. 2.16-3" sheetId="235" r:id="rId54"/>
    <sheet name="Tab. 2.16-4" sheetId="236" r:id="rId55"/>
    <sheet name="Tab. 2.16-5" sheetId="237" r:id="rId56"/>
    <sheet name="Tab. 2.16-6" sheetId="238" r:id="rId57"/>
    <sheet name="Tab. 2.17" sheetId="90" r:id="rId58"/>
    <sheet name="Tab. 2.18" sheetId="62" r:id="rId59"/>
    <sheet name="Tab. 2.18-1" sheetId="92" r:id="rId60"/>
    <sheet name="Tab. 2.18-2" sheetId="93" r:id="rId61"/>
    <sheet name="Tab. 2.18-3" sheetId="103" r:id="rId62"/>
    <sheet name="Tab. 2.18-4" sheetId="95" r:id="rId63"/>
    <sheet name="Tab. 2.18-5" sheetId="96" r:id="rId64"/>
    <sheet name="Tab. 2.18-6" sheetId="97" r:id="rId65"/>
    <sheet name="Tab. 2.19" sheetId="179" r:id="rId66"/>
    <sheet name="Tab. 2.19-1" sheetId="180" r:id="rId67"/>
    <sheet name="Tab. 2.19-2" sheetId="181" r:id="rId68"/>
    <sheet name="Tab. 2.19-3" sheetId="182" r:id="rId69"/>
    <sheet name="Tab. 2.19-4" sheetId="183" r:id="rId70"/>
    <sheet name="Tab. 2.19-5" sheetId="184" r:id="rId71"/>
    <sheet name="Tab. 2.19-6" sheetId="185" r:id="rId72"/>
    <sheet name="Tab. 2.20" sheetId="201" r:id="rId73"/>
    <sheet name="Tab. 2.21" sheetId="202" r:id="rId74"/>
    <sheet name="Tab. 2.21-1" sheetId="204" r:id="rId75"/>
    <sheet name="Tab. 2.21-2" sheetId="205" r:id="rId76"/>
    <sheet name="Tab. 2.21-3" sheetId="207" r:id="rId77"/>
    <sheet name="Tab. 2.21-4" sheetId="208" r:id="rId78"/>
    <sheet name="Tab. 2.21-5" sheetId="209" r:id="rId79"/>
    <sheet name="Tab. 2.21-6" sheetId="206" r:id="rId80"/>
    <sheet name="Tab. 2.22" sheetId="98" r:id="rId81"/>
    <sheet name="Tab. 2.23" sheetId="99" r:id="rId82"/>
    <sheet name="Tab. 2.23-1" sheetId="100" r:id="rId83"/>
    <sheet name="Tab. 2.23-2" sheetId="101" r:id="rId84"/>
    <sheet name="Tab. 2.23-3" sheetId="94" r:id="rId85"/>
    <sheet name="Tab. 2.23-4" sheetId="102" r:id="rId86"/>
    <sheet name="Tab. 2.23-5" sheetId="104" r:id="rId87"/>
    <sheet name="Tab. 2.23-6" sheetId="105" r:id="rId88"/>
    <sheet name="Tab. 2.24" sheetId="193" r:id="rId89"/>
    <sheet name="Tab. 2.25" sheetId="194" r:id="rId90"/>
    <sheet name="Tab. 2.25-1" sheetId="195" r:id="rId91"/>
    <sheet name="Tab. 2.25-2" sheetId="196" r:id="rId92"/>
    <sheet name="Tab. 2.25-3" sheetId="197" r:id="rId93"/>
    <sheet name="Tab. 2.25-4" sheetId="198" r:id="rId94"/>
    <sheet name="Tab. 2.25-5" sheetId="199" r:id="rId95"/>
    <sheet name="Tab. 2.25-6" sheetId="200" r:id="rId96"/>
    <sheet name="Tab. 2.26-1" sheetId="106" r:id="rId97"/>
    <sheet name="Tab. 2.26-2" sheetId="108" r:id="rId98"/>
    <sheet name="Tab. 2.26-3" sheetId="109" r:id="rId99"/>
    <sheet name="Tab. 2.27" sheetId="107" r:id="rId100"/>
    <sheet name="Tab. 2.27-1" sheetId="110" r:id="rId101"/>
    <sheet name="Tab. 2.27-2" sheetId="111" r:id="rId102"/>
    <sheet name="Tab. 2.27-3" sheetId="112" r:id="rId103"/>
    <sheet name="Tab. 2.27-4" sheetId="113" r:id="rId104"/>
    <sheet name="Tab. 2.27-5" sheetId="114" r:id="rId105"/>
    <sheet name="Tab. 2.27-6" sheetId="115" r:id="rId106"/>
    <sheet name="Tab. 2.28" sheetId="36" r:id="rId107"/>
    <sheet name="Tab. 2.29" sheetId="116" r:id="rId108"/>
    <sheet name="Tab. 2.29-1" sheetId="119" r:id="rId109"/>
    <sheet name="Tab. 2.29-2" sheetId="120" r:id="rId110"/>
    <sheet name="Tab. 2.29-3" sheetId="121" r:id="rId111"/>
    <sheet name="Tab. 2.29-4" sheetId="122" r:id="rId112"/>
    <sheet name="Tab. 2.29-5" sheetId="123" r:id="rId113"/>
    <sheet name="Tab. 2.29-6" sheetId="124" r:id="rId114"/>
    <sheet name="Tab. 2.30" sheetId="117" r:id="rId115"/>
    <sheet name="Tab. 2.30-1" sheetId="125" r:id="rId116"/>
    <sheet name="Tab. 2.30-2" sheetId="126" r:id="rId117"/>
    <sheet name="Tab. 2.30-3" sheetId="127" r:id="rId118"/>
    <sheet name="Tab. 2.30-4" sheetId="128" r:id="rId119"/>
    <sheet name="Tab. 2.30-5" sheetId="129" r:id="rId120"/>
    <sheet name="Tab. 2.30-6" sheetId="130" r:id="rId121"/>
    <sheet name="Tab. 2.31-1" sheetId="134" r:id="rId122"/>
    <sheet name="Tab. 2.31-2" sheetId="135" r:id="rId123"/>
    <sheet name="Tab. 2.31-3" sheetId="136" r:id="rId124"/>
    <sheet name="Tab. 2.32" sheetId="159" r:id="rId125"/>
    <sheet name="Tab. 2.32-1" sheetId="160" r:id="rId126"/>
    <sheet name="Tab. 2.32-2" sheetId="161" r:id="rId127"/>
    <sheet name="Tab. 2.32-3" sheetId="162" r:id="rId128"/>
    <sheet name="Tab. 2.32-4" sheetId="164" r:id="rId129"/>
    <sheet name="Tab. 2.32-5" sheetId="165" r:id="rId130"/>
    <sheet name="Tab. 2.32-6" sheetId="166" r:id="rId131"/>
    <sheet name="Tab. 2.33" sheetId="163" r:id="rId132"/>
    <sheet name="Tab. 2.33-1" sheetId="167" r:id="rId133"/>
    <sheet name="Tab. 2.33-2" sheetId="168" r:id="rId134"/>
    <sheet name="Tab. 2.33-3" sheetId="169" r:id="rId135"/>
    <sheet name="Tab. 2.33-4" sheetId="170" r:id="rId136"/>
    <sheet name="Tab. 2.33-5" sheetId="171" r:id="rId137"/>
    <sheet name="Tab. 2.33-6" sheetId="172" r:id="rId138"/>
    <sheet name="Tab. 2.34" sheetId="152" r:id="rId139"/>
    <sheet name="Tab. 2.34-1" sheetId="173" r:id="rId140"/>
    <sheet name="Tab. 2.34-2" sheetId="174" r:id="rId141"/>
    <sheet name="Tab. 2.34-3" sheetId="175" r:id="rId142"/>
    <sheet name="Tab. 2.34-4" sheetId="176" r:id="rId143"/>
    <sheet name="Tab. 2.34-5" sheetId="177" r:id="rId144"/>
    <sheet name="Tab. 2.34-6" sheetId="178" r:id="rId145"/>
    <sheet name="Tab. 2.35-1" sheetId="131" r:id="rId146"/>
    <sheet name="Tab. 2.35-2" sheetId="132" r:id="rId147"/>
    <sheet name="Tab. 2.35-3" sheetId="133" r:id="rId148"/>
    <sheet name="Tab. 2.36" sheetId="138" r:id="rId149"/>
    <sheet name="Tab. 2.36-1" sheetId="139" r:id="rId150"/>
    <sheet name="Tab. 2.36-2" sheetId="140" r:id="rId151"/>
    <sheet name="Tab. 2.36-3" sheetId="141" r:id="rId152"/>
    <sheet name="Tab. 2.36-4" sheetId="142" r:id="rId153"/>
    <sheet name="Tab. 2.36-5" sheetId="143" r:id="rId154"/>
    <sheet name="Tab. 2.36-6" sheetId="144" r:id="rId155"/>
    <sheet name="Tab. 2.37" sheetId="145" r:id="rId156"/>
    <sheet name="Tab. 2.37-1" sheetId="146" r:id="rId157"/>
    <sheet name="Tab. 2.37-2" sheetId="147" r:id="rId158"/>
    <sheet name="Tab. 2.37-3" sheetId="148" r:id="rId159"/>
    <sheet name="Tab. 2.37-4" sheetId="149" r:id="rId160"/>
    <sheet name="Tab. 2.37-5" sheetId="150" r:id="rId161"/>
    <sheet name="Tab. 2.37-6" sheetId="151" r:id="rId162"/>
    <sheet name="Tab. 2.38" sheetId="239" r:id="rId163"/>
    <sheet name="Tab. 2.38-1" sheetId="153" r:id="rId164"/>
    <sheet name="Tab. 2.38-2" sheetId="154" r:id="rId165"/>
    <sheet name="Tab. 2.38-3" sheetId="156" r:id="rId166"/>
    <sheet name="Tab. 2.38-4" sheetId="157" r:id="rId167"/>
    <sheet name="Tab. 2.38-5" sheetId="158" r:id="rId168"/>
    <sheet name="Tab. 2.38-6" sheetId="155" r:id="rId169"/>
    <sheet name="Tab. 2.39" sheetId="218" r:id="rId170"/>
    <sheet name="Tab. 2.39-1" sheetId="219" r:id="rId171"/>
    <sheet name="Tab. 2.39-2" sheetId="220" r:id="rId172"/>
    <sheet name="Tab. 2.39-3" sheetId="221" r:id="rId173"/>
    <sheet name="Tab. 2.39-4" sheetId="222" r:id="rId174"/>
    <sheet name="Tab. 2.39-5" sheetId="223" r:id="rId175"/>
    <sheet name="Tab. 2.39-6" sheetId="224" r:id="rId176"/>
    <sheet name="Tab. 2.40" sheetId="217" r:id="rId177"/>
    <sheet name="Tab. 2.40-1" sheetId="225" r:id="rId178"/>
    <sheet name="Tab. 2.40-2" sheetId="226" r:id="rId179"/>
    <sheet name="Tab. 2.40-3" sheetId="228" r:id="rId180"/>
    <sheet name="Tab. 2.40-4" sheetId="229" r:id="rId181"/>
    <sheet name="Tab. 2.40-5" sheetId="230" r:id="rId182"/>
    <sheet name="Tab. 2.40-6" sheetId="227" r:id="rId183"/>
    <sheet name="Tab. 2.41" sheetId="45" r:id="rId184"/>
    <sheet name="Tab. 2.42" sheetId="47" r:id="rId185"/>
    <sheet name="Tab. 2.42-1" sheetId="49" r:id="rId186"/>
    <sheet name="Tab. 2.42-2" sheetId="50" r:id="rId187"/>
    <sheet name="Tab. 2.42-3" sheetId="51" r:id="rId188"/>
    <sheet name="Tab. 2.42-4" sheetId="52" r:id="rId189"/>
    <sheet name="Tab. 2.42-5" sheetId="53" r:id="rId190"/>
    <sheet name="Tab. 2.42-6" sheetId="54" r:id="rId191"/>
    <sheet name="Tab. 2.43" sheetId="48" r:id="rId192"/>
    <sheet name="Tab. 2.43-1" sheetId="55" r:id="rId193"/>
    <sheet name="Tab. 2.43-2" sheetId="56" r:id="rId194"/>
    <sheet name="Tab. 2.43-3" sheetId="57" r:id="rId195"/>
    <sheet name="Tab. 2.43-4" sheetId="58" r:id="rId196"/>
    <sheet name="Tab. 2.43-5" sheetId="59" r:id="rId197"/>
    <sheet name="Tab. 2.43-6" sheetId="60" r:id="rId198"/>
    <sheet name="Tabelle1" sheetId="241" r:id="rId199"/>
  </sheets>
  <externalReferences>
    <externalReference r:id="rId200"/>
  </externalReferences>
  <definedNames>
    <definedName name="_Ref206732562" localSheetId="89">'Tab. 2.25'!$A$3</definedName>
    <definedName name="_Ref206732562" localSheetId="90">'Tab. 2.25-1'!$A$3</definedName>
    <definedName name="_Ref206732562" localSheetId="91">'Tab. 2.25-2'!$A$3</definedName>
    <definedName name="_Ref206732562" localSheetId="92">'Tab. 2.25-3'!$A$3</definedName>
    <definedName name="_Ref206732562" localSheetId="93">'Tab. 2.25-4'!$A$3</definedName>
    <definedName name="_Ref206732562" localSheetId="94">'Tab. 2.25-5'!$A$3</definedName>
    <definedName name="_Ref206732562" localSheetId="95">'Tab. 2.25-6'!$A$3</definedName>
    <definedName name="_Ref206732562" localSheetId="96">'Tab. 2.26-1'!$A$3</definedName>
    <definedName name="_Ref206732562" localSheetId="97">'Tab. 2.26-2'!$A$3</definedName>
    <definedName name="_Ref206732562" localSheetId="98">'Tab. 2.26-3'!$A$3</definedName>
    <definedName name="_Ref206732562" localSheetId="99">'Tab. 2.27'!$A$3</definedName>
    <definedName name="_Ref206732562" localSheetId="100">'Tab. 2.27-1'!$A$3</definedName>
    <definedName name="_Ref206732562" localSheetId="101">'Tab. 2.27-2'!$A$3</definedName>
    <definedName name="_Ref206732562" localSheetId="102">'Tab. 2.27-3'!$A$3</definedName>
    <definedName name="_Ref206732562" localSheetId="103">'Tab. 2.27-4'!$A$3</definedName>
    <definedName name="_Ref206732562" localSheetId="104">'Tab. 2.27-5'!$A$3</definedName>
    <definedName name="_Ref206732562" localSheetId="105">'Tab. 2.27-6'!$A$3</definedName>
    <definedName name="_Ref206732562" localSheetId="106">'Tab. 2.28'!$A$3</definedName>
    <definedName name="_Ref206732562" localSheetId="107">'Tab. 2.29'!$A$3</definedName>
    <definedName name="_Ref206732562" localSheetId="108">'Tab. 2.29-1'!$A$3</definedName>
    <definedName name="_Ref206732562" localSheetId="109">'Tab. 2.29-2'!$A$3</definedName>
    <definedName name="_Ref206732562" localSheetId="110">'Tab. 2.29-3'!$A$3</definedName>
    <definedName name="_Ref206732562" localSheetId="111">'Tab. 2.29-4'!$A$3</definedName>
    <definedName name="_Ref206732562" localSheetId="112">'Tab. 2.29-5'!$A$3</definedName>
    <definedName name="_Ref206732562" localSheetId="113">'Tab. 2.29-6'!$A$3</definedName>
    <definedName name="_Ref206732562" localSheetId="114">'Tab. 2.30'!$A$3</definedName>
    <definedName name="_Ref206732562" localSheetId="115">'Tab. 2.30-1'!$A$3</definedName>
    <definedName name="_Ref206732562" localSheetId="116">'Tab. 2.30-2'!$A$3</definedName>
    <definedName name="_Ref206732562" localSheetId="117">'Tab. 2.30-3'!$A$3</definedName>
    <definedName name="_Ref206732562" localSheetId="118">'Tab. 2.30-4'!$A$3</definedName>
    <definedName name="_Ref206732562" localSheetId="119">'Tab. 2.30-5'!$A$3</definedName>
    <definedName name="_Ref206732562" localSheetId="120">'Tab. 2.30-6'!$A$3</definedName>
    <definedName name="_Ref206732562" localSheetId="121">'Tab. 2.31-1'!$A$3</definedName>
    <definedName name="_Ref206732562" localSheetId="122">'Tab. 2.31-2'!$A$3</definedName>
    <definedName name="_Ref206732562" localSheetId="123">'Tab. 2.31-3'!$A$3</definedName>
    <definedName name="_Ref206732562" localSheetId="124">'Tab. 2.32'!$A$3</definedName>
    <definedName name="_Ref206732562" localSheetId="125">'Tab. 2.32-1'!$A$3</definedName>
    <definedName name="_Ref206732562" localSheetId="126">'Tab. 2.32-2'!$A$3</definedName>
    <definedName name="_Ref206732562" localSheetId="127">'Tab. 2.32-3'!$A$3</definedName>
    <definedName name="_Ref206732562" localSheetId="128">'Tab. 2.32-4'!$A$3</definedName>
    <definedName name="_Ref206732562" localSheetId="129">'Tab. 2.32-5'!$A$3</definedName>
    <definedName name="_Ref206732562" localSheetId="130">'Tab. 2.32-6'!$A$3</definedName>
    <definedName name="_Ref206732562" localSheetId="131">'Tab. 2.33'!$A$3</definedName>
    <definedName name="_Ref206732562" localSheetId="132">'Tab. 2.33-1'!$A$3</definedName>
    <definedName name="_Ref206732562" localSheetId="133">'Tab. 2.33-2'!$A$3</definedName>
    <definedName name="_Ref206732562" localSheetId="134">'Tab. 2.33-3'!$A$3</definedName>
    <definedName name="_Ref206732562" localSheetId="135">'Tab. 2.33-4'!$A$3</definedName>
    <definedName name="_Ref206732562" localSheetId="136">'Tab. 2.33-5'!$A$3</definedName>
    <definedName name="_Ref206732562" localSheetId="137">'Tab. 2.33-6'!$A$3</definedName>
    <definedName name="_Ref206732562" localSheetId="138">'Tab. 2.34'!$A$3</definedName>
    <definedName name="_Ref206732562" localSheetId="139">'Tab. 2.34-1'!$A$3</definedName>
    <definedName name="_Ref206732562" localSheetId="140">'Tab. 2.34-2'!$A$3</definedName>
    <definedName name="_Ref206732562" localSheetId="141">'Tab. 2.34-3'!$A$3</definedName>
    <definedName name="_Ref206732562" localSheetId="142">'Tab. 2.34-4'!$A$3</definedName>
    <definedName name="_Ref206732562" localSheetId="143">'Tab. 2.34-5'!$A$3</definedName>
    <definedName name="_Ref206732562" localSheetId="144">'Tab. 2.34-6'!$A$3</definedName>
    <definedName name="_Ref206732562" localSheetId="145">'Tab. 2.35-1'!$A$3</definedName>
    <definedName name="_Ref206732562" localSheetId="146">'Tab. 2.35-2'!$A$3</definedName>
    <definedName name="_Ref206732562" localSheetId="147">'Tab. 2.35-3'!$A$3</definedName>
    <definedName name="_Ref206732562" localSheetId="148">'Tab. 2.36'!$A$3</definedName>
    <definedName name="_Ref206732562" localSheetId="149">'Tab. 2.36-1'!$A$3</definedName>
    <definedName name="_Ref206732562" localSheetId="150">'Tab. 2.36-2'!$A$3</definedName>
    <definedName name="_Ref206732562" localSheetId="151">'Tab. 2.36-3'!$A$3</definedName>
    <definedName name="_Ref206732562" localSheetId="152">'Tab. 2.36-4'!$A$3</definedName>
    <definedName name="_Ref206732562" localSheetId="153">'Tab. 2.36-5'!$A$3</definedName>
    <definedName name="_Ref206732562" localSheetId="154">'Tab. 2.36-6'!$A$3</definedName>
    <definedName name="_Ref206732562" localSheetId="155">'Tab. 2.37'!$A$3</definedName>
    <definedName name="_Ref206732562" localSheetId="156">'Tab. 2.37-1'!$A$3</definedName>
    <definedName name="_Ref206732562" localSheetId="157">'Tab. 2.37-2'!$A$3</definedName>
    <definedName name="_Ref206732562" localSheetId="158">'Tab. 2.37-3'!$A$3</definedName>
    <definedName name="_Ref206732562" localSheetId="159">'Tab. 2.37-4'!$A$3</definedName>
    <definedName name="_Ref206732562" localSheetId="160">'Tab. 2.37-5'!$A$3</definedName>
    <definedName name="_Ref206732562" localSheetId="161">'Tab. 2.37-6'!$A$3</definedName>
    <definedName name="_Ref206732562" localSheetId="162">'Tab. 2.38'!$A$3</definedName>
    <definedName name="_Ref206732562" localSheetId="163">'Tab. 2.38-1'!$A$3</definedName>
    <definedName name="_Ref206732562" localSheetId="164">'Tab. 2.38-2'!$A$3</definedName>
    <definedName name="_Ref206732562" localSheetId="165">'Tab. 2.38-3'!$A$3</definedName>
    <definedName name="_Ref206732562" localSheetId="166">'Tab. 2.38-4'!$A$3</definedName>
    <definedName name="_Ref206732562" localSheetId="167">'Tab. 2.38-5'!$A$3</definedName>
    <definedName name="_Ref206732562" localSheetId="168">'Tab. 2.38-6'!$A$3</definedName>
    <definedName name="_Ref206732562" localSheetId="10">'Tab. 2.4'!$A$3</definedName>
    <definedName name="_Ref206732562" localSheetId="11">'Tab. 2.4-1'!$A$3</definedName>
    <definedName name="_Ref206732562" localSheetId="12">'Tab. 2.4-2'!$A$3</definedName>
    <definedName name="_Ref206732562" localSheetId="13">'Tab. 2.4-3'!$A$3</definedName>
    <definedName name="_Ref206732562" localSheetId="14">'Tab. 2.4-4'!$A$3</definedName>
    <definedName name="_Ref206732562" localSheetId="15">'Tab. 2.4-5'!$A$3</definedName>
    <definedName name="_Ref206732562" localSheetId="16">'Tab. 2.4-6'!$A$3</definedName>
    <definedName name="_Ref206732562" localSheetId="17">'Tab. 2.5'!$A$3</definedName>
  </definedNames>
  <calcPr calcId="145621"/>
</workbook>
</file>

<file path=xl/calcChain.xml><?xml version="1.0" encoding="utf-8"?>
<calcChain xmlns="http://schemas.openxmlformats.org/spreadsheetml/2006/main">
  <c r="C27" i="193" l="1"/>
  <c r="F26" i="240" l="1"/>
  <c r="E26" i="240"/>
  <c r="D26" i="240"/>
  <c r="E25" i="240"/>
  <c r="F25" i="240" s="1"/>
  <c r="D25" i="240"/>
  <c r="F24" i="240"/>
  <c r="E24" i="240"/>
  <c r="D24" i="240"/>
  <c r="F23" i="240"/>
  <c r="E23" i="240"/>
  <c r="D23" i="240"/>
  <c r="F22" i="240"/>
  <c r="E22" i="240"/>
  <c r="D22" i="240"/>
  <c r="E21" i="240"/>
  <c r="F21" i="240" s="1"/>
  <c r="D21" i="240"/>
  <c r="F20" i="240"/>
  <c r="E20" i="240"/>
  <c r="D20" i="240"/>
  <c r="F19" i="240"/>
  <c r="E19" i="240"/>
  <c r="D19" i="240"/>
  <c r="F18" i="240"/>
  <c r="E18" i="240"/>
  <c r="D18" i="240"/>
  <c r="E17" i="240"/>
  <c r="F17" i="240" s="1"/>
  <c r="D17" i="240"/>
  <c r="E16" i="240"/>
  <c r="F16" i="240" s="1"/>
  <c r="D16" i="240"/>
  <c r="E15" i="240"/>
  <c r="F15" i="240" s="1"/>
  <c r="D15" i="240"/>
  <c r="F14" i="240"/>
  <c r="E14" i="240"/>
  <c r="D14" i="240"/>
  <c r="E13" i="240"/>
  <c r="F13" i="240" s="1"/>
  <c r="D13" i="240"/>
  <c r="F12" i="240"/>
  <c r="E12" i="240"/>
  <c r="D12" i="240"/>
  <c r="E11" i="240"/>
  <c r="F11" i="240" s="1"/>
  <c r="D11" i="240"/>
  <c r="F10" i="240"/>
  <c r="E10" i="240"/>
  <c r="D10" i="240"/>
  <c r="E9" i="240"/>
  <c r="F9" i="240" s="1"/>
  <c r="D9" i="240"/>
  <c r="F8" i="240"/>
  <c r="E8" i="240"/>
  <c r="D8" i="240"/>
  <c r="K46" i="117" l="1"/>
  <c r="K29" i="117"/>
  <c r="F37" i="106" l="1"/>
  <c r="D34" i="193" l="1"/>
  <c r="D33" i="193"/>
  <c r="D32" i="193"/>
  <c r="D31" i="193"/>
  <c r="D30" i="193"/>
  <c r="D29" i="193"/>
  <c r="D28" i="193"/>
  <c r="D27" i="193"/>
  <c r="D25" i="193"/>
  <c r="D24" i="193"/>
  <c r="D23" i="193"/>
  <c r="D22" i="193"/>
  <c r="D21" i="193"/>
  <c r="D20" i="193"/>
  <c r="D19" i="193"/>
  <c r="D18" i="193"/>
  <c r="D15" i="193"/>
  <c r="D14" i="193"/>
  <c r="D13" i="193"/>
  <c r="D12" i="193"/>
  <c r="D11" i="193"/>
  <c r="D10" i="193"/>
  <c r="D9" i="193"/>
  <c r="D8" i="193"/>
  <c r="C28" i="193"/>
  <c r="C29" i="193"/>
  <c r="C30" i="193"/>
  <c r="C31" i="193"/>
  <c r="C32" i="193"/>
  <c r="C33" i="193"/>
  <c r="C34" i="193"/>
  <c r="C18" i="193"/>
  <c r="J27" i="195" l="1"/>
  <c r="J26" i="195"/>
  <c r="J25" i="195"/>
  <c r="J24" i="195"/>
  <c r="J23" i="195"/>
  <c r="H27" i="195"/>
  <c r="H26" i="195"/>
  <c r="H25" i="195"/>
  <c r="H24" i="195"/>
  <c r="H23" i="195"/>
  <c r="H27" i="196"/>
  <c r="H26" i="196"/>
  <c r="H25" i="196"/>
  <c r="H24" i="196"/>
  <c r="H23" i="196"/>
  <c r="J27" i="197"/>
  <c r="J26" i="197"/>
  <c r="J25" i="197"/>
  <c r="J24" i="197"/>
  <c r="J23" i="197"/>
  <c r="H27" i="197"/>
  <c r="H26" i="197"/>
  <c r="H25" i="197"/>
  <c r="H24" i="197"/>
  <c r="H23" i="197"/>
  <c r="J27" i="198"/>
  <c r="J26" i="198"/>
  <c r="J25" i="198"/>
  <c r="J24" i="198"/>
  <c r="J23" i="198"/>
  <c r="H27" i="198"/>
  <c r="H26" i="198"/>
  <c r="H25" i="198"/>
  <c r="H24" i="198"/>
  <c r="H23" i="198"/>
  <c r="J27" i="199"/>
  <c r="J26" i="199"/>
  <c r="J25" i="199"/>
  <c r="J24" i="199"/>
  <c r="J23" i="199"/>
  <c r="H27" i="199"/>
  <c r="H26" i="199"/>
  <c r="H25" i="199"/>
  <c r="H24" i="199"/>
  <c r="H23" i="199"/>
  <c r="J27" i="200"/>
  <c r="J26" i="200"/>
  <c r="J25" i="200"/>
  <c r="J24" i="200"/>
  <c r="J23" i="200"/>
  <c r="H22" i="200"/>
  <c r="H27" i="200"/>
  <c r="H26" i="200"/>
  <c r="H25" i="200"/>
  <c r="H24" i="200"/>
  <c r="H23" i="200"/>
  <c r="D27" i="200"/>
  <c r="D26" i="200"/>
  <c r="D25" i="200"/>
  <c r="D24" i="200"/>
  <c r="D23" i="200"/>
  <c r="D27" i="199"/>
  <c r="D26" i="199"/>
  <c r="D25" i="199"/>
  <c r="D24" i="199"/>
  <c r="D23" i="199"/>
  <c r="D27" i="198"/>
  <c r="D26" i="198"/>
  <c r="D25" i="198"/>
  <c r="D24" i="198"/>
  <c r="D23" i="198"/>
  <c r="D27" i="197"/>
  <c r="D26" i="197"/>
  <c r="D25" i="197"/>
  <c r="D24" i="197"/>
  <c r="D23" i="197"/>
  <c r="D27" i="196"/>
  <c r="D26" i="196"/>
  <c r="D25" i="196"/>
  <c r="D24" i="196"/>
  <c r="D23" i="196"/>
  <c r="D25" i="195"/>
  <c r="D27" i="195"/>
  <c r="D26" i="195"/>
  <c r="D24" i="195"/>
  <c r="D23" i="195"/>
  <c r="H27" i="194"/>
  <c r="H26" i="194"/>
  <c r="H25" i="194"/>
  <c r="H24" i="194"/>
  <c r="H23" i="194"/>
  <c r="D27" i="194"/>
  <c r="J27" i="194" s="1"/>
  <c r="D26" i="194"/>
  <c r="J26" i="194" s="1"/>
  <c r="D25" i="194"/>
  <c r="J25" i="194" s="1"/>
  <c r="D24" i="194"/>
  <c r="J24" i="194" s="1"/>
  <c r="D23" i="194"/>
  <c r="J23" i="194" s="1"/>
  <c r="B9" i="194"/>
  <c r="B8" i="100"/>
  <c r="D9" i="100"/>
  <c r="N36" i="98"/>
  <c r="N35" i="98"/>
  <c r="Q35" i="98" s="1"/>
  <c r="N34" i="98"/>
  <c r="N33" i="98"/>
  <c r="P33" i="98" s="1"/>
  <c r="S33" i="98" s="1"/>
  <c r="N32" i="98"/>
  <c r="N31" i="98"/>
  <c r="Q31" i="98" s="1"/>
  <c r="N30" i="98"/>
  <c r="N46" i="98"/>
  <c r="N45" i="98"/>
  <c r="Q45" i="98" s="1"/>
  <c r="N44" i="98"/>
  <c r="N43" i="98"/>
  <c r="Q43" i="98" s="1"/>
  <c r="N42" i="98"/>
  <c r="N41" i="98"/>
  <c r="Q41" i="98" s="1"/>
  <c r="Q40" i="98"/>
  <c r="F9" i="99"/>
  <c r="E9" i="99"/>
  <c r="H9" i="99" s="1"/>
  <c r="R46" i="98"/>
  <c r="R45" i="98"/>
  <c r="R44" i="98"/>
  <c r="Q44" i="98"/>
  <c r="R43" i="98"/>
  <c r="R42" i="98"/>
  <c r="Q42" i="98"/>
  <c r="R41" i="98"/>
  <c r="R40" i="98"/>
  <c r="R39" i="98"/>
  <c r="R36" i="98"/>
  <c r="Q36" i="98"/>
  <c r="R35" i="98"/>
  <c r="R34" i="98"/>
  <c r="Q34" i="98"/>
  <c r="R33" i="98"/>
  <c r="R32" i="98"/>
  <c r="Q32" i="98"/>
  <c r="R31" i="98"/>
  <c r="R30" i="98"/>
  <c r="R29" i="98"/>
  <c r="S26" i="98"/>
  <c r="R26" i="98"/>
  <c r="Q26" i="98"/>
  <c r="S25" i="98"/>
  <c r="R25" i="98"/>
  <c r="Q25" i="98"/>
  <c r="S24" i="98"/>
  <c r="R24" i="98"/>
  <c r="Q24" i="98"/>
  <c r="S23" i="98"/>
  <c r="R23" i="98"/>
  <c r="Q23" i="98"/>
  <c r="S22" i="98"/>
  <c r="R22" i="98"/>
  <c r="Q22" i="98"/>
  <c r="S21" i="98"/>
  <c r="R21" i="98"/>
  <c r="Q21" i="98"/>
  <c r="S20" i="98"/>
  <c r="R20" i="98"/>
  <c r="Q20" i="98"/>
  <c r="S19" i="98"/>
  <c r="R19" i="98"/>
  <c r="Q19" i="98"/>
  <c r="R16" i="98"/>
  <c r="R15" i="98"/>
  <c r="R14" i="98"/>
  <c r="R13" i="98"/>
  <c r="R12" i="98"/>
  <c r="R11" i="98"/>
  <c r="R10" i="98"/>
  <c r="R9" i="98"/>
  <c r="P44" i="98"/>
  <c r="S44" i="98" s="1"/>
  <c r="P42" i="98"/>
  <c r="S42" i="98" s="1"/>
  <c r="O39" i="98"/>
  <c r="P36" i="98"/>
  <c r="S36" i="98" s="1"/>
  <c r="P34" i="98"/>
  <c r="S34" i="98" s="1"/>
  <c r="P32" i="98"/>
  <c r="S32" i="98" s="1"/>
  <c r="O29" i="98"/>
  <c r="P26" i="98"/>
  <c r="P25" i="98"/>
  <c r="P24" i="98"/>
  <c r="P23" i="98"/>
  <c r="P22" i="98"/>
  <c r="P21" i="98"/>
  <c r="P20" i="98"/>
  <c r="O19" i="98"/>
  <c r="N19" i="98"/>
  <c r="P19" i="98" s="1"/>
  <c r="O16" i="98"/>
  <c r="O15" i="98"/>
  <c r="O14" i="98"/>
  <c r="N14" i="98"/>
  <c r="Q14" i="98" s="1"/>
  <c r="O13" i="98"/>
  <c r="O12" i="98"/>
  <c r="N12" i="98"/>
  <c r="Q12" i="98" s="1"/>
  <c r="O11" i="98"/>
  <c r="O10" i="98"/>
  <c r="O9" i="98"/>
  <c r="N16" i="98" l="1"/>
  <c r="Q16" i="98" s="1"/>
  <c r="P35" i="98"/>
  <c r="S35" i="98" s="1"/>
  <c r="N13" i="98"/>
  <c r="Q33" i="98"/>
  <c r="P12" i="98"/>
  <c r="S12" i="98" s="1"/>
  <c r="N11" i="98"/>
  <c r="P11" i="98" s="1"/>
  <c r="S11" i="98" s="1"/>
  <c r="P31" i="98"/>
  <c r="S31" i="98" s="1"/>
  <c r="N29" i="98"/>
  <c r="P29" i="98" s="1"/>
  <c r="S29" i="98" s="1"/>
  <c r="N10" i="98"/>
  <c r="Q10" i="98" s="1"/>
  <c r="P30" i="98"/>
  <c r="S30" i="98" s="1"/>
  <c r="Q30" i="98"/>
  <c r="P46" i="98"/>
  <c r="S46" i="98" s="1"/>
  <c r="Q46" i="98"/>
  <c r="P16" i="98"/>
  <c r="S16" i="98" s="1"/>
  <c r="N15" i="98"/>
  <c r="P45" i="98"/>
  <c r="S45" i="98" s="1"/>
  <c r="P14" i="98"/>
  <c r="S14" i="98" s="1"/>
  <c r="P43" i="98"/>
  <c r="S43" i="98" s="1"/>
  <c r="P41" i="98"/>
  <c r="S41" i="98" s="1"/>
  <c r="Q11" i="98"/>
  <c r="P10" i="98"/>
  <c r="S10" i="98" s="1"/>
  <c r="P40" i="98"/>
  <c r="S40" i="98" s="1"/>
  <c r="N39" i="98"/>
  <c r="B21" i="200"/>
  <c r="B20" i="200"/>
  <c r="B19" i="200"/>
  <c r="B18" i="200"/>
  <c r="B17" i="200"/>
  <c r="B16" i="200"/>
  <c r="B15" i="200"/>
  <c r="B14" i="200"/>
  <c r="B10" i="200" s="1"/>
  <c r="B13" i="200"/>
  <c r="B12" i="200"/>
  <c r="B9" i="200" s="1"/>
  <c r="B11" i="200"/>
  <c r="B22" i="199"/>
  <c r="B21" i="199"/>
  <c r="B20" i="199"/>
  <c r="B19" i="199"/>
  <c r="B18" i="199"/>
  <c r="B17" i="199"/>
  <c r="B16" i="199"/>
  <c r="B15" i="199"/>
  <c r="B14" i="199"/>
  <c r="B13" i="199"/>
  <c r="B12" i="199"/>
  <c r="B9" i="199" s="1"/>
  <c r="B11" i="199"/>
  <c r="B22" i="198"/>
  <c r="B21" i="198"/>
  <c r="B20" i="198"/>
  <c r="B19" i="198"/>
  <c r="B18" i="198"/>
  <c r="B17" i="198"/>
  <c r="B16" i="198"/>
  <c r="B15" i="198"/>
  <c r="B14" i="198"/>
  <c r="B13" i="198"/>
  <c r="B12" i="198"/>
  <c r="B9" i="198" s="1"/>
  <c r="B11" i="198"/>
  <c r="B22" i="197"/>
  <c r="B21" i="197"/>
  <c r="B20" i="197"/>
  <c r="B19" i="197"/>
  <c r="B18" i="197"/>
  <c r="B17" i="197"/>
  <c r="B16" i="197"/>
  <c r="B15" i="197"/>
  <c r="B14" i="197"/>
  <c r="B13" i="197"/>
  <c r="B12" i="197"/>
  <c r="B11" i="197"/>
  <c r="B10" i="197"/>
  <c r="B9" i="197"/>
  <c r="B22" i="196"/>
  <c r="B21" i="196"/>
  <c r="B20" i="196"/>
  <c r="B19" i="196"/>
  <c r="B18" i="196"/>
  <c r="B17" i="196"/>
  <c r="B16" i="196"/>
  <c r="B15" i="196"/>
  <c r="B14" i="196"/>
  <c r="B13" i="196"/>
  <c r="B12" i="196"/>
  <c r="B9" i="196" s="1"/>
  <c r="B11" i="196"/>
  <c r="B22" i="195"/>
  <c r="B21" i="195"/>
  <c r="B20" i="195"/>
  <c r="B19" i="195"/>
  <c r="B18" i="195"/>
  <c r="B17" i="195"/>
  <c r="B16" i="195"/>
  <c r="B15" i="195"/>
  <c r="B14" i="195"/>
  <c r="B13" i="195"/>
  <c r="B12" i="195"/>
  <c r="B9" i="195" s="1"/>
  <c r="B11" i="195"/>
  <c r="Q29" i="98" l="1"/>
  <c r="Q13" i="98"/>
  <c r="P13" i="98"/>
  <c r="S13" i="98" s="1"/>
  <c r="P15" i="98"/>
  <c r="S15" i="98" s="1"/>
  <c r="Q15" i="98"/>
  <c r="N9" i="98"/>
  <c r="Q39" i="98"/>
  <c r="P39" i="98"/>
  <c r="S39" i="98" s="1"/>
  <c r="B10" i="199"/>
  <c r="B10" i="198"/>
  <c r="B10" i="196"/>
  <c r="B10" i="195"/>
  <c r="P9" i="98" l="1"/>
  <c r="S9" i="98" s="1"/>
  <c r="Q9" i="98"/>
  <c r="H30" i="201"/>
  <c r="M30" i="201" s="1"/>
  <c r="I30" i="201"/>
  <c r="J30" i="201"/>
  <c r="O30" i="201" s="1"/>
  <c r="K30" i="201"/>
  <c r="P30" i="201" s="1"/>
  <c r="N30" i="201"/>
  <c r="B31" i="201"/>
  <c r="G31" i="201"/>
  <c r="J40" i="201" s="1"/>
  <c r="M31" i="201"/>
  <c r="N31" i="201"/>
  <c r="O31" i="201"/>
  <c r="P31" i="201"/>
  <c r="B32" i="201"/>
  <c r="B41" i="201" s="1"/>
  <c r="G32" i="201"/>
  <c r="G41" i="201" s="1"/>
  <c r="M32" i="201"/>
  <c r="N32" i="201"/>
  <c r="O32" i="201"/>
  <c r="P32" i="201"/>
  <c r="B33" i="201"/>
  <c r="G33" i="201"/>
  <c r="G42" i="201" s="1"/>
  <c r="M33" i="201"/>
  <c r="N33" i="201"/>
  <c r="O33" i="201"/>
  <c r="P33" i="201"/>
  <c r="G34" i="201"/>
  <c r="L34" i="201" s="1"/>
  <c r="B35" i="201"/>
  <c r="C44" i="201" s="1"/>
  <c r="G35" i="201"/>
  <c r="L35" i="201"/>
  <c r="M35" i="201"/>
  <c r="N35" i="201"/>
  <c r="O35" i="201"/>
  <c r="P35" i="201"/>
  <c r="G36" i="201"/>
  <c r="L36" i="201"/>
  <c r="B37" i="201"/>
  <c r="G37" i="201"/>
  <c r="L37" i="201" s="1"/>
  <c r="M37" i="201"/>
  <c r="N37" i="201"/>
  <c r="O37" i="201"/>
  <c r="P37" i="201"/>
  <c r="B40" i="201"/>
  <c r="C40" i="201"/>
  <c r="D40" i="201"/>
  <c r="E40" i="201"/>
  <c r="F40" i="201"/>
  <c r="H40" i="201"/>
  <c r="M40" i="201"/>
  <c r="H41" i="201"/>
  <c r="J41" i="201"/>
  <c r="B42" i="201"/>
  <c r="C42" i="201"/>
  <c r="D42" i="201"/>
  <c r="E42" i="201"/>
  <c r="F42" i="201"/>
  <c r="B43" i="201"/>
  <c r="H43" i="201"/>
  <c r="J43" i="201"/>
  <c r="B44" i="201"/>
  <c r="F44" i="201"/>
  <c r="P44" i="201" s="1"/>
  <c r="G44" i="201"/>
  <c r="H44" i="201"/>
  <c r="M44" i="201" s="1"/>
  <c r="I44" i="201"/>
  <c r="J44" i="201"/>
  <c r="K44" i="201"/>
  <c r="B45" i="201"/>
  <c r="G45" i="201"/>
  <c r="H45" i="201"/>
  <c r="I45" i="201"/>
  <c r="J45" i="201"/>
  <c r="K45" i="201"/>
  <c r="B46" i="201"/>
  <c r="C46" i="201"/>
  <c r="D46" i="201"/>
  <c r="E46" i="201"/>
  <c r="F46" i="201"/>
  <c r="D44" i="201" l="1"/>
  <c r="N44" i="201" s="1"/>
  <c r="I41" i="201"/>
  <c r="B30" i="201"/>
  <c r="F39" i="201" s="1"/>
  <c r="J46" i="201"/>
  <c r="O46" i="201" s="1"/>
  <c r="K41" i="201"/>
  <c r="H46" i="201"/>
  <c r="M46" i="201" s="1"/>
  <c r="J42" i="201"/>
  <c r="O42" i="201" s="1"/>
  <c r="F41" i="201"/>
  <c r="O40" i="201"/>
  <c r="G30" i="201"/>
  <c r="H42" i="201"/>
  <c r="M42" i="201" s="1"/>
  <c r="D41" i="201"/>
  <c r="N41" i="201" s="1"/>
  <c r="L32" i="201"/>
  <c r="D39" i="201"/>
  <c r="B39" i="201"/>
  <c r="C39" i="201"/>
  <c r="H39" i="201"/>
  <c r="I39" i="201"/>
  <c r="J39" i="201"/>
  <c r="G39" i="201"/>
  <c r="K39" i="201"/>
  <c r="I46" i="201"/>
  <c r="N46" i="201" s="1"/>
  <c r="E44" i="201"/>
  <c r="O44" i="201" s="1"/>
  <c r="K43" i="201"/>
  <c r="G43" i="201"/>
  <c r="I42" i="201"/>
  <c r="N42" i="201" s="1"/>
  <c r="C41" i="201"/>
  <c r="M41" i="201" s="1"/>
  <c r="I40" i="201"/>
  <c r="N40" i="201" s="1"/>
  <c r="L33" i="201"/>
  <c r="K46" i="201"/>
  <c r="P46" i="201" s="1"/>
  <c r="G46" i="201"/>
  <c r="I43" i="201"/>
  <c r="K42" i="201"/>
  <c r="P42" i="201" s="1"/>
  <c r="E41" i="201"/>
  <c r="O41" i="201" s="1"/>
  <c r="K40" i="201"/>
  <c r="P40" i="201" s="1"/>
  <c r="G40" i="201"/>
  <c r="L31" i="201"/>
  <c r="E39" i="201" l="1"/>
  <c r="P41" i="201"/>
  <c r="L30" i="201"/>
  <c r="M39" i="201"/>
  <c r="P39" i="201"/>
  <c r="O39" i="201"/>
  <c r="N39" i="201"/>
  <c r="G20" i="40" l="1"/>
  <c r="E20" i="40"/>
  <c r="F20" i="40"/>
  <c r="D20" i="40"/>
  <c r="C20" i="40"/>
  <c r="R134" i="61" l="1"/>
  <c r="Q134" i="61"/>
  <c r="R133" i="61"/>
  <c r="Q133" i="61"/>
  <c r="R132" i="61"/>
  <c r="Q132" i="61"/>
  <c r="R131" i="61"/>
  <c r="Q131" i="61"/>
  <c r="R130" i="61"/>
  <c r="Q130" i="61"/>
  <c r="R128" i="61"/>
  <c r="Q128" i="61"/>
  <c r="R127" i="61"/>
  <c r="Q127" i="61"/>
  <c r="R126" i="61"/>
  <c r="Q126" i="61"/>
  <c r="R125" i="61"/>
  <c r="Q125" i="61"/>
  <c r="R124" i="61"/>
  <c r="Q124" i="61"/>
  <c r="R122" i="61"/>
  <c r="Q122" i="61"/>
  <c r="R118" i="61"/>
  <c r="Q118" i="61"/>
  <c r="R117" i="61"/>
  <c r="Q117" i="61"/>
  <c r="Q116" i="61"/>
  <c r="R115" i="61"/>
  <c r="Q115" i="61"/>
  <c r="Q114" i="61"/>
  <c r="R112" i="61"/>
  <c r="Q112" i="61"/>
  <c r="R111" i="61"/>
  <c r="Q111" i="61"/>
  <c r="R110" i="61"/>
  <c r="Q110" i="61"/>
  <c r="R109" i="61"/>
  <c r="Q109" i="61"/>
  <c r="R108" i="61"/>
  <c r="Q108" i="61"/>
  <c r="R106" i="61"/>
  <c r="Q106" i="61"/>
  <c r="R102" i="61"/>
  <c r="Q102" i="61"/>
  <c r="R101" i="61"/>
  <c r="Q101" i="61"/>
  <c r="R100" i="61"/>
  <c r="Q100" i="61"/>
  <c r="R99" i="61"/>
  <c r="Q99" i="61"/>
  <c r="R98" i="61"/>
  <c r="Q98" i="61"/>
  <c r="R96" i="61"/>
  <c r="Q96" i="61"/>
  <c r="R95" i="61"/>
  <c r="Q95" i="61"/>
  <c r="R94" i="61"/>
  <c r="Q94" i="61"/>
  <c r="R93" i="61"/>
  <c r="Q93" i="61"/>
  <c r="R92" i="61"/>
  <c r="Q92" i="61"/>
  <c r="R90" i="61"/>
  <c r="Q90" i="61"/>
  <c r="R86" i="61"/>
  <c r="Q86" i="61"/>
  <c r="R85" i="61"/>
  <c r="Q85" i="61"/>
  <c r="Q84" i="61"/>
  <c r="R83" i="61"/>
  <c r="Q83" i="61"/>
  <c r="Q82" i="61"/>
  <c r="R80" i="61"/>
  <c r="Q80" i="61"/>
  <c r="R79" i="61"/>
  <c r="Q79" i="61"/>
  <c r="R78" i="61"/>
  <c r="Q78" i="61"/>
  <c r="R77" i="61"/>
  <c r="Q77" i="61"/>
  <c r="R76" i="61"/>
  <c r="Q76" i="61"/>
  <c r="R74" i="61"/>
  <c r="Q74" i="61"/>
  <c r="R70" i="61"/>
  <c r="Q70" i="61"/>
  <c r="R69" i="61"/>
  <c r="Q69" i="61"/>
  <c r="R68" i="61"/>
  <c r="Q68" i="61"/>
  <c r="R67" i="61"/>
  <c r="Q67" i="61"/>
  <c r="R66" i="61"/>
  <c r="Q66" i="61"/>
  <c r="R64" i="61"/>
  <c r="Q64" i="61"/>
  <c r="R63" i="61"/>
  <c r="Q63" i="61"/>
  <c r="R62" i="61"/>
  <c r="Q62" i="61"/>
  <c r="R61" i="61"/>
  <c r="Q61" i="61"/>
  <c r="R60" i="61"/>
  <c r="Q60" i="61"/>
  <c r="R58" i="61"/>
  <c r="Q58" i="61"/>
  <c r="R54" i="61"/>
  <c r="Q54" i="61"/>
  <c r="R53" i="61"/>
  <c r="Q53" i="61"/>
  <c r="R52" i="61"/>
  <c r="Q52" i="61"/>
  <c r="R51" i="61"/>
  <c r="Q51" i="61"/>
  <c r="R50" i="61"/>
  <c r="Q50" i="61"/>
  <c r="R48" i="61"/>
  <c r="Q48" i="61"/>
  <c r="R47" i="61"/>
  <c r="Q47" i="61"/>
  <c r="R46" i="61"/>
  <c r="Q46" i="61"/>
  <c r="R45" i="61"/>
  <c r="Q45" i="61"/>
  <c r="R44" i="61"/>
  <c r="Q44" i="61"/>
  <c r="R42" i="61"/>
  <c r="Q42" i="61"/>
  <c r="R38" i="61"/>
  <c r="Q38" i="61"/>
  <c r="R37" i="61"/>
  <c r="Q37" i="61"/>
  <c r="R36" i="61"/>
  <c r="Q36" i="61"/>
  <c r="R35" i="61"/>
  <c r="Q35" i="61"/>
  <c r="R34" i="61"/>
  <c r="Q34" i="61"/>
  <c r="R32" i="61"/>
  <c r="Q32" i="61"/>
  <c r="R31" i="61"/>
  <c r="Q31" i="61"/>
  <c r="R30" i="61"/>
  <c r="Q30" i="61"/>
  <c r="R29" i="61"/>
  <c r="Q29" i="61"/>
  <c r="R28" i="61"/>
  <c r="Q28" i="61"/>
  <c r="R26" i="61"/>
  <c r="Q26" i="61"/>
  <c r="R21" i="61"/>
  <c r="P134" i="61"/>
  <c r="P133" i="61"/>
  <c r="P132" i="61"/>
  <c r="P131" i="61"/>
  <c r="P130" i="61"/>
  <c r="O129" i="61"/>
  <c r="N129" i="61"/>
  <c r="P129" i="61" s="1"/>
  <c r="P128" i="61"/>
  <c r="P127" i="61"/>
  <c r="P126" i="61"/>
  <c r="P125" i="61"/>
  <c r="P124" i="61"/>
  <c r="O123" i="61"/>
  <c r="N123" i="61"/>
  <c r="N121" i="61" s="1"/>
  <c r="P122" i="61"/>
  <c r="O121" i="61"/>
  <c r="P118" i="61"/>
  <c r="P117" i="61"/>
  <c r="P115" i="61"/>
  <c r="O113" i="61"/>
  <c r="P113" i="61" s="1"/>
  <c r="N113" i="61"/>
  <c r="P112" i="61"/>
  <c r="P111" i="61"/>
  <c r="P110" i="61"/>
  <c r="P109" i="61"/>
  <c r="P108" i="61"/>
  <c r="O107" i="61"/>
  <c r="N107" i="61"/>
  <c r="P106" i="61"/>
  <c r="O105" i="61"/>
  <c r="P102" i="61"/>
  <c r="P101" i="61"/>
  <c r="P100" i="61"/>
  <c r="P99" i="61"/>
  <c r="P98" i="61"/>
  <c r="O97" i="61"/>
  <c r="N97" i="61"/>
  <c r="P96" i="61"/>
  <c r="P95" i="61"/>
  <c r="P94" i="61"/>
  <c r="P93" i="61"/>
  <c r="P92" i="61"/>
  <c r="O91" i="61"/>
  <c r="P91" i="61" s="1"/>
  <c r="N91" i="61"/>
  <c r="P90" i="61"/>
  <c r="N89" i="61"/>
  <c r="P86" i="61"/>
  <c r="P85" i="61"/>
  <c r="P83" i="61"/>
  <c r="O81" i="61"/>
  <c r="N81" i="61"/>
  <c r="P81" i="61" s="1"/>
  <c r="P80" i="61"/>
  <c r="P79" i="61"/>
  <c r="P78" i="61"/>
  <c r="P77" i="61"/>
  <c r="P76" i="61"/>
  <c r="P75" i="61"/>
  <c r="O75" i="61"/>
  <c r="N75" i="61"/>
  <c r="P74" i="61"/>
  <c r="O73" i="61"/>
  <c r="N73" i="61"/>
  <c r="P73" i="61" s="1"/>
  <c r="P70" i="61"/>
  <c r="P69" i="61"/>
  <c r="P68" i="61"/>
  <c r="P67" i="61"/>
  <c r="P66" i="61"/>
  <c r="O65" i="61"/>
  <c r="N65" i="61"/>
  <c r="P64" i="61"/>
  <c r="P63" i="61"/>
  <c r="P62" i="61"/>
  <c r="P61" i="61"/>
  <c r="P60" i="61"/>
  <c r="O59" i="61"/>
  <c r="N59" i="61"/>
  <c r="P59" i="61" s="1"/>
  <c r="P58" i="61"/>
  <c r="O57" i="61"/>
  <c r="P54" i="61"/>
  <c r="P53" i="61"/>
  <c r="P52" i="61"/>
  <c r="P51" i="61"/>
  <c r="P50" i="61"/>
  <c r="O49" i="61"/>
  <c r="N49" i="61"/>
  <c r="P49" i="61" s="1"/>
  <c r="P48" i="61"/>
  <c r="P47" i="61"/>
  <c r="P46" i="61"/>
  <c r="P45" i="61"/>
  <c r="P44" i="61"/>
  <c r="O43" i="61"/>
  <c r="N43" i="61"/>
  <c r="P42" i="61"/>
  <c r="O41" i="61"/>
  <c r="P38" i="61"/>
  <c r="P37" i="61"/>
  <c r="P36" i="61"/>
  <c r="P35" i="61"/>
  <c r="P34" i="61"/>
  <c r="O33" i="61"/>
  <c r="N33" i="61"/>
  <c r="P32" i="61"/>
  <c r="P31" i="61"/>
  <c r="P30" i="61"/>
  <c r="P29" i="61"/>
  <c r="P28" i="61"/>
  <c r="O27" i="61"/>
  <c r="N27" i="61"/>
  <c r="P27" i="61" s="1"/>
  <c r="P26" i="61"/>
  <c r="O25" i="61"/>
  <c r="N25" i="61"/>
  <c r="O22" i="61"/>
  <c r="N22" i="61"/>
  <c r="O21" i="61"/>
  <c r="N21" i="61"/>
  <c r="Q21" i="61" s="1"/>
  <c r="N20" i="61"/>
  <c r="P20" i="61" s="1"/>
  <c r="O19" i="61"/>
  <c r="N19" i="61"/>
  <c r="N18" i="61"/>
  <c r="P18" i="61" s="1"/>
  <c r="N17" i="61"/>
  <c r="O16" i="61"/>
  <c r="N16" i="61"/>
  <c r="P16" i="61" s="1"/>
  <c r="O15" i="61"/>
  <c r="N15" i="61"/>
  <c r="O14" i="61"/>
  <c r="P14" i="61" s="1"/>
  <c r="N14" i="61"/>
  <c r="O13" i="61"/>
  <c r="P13" i="61" s="1"/>
  <c r="N13" i="61"/>
  <c r="O12" i="61"/>
  <c r="N12" i="61"/>
  <c r="O11" i="61"/>
  <c r="O10" i="61"/>
  <c r="N10" i="61"/>
  <c r="P121" i="61" l="1"/>
  <c r="N41" i="61"/>
  <c r="N57" i="61"/>
  <c r="P123" i="61"/>
  <c r="P12" i="61"/>
  <c r="P15" i="61"/>
  <c r="O17" i="61"/>
  <c r="P21" i="61"/>
  <c r="N11" i="61"/>
  <c r="P97" i="61"/>
  <c r="P19" i="61"/>
  <c r="P25" i="61"/>
  <c r="P33" i="61"/>
  <c r="P43" i="61"/>
  <c r="P65" i="61"/>
  <c r="P10" i="61"/>
  <c r="P22" i="61"/>
  <c r="O89" i="61"/>
  <c r="N105" i="61"/>
  <c r="P107" i="61"/>
  <c r="F19" i="92"/>
  <c r="E19" i="92"/>
  <c r="F19" i="93"/>
  <c r="E19" i="93"/>
  <c r="G28" i="103"/>
  <c r="F19" i="103"/>
  <c r="E19" i="103"/>
  <c r="G19" i="103" s="1"/>
  <c r="F19" i="95"/>
  <c r="E19" i="95"/>
  <c r="F19" i="97"/>
  <c r="E19" i="97"/>
  <c r="F19" i="96"/>
  <c r="E19" i="96"/>
  <c r="B19" i="97"/>
  <c r="B19" i="96"/>
  <c r="B19" i="95"/>
  <c r="B19" i="103"/>
  <c r="B19" i="93"/>
  <c r="B19" i="92"/>
  <c r="J19" i="62"/>
  <c r="B19" i="62"/>
  <c r="G23" i="103"/>
  <c r="P11" i="61" l="1"/>
  <c r="P57" i="61"/>
  <c r="P17" i="61"/>
  <c r="P105" i="61"/>
  <c r="P89" i="61"/>
  <c r="O9" i="61"/>
  <c r="P41" i="61"/>
  <c r="N9" i="61"/>
  <c r="K27" i="34"/>
  <c r="P9" i="61" l="1"/>
  <c r="B9" i="34"/>
  <c r="I21" i="105" l="1"/>
  <c r="H21" i="105"/>
  <c r="G21" i="105"/>
  <c r="D21" i="105"/>
  <c r="I20" i="105"/>
  <c r="H20" i="105"/>
  <c r="G20" i="105"/>
  <c r="D20" i="105"/>
  <c r="I21" i="104"/>
  <c r="H21" i="104"/>
  <c r="G21" i="104"/>
  <c r="D21" i="104"/>
  <c r="I20" i="104"/>
  <c r="H20" i="104"/>
  <c r="G20" i="104"/>
  <c r="J20" i="104" s="1"/>
  <c r="D20" i="104"/>
  <c r="I21" i="102"/>
  <c r="H21" i="102"/>
  <c r="G21" i="102"/>
  <c r="D21" i="102"/>
  <c r="I20" i="102"/>
  <c r="H20" i="102"/>
  <c r="G20" i="102"/>
  <c r="J20" i="102" s="1"/>
  <c r="D20" i="102"/>
  <c r="I21" i="94"/>
  <c r="H21" i="94"/>
  <c r="G21" i="94"/>
  <c r="D21" i="94"/>
  <c r="I20" i="94"/>
  <c r="H20" i="94"/>
  <c r="G20" i="94"/>
  <c r="J20" i="94" s="1"/>
  <c r="D20" i="94"/>
  <c r="I21" i="101"/>
  <c r="H21" i="101"/>
  <c r="G21" i="101"/>
  <c r="D21" i="101"/>
  <c r="I20" i="101"/>
  <c r="H20" i="101"/>
  <c r="G20" i="101"/>
  <c r="D20" i="101"/>
  <c r="J20" i="101" s="1"/>
  <c r="I21" i="99"/>
  <c r="H21" i="99"/>
  <c r="G21" i="99"/>
  <c r="D21" i="99"/>
  <c r="I20" i="99"/>
  <c r="H20" i="99"/>
  <c r="G20" i="99"/>
  <c r="D20" i="99"/>
  <c r="I20" i="100"/>
  <c r="H20" i="100"/>
  <c r="C16" i="100"/>
  <c r="G20" i="100"/>
  <c r="D20" i="100"/>
  <c r="B29" i="98"/>
  <c r="G20" i="98"/>
  <c r="J20" i="98"/>
  <c r="J20" i="105" l="1"/>
  <c r="J20" i="100"/>
  <c r="J21" i="99"/>
  <c r="J20" i="99"/>
  <c r="J21" i="105"/>
  <c r="J21" i="104"/>
  <c r="J21" i="102"/>
  <c r="J21" i="94"/>
  <c r="J21" i="101"/>
  <c r="B17" i="206"/>
  <c r="B17" i="209"/>
  <c r="B15" i="209"/>
  <c r="B9" i="208"/>
  <c r="B17" i="208"/>
  <c r="B15" i="207"/>
  <c r="B19" i="207"/>
  <c r="B18" i="207"/>
  <c r="B17" i="207"/>
  <c r="B17" i="205"/>
  <c r="B10" i="205"/>
  <c r="B13" i="205"/>
  <c r="B21" i="205"/>
  <c r="C36" i="205" s="1"/>
  <c r="B19" i="205"/>
  <c r="B22" i="204"/>
  <c r="B21" i="204"/>
  <c r="B36" i="204" s="1"/>
  <c r="B20" i="204"/>
  <c r="B19" i="204"/>
  <c r="B18" i="204"/>
  <c r="B17" i="204"/>
  <c r="B16" i="204"/>
  <c r="B15" i="204"/>
  <c r="B15" i="205"/>
  <c r="B14" i="205"/>
  <c r="B36" i="206"/>
  <c r="B36" i="208"/>
  <c r="B21" i="209"/>
  <c r="D36" i="209" s="1"/>
  <c r="B21" i="207"/>
  <c r="B36" i="207" s="1"/>
  <c r="B21" i="202"/>
  <c r="D36" i="202" s="1"/>
  <c r="B22" i="202"/>
  <c r="B20" i="202"/>
  <c r="B19" i="202"/>
  <c r="B18" i="202"/>
  <c r="B17" i="202"/>
  <c r="B16" i="202"/>
  <c r="B15" i="202"/>
  <c r="B14" i="202"/>
  <c r="B12" i="202"/>
  <c r="B11" i="202"/>
  <c r="D36" i="204" l="1"/>
  <c r="B36" i="209"/>
  <c r="C36" i="209"/>
  <c r="C36" i="207"/>
  <c r="D36" i="207"/>
  <c r="B36" i="205"/>
  <c r="D36" i="205"/>
  <c r="C36" i="204"/>
  <c r="C36" i="202"/>
  <c r="B36" i="202"/>
  <c r="M27" i="36" l="1"/>
  <c r="L27" i="36"/>
  <c r="K27" i="36"/>
  <c r="J27" i="36"/>
  <c r="M26" i="36"/>
  <c r="L26" i="36"/>
  <c r="K26" i="36"/>
  <c r="J26" i="36"/>
  <c r="M25" i="36"/>
  <c r="L25" i="36"/>
  <c r="K25" i="36"/>
  <c r="J25" i="36"/>
  <c r="M24" i="36"/>
  <c r="L24" i="36"/>
  <c r="K24" i="36"/>
  <c r="J24" i="36"/>
  <c r="M23" i="36"/>
  <c r="L23" i="36"/>
  <c r="K23" i="36"/>
  <c r="J23" i="36"/>
  <c r="M22" i="36"/>
  <c r="L22" i="36"/>
  <c r="K22" i="36"/>
  <c r="J22" i="36"/>
  <c r="M21" i="36"/>
  <c r="L21" i="36"/>
  <c r="K21" i="36"/>
  <c r="J21" i="36"/>
  <c r="M20" i="36"/>
  <c r="L20" i="36"/>
  <c r="K20" i="36"/>
  <c r="J20" i="36"/>
  <c r="M19" i="36"/>
  <c r="L19" i="36"/>
  <c r="K19" i="36"/>
  <c r="J19" i="36"/>
  <c r="M18" i="36"/>
  <c r="L18" i="36"/>
  <c r="K18" i="36"/>
  <c r="J18" i="36"/>
  <c r="M17" i="36"/>
  <c r="L17" i="36"/>
  <c r="K17" i="36"/>
  <c r="J17" i="36"/>
  <c r="M16" i="36"/>
  <c r="L16" i="36"/>
  <c r="K16" i="36"/>
  <c r="J16" i="36"/>
  <c r="M15" i="36"/>
  <c r="L15" i="36"/>
  <c r="K15" i="36"/>
  <c r="J15" i="36"/>
  <c r="M14" i="36"/>
  <c r="L14" i="36"/>
  <c r="K14" i="36"/>
  <c r="J14" i="36"/>
  <c r="M13" i="36"/>
  <c r="L13" i="36"/>
  <c r="K13" i="36"/>
  <c r="J13" i="36"/>
  <c r="M12" i="36"/>
  <c r="L12" i="36"/>
  <c r="K12" i="36"/>
  <c r="J12" i="36"/>
  <c r="M11" i="36"/>
  <c r="L11" i="36"/>
  <c r="K11" i="36"/>
  <c r="J11" i="36"/>
  <c r="M10" i="36"/>
  <c r="L10" i="36"/>
  <c r="K10" i="36"/>
  <c r="J10" i="36"/>
  <c r="K9" i="36"/>
  <c r="L9" i="36"/>
  <c r="M9" i="36"/>
  <c r="J9" i="36"/>
  <c r="H22" i="35"/>
  <c r="H11" i="164"/>
  <c r="B19" i="165"/>
  <c r="B10" i="165"/>
  <c r="B19" i="162"/>
  <c r="B10" i="162"/>
  <c r="B19" i="161"/>
  <c r="B10" i="161"/>
  <c r="B19" i="160"/>
  <c r="B10" i="160"/>
  <c r="B19" i="159"/>
  <c r="B10" i="159"/>
  <c r="F20" i="152"/>
  <c r="E28" i="136"/>
  <c r="H10" i="162"/>
  <c r="H19" i="162"/>
  <c r="L21" i="178"/>
  <c r="K21" i="178"/>
  <c r="F21" i="178"/>
  <c r="H25" i="178" s="1"/>
  <c r="B21" i="178"/>
  <c r="D25" i="178" s="1"/>
  <c r="L20" i="178"/>
  <c r="K20" i="178"/>
  <c r="F20" i="178"/>
  <c r="G24" i="178" s="1"/>
  <c r="B20" i="178"/>
  <c r="C24" i="178" s="1"/>
  <c r="H19" i="178"/>
  <c r="G19" i="178"/>
  <c r="E19" i="178"/>
  <c r="D19" i="178"/>
  <c r="B19" i="178" s="1"/>
  <c r="B23" i="178" s="1"/>
  <c r="C19" i="178"/>
  <c r="L12" i="178"/>
  <c r="K12" i="178"/>
  <c r="F12" i="178"/>
  <c r="B12" i="178"/>
  <c r="L11" i="178"/>
  <c r="K11" i="178"/>
  <c r="F11" i="178"/>
  <c r="H15" i="178" s="1"/>
  <c r="B11" i="178"/>
  <c r="C15" i="178" s="1"/>
  <c r="H10" i="178"/>
  <c r="G10" i="178"/>
  <c r="D10" i="178"/>
  <c r="C10" i="178"/>
  <c r="M21" i="177"/>
  <c r="L21" i="177"/>
  <c r="K21" i="177"/>
  <c r="F21" i="177"/>
  <c r="G25" i="177" s="1"/>
  <c r="B21" i="177"/>
  <c r="D25" i="177" s="1"/>
  <c r="M20" i="177"/>
  <c r="L20" i="177"/>
  <c r="K20" i="177"/>
  <c r="F20" i="177"/>
  <c r="F24" i="177" s="1"/>
  <c r="B20" i="177"/>
  <c r="C24" i="177" s="1"/>
  <c r="I19" i="177"/>
  <c r="H19" i="177"/>
  <c r="G19" i="177"/>
  <c r="E19" i="177"/>
  <c r="D19" i="177"/>
  <c r="C19" i="177"/>
  <c r="C16" i="177"/>
  <c r="M12" i="177"/>
  <c r="L12" i="177"/>
  <c r="K12" i="177"/>
  <c r="F12" i="177"/>
  <c r="I16" i="177" s="1"/>
  <c r="B12" i="177"/>
  <c r="D16" i="177" s="1"/>
  <c r="M11" i="177"/>
  <c r="L11" i="177"/>
  <c r="K11" i="177"/>
  <c r="F11" i="177"/>
  <c r="H15" i="177" s="1"/>
  <c r="B11" i="177"/>
  <c r="C15" i="177" s="1"/>
  <c r="I10" i="177"/>
  <c r="H10" i="177"/>
  <c r="G10" i="177"/>
  <c r="E10" i="177"/>
  <c r="D10" i="177"/>
  <c r="C10" i="177"/>
  <c r="L21" i="176"/>
  <c r="K21" i="176"/>
  <c r="F21" i="176"/>
  <c r="G25" i="176" s="1"/>
  <c r="B21" i="176"/>
  <c r="D25" i="176" s="1"/>
  <c r="L20" i="176"/>
  <c r="K20" i="176"/>
  <c r="F20" i="176"/>
  <c r="F24" i="176" s="1"/>
  <c r="B20" i="176"/>
  <c r="C24" i="176" s="1"/>
  <c r="H19" i="176"/>
  <c r="G19" i="176"/>
  <c r="E19" i="176"/>
  <c r="D19" i="176"/>
  <c r="C19" i="176"/>
  <c r="L12" i="176"/>
  <c r="K12" i="176"/>
  <c r="F12" i="176"/>
  <c r="B12" i="176"/>
  <c r="D16" i="176" s="1"/>
  <c r="L11" i="176"/>
  <c r="K11" i="176"/>
  <c r="F11" i="176"/>
  <c r="H15" i="176" s="1"/>
  <c r="B11" i="176"/>
  <c r="C15" i="176" s="1"/>
  <c r="H10" i="176"/>
  <c r="G10" i="176"/>
  <c r="D10" i="176"/>
  <c r="C10" i="176"/>
  <c r="M21" i="175"/>
  <c r="L21" i="175"/>
  <c r="K21" i="175"/>
  <c r="F21" i="175"/>
  <c r="G25" i="175" s="1"/>
  <c r="B21" i="175"/>
  <c r="D25" i="175" s="1"/>
  <c r="M20" i="175"/>
  <c r="L20" i="175"/>
  <c r="K20" i="175"/>
  <c r="F20" i="175"/>
  <c r="F24" i="175" s="1"/>
  <c r="B20" i="175"/>
  <c r="C24" i="175" s="1"/>
  <c r="I19" i="175"/>
  <c r="H19" i="175"/>
  <c r="G19" i="175"/>
  <c r="E19" i="175"/>
  <c r="D19" i="175"/>
  <c r="C19" i="175"/>
  <c r="C16" i="175"/>
  <c r="L12" i="175"/>
  <c r="K12" i="175"/>
  <c r="F12" i="175"/>
  <c r="I16" i="175" s="1"/>
  <c r="B12" i="175"/>
  <c r="D16" i="175" s="1"/>
  <c r="L11" i="175"/>
  <c r="K11" i="175"/>
  <c r="F11" i="175"/>
  <c r="H15" i="175" s="1"/>
  <c r="B11" i="175"/>
  <c r="C15" i="175" s="1"/>
  <c r="I10" i="175"/>
  <c r="H10" i="175"/>
  <c r="G10" i="175"/>
  <c r="D10" i="175"/>
  <c r="C10" i="175"/>
  <c r="M21" i="174"/>
  <c r="L21" i="174"/>
  <c r="K21" i="174"/>
  <c r="F21" i="174"/>
  <c r="H25" i="174" s="1"/>
  <c r="B21" i="174"/>
  <c r="D25" i="174" s="1"/>
  <c r="M20" i="174"/>
  <c r="L20" i="174"/>
  <c r="K20" i="174"/>
  <c r="F20" i="174"/>
  <c r="G24" i="174" s="1"/>
  <c r="B20" i="174"/>
  <c r="C24" i="174" s="1"/>
  <c r="I19" i="174"/>
  <c r="H19" i="174"/>
  <c r="G19" i="174"/>
  <c r="E19" i="174"/>
  <c r="D19" i="174"/>
  <c r="C19" i="174"/>
  <c r="M12" i="174"/>
  <c r="L12" i="174"/>
  <c r="K12" i="174"/>
  <c r="F12" i="174"/>
  <c r="I16" i="174" s="1"/>
  <c r="B12" i="174"/>
  <c r="E16" i="174" s="1"/>
  <c r="M11" i="174"/>
  <c r="L11" i="174"/>
  <c r="K11" i="174"/>
  <c r="F11" i="174"/>
  <c r="H15" i="174" s="1"/>
  <c r="B11" i="174"/>
  <c r="D15" i="174" s="1"/>
  <c r="I10" i="174"/>
  <c r="H10" i="174"/>
  <c r="G10" i="174"/>
  <c r="E10" i="174"/>
  <c r="D10" i="174"/>
  <c r="C10" i="174"/>
  <c r="M21" i="173"/>
  <c r="L21" i="173"/>
  <c r="K21" i="173"/>
  <c r="F21" i="173"/>
  <c r="G25" i="173" s="1"/>
  <c r="B21" i="173"/>
  <c r="D25" i="173" s="1"/>
  <c r="M20" i="173"/>
  <c r="L20" i="173"/>
  <c r="K20" i="173"/>
  <c r="F20" i="173"/>
  <c r="F24" i="173" s="1"/>
  <c r="B20" i="173"/>
  <c r="C24" i="173" s="1"/>
  <c r="I19" i="173"/>
  <c r="H19" i="173"/>
  <c r="F19" i="173" s="1"/>
  <c r="G19" i="173"/>
  <c r="E19" i="173"/>
  <c r="D19" i="173"/>
  <c r="C19" i="173"/>
  <c r="M12" i="173"/>
  <c r="L12" i="173"/>
  <c r="K12" i="173"/>
  <c r="F12" i="173"/>
  <c r="I16" i="173" s="1"/>
  <c r="B12" i="173"/>
  <c r="D16" i="173" s="1"/>
  <c r="M11" i="173"/>
  <c r="L11" i="173"/>
  <c r="K11" i="173"/>
  <c r="F11" i="173"/>
  <c r="H15" i="173" s="1"/>
  <c r="B11" i="173"/>
  <c r="C15" i="173" s="1"/>
  <c r="I10" i="173"/>
  <c r="H10" i="173"/>
  <c r="G10" i="173"/>
  <c r="E10" i="173"/>
  <c r="D10" i="173"/>
  <c r="C10" i="173"/>
  <c r="M21" i="152"/>
  <c r="L21" i="152"/>
  <c r="K21" i="152"/>
  <c r="F21" i="152"/>
  <c r="J21" i="152" s="1"/>
  <c r="B21" i="152"/>
  <c r="M20" i="152"/>
  <c r="L20" i="152"/>
  <c r="K20" i="152"/>
  <c r="B20" i="152"/>
  <c r="J20" i="152" s="1"/>
  <c r="I19" i="152"/>
  <c r="M19" i="152" s="1"/>
  <c r="H19" i="152"/>
  <c r="G19" i="152"/>
  <c r="E19" i="152"/>
  <c r="D19" i="152"/>
  <c r="C19" i="152"/>
  <c r="F12" i="152"/>
  <c r="F11" i="152"/>
  <c r="I10" i="152"/>
  <c r="H10" i="152"/>
  <c r="G10" i="152"/>
  <c r="B12" i="152"/>
  <c r="B11" i="152"/>
  <c r="D10" i="152"/>
  <c r="E10" i="152"/>
  <c r="C10" i="152"/>
  <c r="B10" i="152" s="1"/>
  <c r="S21" i="172"/>
  <c r="R21" i="172"/>
  <c r="Q21" i="172"/>
  <c r="P21" i="172"/>
  <c r="O21" i="172"/>
  <c r="H21" i="172"/>
  <c r="J25" i="172" s="1"/>
  <c r="B21" i="172"/>
  <c r="F25" i="172" s="1"/>
  <c r="S20" i="172"/>
  <c r="R20" i="172"/>
  <c r="Q20" i="172"/>
  <c r="P20" i="172"/>
  <c r="O20" i="172"/>
  <c r="H20" i="172"/>
  <c r="K24" i="172" s="1"/>
  <c r="B20" i="172"/>
  <c r="G24" i="172" s="1"/>
  <c r="M19" i="172"/>
  <c r="L19" i="172"/>
  <c r="K19" i="172"/>
  <c r="J19" i="172"/>
  <c r="I19" i="172"/>
  <c r="G19" i="172"/>
  <c r="F19" i="172"/>
  <c r="E19" i="172"/>
  <c r="D19" i="172"/>
  <c r="C19" i="172"/>
  <c r="S12" i="172"/>
  <c r="R12" i="172"/>
  <c r="Q12" i="172"/>
  <c r="P12" i="172"/>
  <c r="O12" i="172"/>
  <c r="H12" i="172"/>
  <c r="K16" i="172" s="1"/>
  <c r="B12" i="172"/>
  <c r="F16" i="172" s="1"/>
  <c r="S11" i="172"/>
  <c r="R11" i="172"/>
  <c r="Q11" i="172"/>
  <c r="P11" i="172"/>
  <c r="O11" i="172"/>
  <c r="H11" i="172"/>
  <c r="L15" i="172" s="1"/>
  <c r="B11" i="172"/>
  <c r="G15" i="172" s="1"/>
  <c r="M10" i="172"/>
  <c r="L10" i="172"/>
  <c r="K10" i="172"/>
  <c r="J10" i="172"/>
  <c r="I10" i="172"/>
  <c r="G10" i="172"/>
  <c r="F10" i="172"/>
  <c r="E10" i="172"/>
  <c r="D10" i="172"/>
  <c r="C10" i="172"/>
  <c r="S21" i="171"/>
  <c r="R21" i="171"/>
  <c r="Q21" i="171"/>
  <c r="P21" i="171"/>
  <c r="O21" i="171"/>
  <c r="H21" i="171"/>
  <c r="J25" i="171" s="1"/>
  <c r="B21" i="171"/>
  <c r="F25" i="171" s="1"/>
  <c r="S20" i="171"/>
  <c r="R20" i="171"/>
  <c r="Q20" i="171"/>
  <c r="P20" i="171"/>
  <c r="O20" i="171"/>
  <c r="H20" i="171"/>
  <c r="K24" i="171" s="1"/>
  <c r="B20" i="171"/>
  <c r="G24" i="171" s="1"/>
  <c r="M19" i="171"/>
  <c r="L19" i="171"/>
  <c r="K19" i="171"/>
  <c r="J19" i="171"/>
  <c r="I19" i="171"/>
  <c r="G19" i="171"/>
  <c r="F19" i="171"/>
  <c r="E19" i="171"/>
  <c r="D19" i="171"/>
  <c r="C19" i="171"/>
  <c r="S12" i="171"/>
  <c r="R12" i="171"/>
  <c r="Q12" i="171"/>
  <c r="P12" i="171"/>
  <c r="O12" i="171"/>
  <c r="H12" i="171"/>
  <c r="K16" i="171" s="1"/>
  <c r="B12" i="171"/>
  <c r="G16" i="171" s="1"/>
  <c r="S11" i="171"/>
  <c r="R11" i="171"/>
  <c r="Q11" i="171"/>
  <c r="P11" i="171"/>
  <c r="O11" i="171"/>
  <c r="H11" i="171"/>
  <c r="L15" i="171" s="1"/>
  <c r="B11" i="171"/>
  <c r="D15" i="171" s="1"/>
  <c r="M10" i="171"/>
  <c r="L10" i="171"/>
  <c r="K10" i="171"/>
  <c r="J10" i="171"/>
  <c r="I10" i="171"/>
  <c r="G10" i="171"/>
  <c r="S10" i="171" s="1"/>
  <c r="F10" i="171"/>
  <c r="E10" i="171"/>
  <c r="D10" i="171"/>
  <c r="C10" i="171"/>
  <c r="O10" i="171" s="1"/>
  <c r="S21" i="170"/>
  <c r="R21" i="170"/>
  <c r="Q21" i="170"/>
  <c r="P21" i="170"/>
  <c r="O21" i="170"/>
  <c r="H21" i="170"/>
  <c r="J25" i="170" s="1"/>
  <c r="B21" i="170"/>
  <c r="F25" i="170" s="1"/>
  <c r="S20" i="170"/>
  <c r="R20" i="170"/>
  <c r="Q20" i="170"/>
  <c r="P20" i="170"/>
  <c r="O20" i="170"/>
  <c r="H20" i="170"/>
  <c r="K24" i="170" s="1"/>
  <c r="B20" i="170"/>
  <c r="G24" i="170" s="1"/>
  <c r="M19" i="170"/>
  <c r="L19" i="170"/>
  <c r="K19" i="170"/>
  <c r="J19" i="170"/>
  <c r="I19" i="170"/>
  <c r="G19" i="170"/>
  <c r="F19" i="170"/>
  <c r="E19" i="170"/>
  <c r="Q19" i="170" s="1"/>
  <c r="D19" i="170"/>
  <c r="C19" i="170"/>
  <c r="B19" i="170"/>
  <c r="B23" i="170" s="1"/>
  <c r="S12" i="170"/>
  <c r="R12" i="170"/>
  <c r="Q12" i="170"/>
  <c r="P12" i="170"/>
  <c r="O12" i="170"/>
  <c r="H12" i="170"/>
  <c r="K16" i="170" s="1"/>
  <c r="B12" i="170"/>
  <c r="F16" i="170" s="1"/>
  <c r="S11" i="170"/>
  <c r="R11" i="170"/>
  <c r="Q11" i="170"/>
  <c r="P11" i="170"/>
  <c r="O11" i="170"/>
  <c r="H11" i="170"/>
  <c r="L15" i="170" s="1"/>
  <c r="B11" i="170"/>
  <c r="G15" i="170" s="1"/>
  <c r="M10" i="170"/>
  <c r="L10" i="170"/>
  <c r="K10" i="170"/>
  <c r="J10" i="170"/>
  <c r="I10" i="170"/>
  <c r="G10" i="170"/>
  <c r="F10" i="170"/>
  <c r="E10" i="170"/>
  <c r="D10" i="170"/>
  <c r="C10" i="170"/>
  <c r="S21" i="169"/>
  <c r="R21" i="169"/>
  <c r="Q21" i="169"/>
  <c r="P21" i="169"/>
  <c r="O21" i="169"/>
  <c r="H21" i="169"/>
  <c r="J25" i="169" s="1"/>
  <c r="B21" i="169"/>
  <c r="F25" i="169" s="1"/>
  <c r="S20" i="169"/>
  <c r="R20" i="169"/>
  <c r="Q20" i="169"/>
  <c r="P20" i="169"/>
  <c r="O20" i="169"/>
  <c r="H20" i="169"/>
  <c r="K24" i="169" s="1"/>
  <c r="B20" i="169"/>
  <c r="G24" i="169" s="1"/>
  <c r="M19" i="169"/>
  <c r="L19" i="169"/>
  <c r="K19" i="169"/>
  <c r="J19" i="169"/>
  <c r="I19" i="169"/>
  <c r="G19" i="169"/>
  <c r="F19" i="169"/>
  <c r="E19" i="169"/>
  <c r="D19" i="169"/>
  <c r="C19" i="169"/>
  <c r="S12" i="169"/>
  <c r="R12" i="169"/>
  <c r="Q12" i="169"/>
  <c r="P12" i="169"/>
  <c r="O12" i="169"/>
  <c r="H12" i="169"/>
  <c r="K16" i="169" s="1"/>
  <c r="B12" i="169"/>
  <c r="E16" i="169" s="1"/>
  <c r="S11" i="169"/>
  <c r="R11" i="169"/>
  <c r="Q11" i="169"/>
  <c r="P11" i="169"/>
  <c r="O11" i="169"/>
  <c r="H11" i="169"/>
  <c r="J15" i="169" s="1"/>
  <c r="B11" i="169"/>
  <c r="F15" i="169" s="1"/>
  <c r="M10" i="169"/>
  <c r="L10" i="169"/>
  <c r="K10" i="169"/>
  <c r="J10" i="169"/>
  <c r="I10" i="169"/>
  <c r="G10" i="169"/>
  <c r="F10" i="169"/>
  <c r="R10" i="169" s="1"/>
  <c r="E10" i="169"/>
  <c r="D10" i="169"/>
  <c r="C10" i="169"/>
  <c r="B10" i="169"/>
  <c r="S21" i="168"/>
  <c r="R21" i="168"/>
  <c r="Q21" i="168"/>
  <c r="P21" i="168"/>
  <c r="O21" i="168"/>
  <c r="H21" i="168"/>
  <c r="J25" i="168" s="1"/>
  <c r="B21" i="168"/>
  <c r="F25" i="168" s="1"/>
  <c r="S20" i="168"/>
  <c r="R20" i="168"/>
  <c r="Q20" i="168"/>
  <c r="P20" i="168"/>
  <c r="O20" i="168"/>
  <c r="H20" i="168"/>
  <c r="K24" i="168" s="1"/>
  <c r="B20" i="168"/>
  <c r="G24" i="168" s="1"/>
  <c r="M19" i="168"/>
  <c r="L19" i="168"/>
  <c r="K19" i="168"/>
  <c r="J19" i="168"/>
  <c r="I19" i="168"/>
  <c r="G19" i="168"/>
  <c r="F19" i="168"/>
  <c r="E19" i="168"/>
  <c r="Q19" i="168" s="1"/>
  <c r="D19" i="168"/>
  <c r="C19" i="168"/>
  <c r="S12" i="168"/>
  <c r="R12" i="168"/>
  <c r="Q12" i="168"/>
  <c r="P12" i="168"/>
  <c r="O12" i="168"/>
  <c r="H12" i="168"/>
  <c r="K16" i="168" s="1"/>
  <c r="B12" i="168"/>
  <c r="F16" i="168" s="1"/>
  <c r="S11" i="168"/>
  <c r="R11" i="168"/>
  <c r="Q11" i="168"/>
  <c r="P11" i="168"/>
  <c r="O11" i="168"/>
  <c r="H11" i="168"/>
  <c r="L15" i="168" s="1"/>
  <c r="B11" i="168"/>
  <c r="G15" i="168" s="1"/>
  <c r="M10" i="168"/>
  <c r="L10" i="168"/>
  <c r="K10" i="168"/>
  <c r="J10" i="168"/>
  <c r="I10" i="168"/>
  <c r="G10" i="168"/>
  <c r="F10" i="168"/>
  <c r="E10" i="168"/>
  <c r="D10" i="168"/>
  <c r="C10" i="168"/>
  <c r="S21" i="167"/>
  <c r="R21" i="167"/>
  <c r="Q21" i="167"/>
  <c r="P21" i="167"/>
  <c r="O21" i="167"/>
  <c r="H21" i="167"/>
  <c r="J25" i="167" s="1"/>
  <c r="B21" i="167"/>
  <c r="F25" i="167" s="1"/>
  <c r="S20" i="167"/>
  <c r="R20" i="167"/>
  <c r="Q20" i="167"/>
  <c r="P20" i="167"/>
  <c r="O20" i="167"/>
  <c r="H20" i="167"/>
  <c r="K24" i="167" s="1"/>
  <c r="B20" i="167"/>
  <c r="G24" i="167" s="1"/>
  <c r="M19" i="167"/>
  <c r="L19" i="167"/>
  <c r="K19" i="167"/>
  <c r="J19" i="167"/>
  <c r="I19" i="167"/>
  <c r="G19" i="167"/>
  <c r="F19" i="167"/>
  <c r="E19" i="167"/>
  <c r="D19" i="167"/>
  <c r="C19" i="167"/>
  <c r="S12" i="167"/>
  <c r="R12" i="167"/>
  <c r="Q12" i="167"/>
  <c r="P12" i="167"/>
  <c r="O12" i="167"/>
  <c r="H12" i="167"/>
  <c r="K16" i="167" s="1"/>
  <c r="B12" i="167"/>
  <c r="F16" i="167" s="1"/>
  <c r="S11" i="167"/>
  <c r="R11" i="167"/>
  <c r="Q11" i="167"/>
  <c r="P11" i="167"/>
  <c r="O11" i="167"/>
  <c r="H11" i="167"/>
  <c r="L15" i="167" s="1"/>
  <c r="B11" i="167"/>
  <c r="G15" i="167" s="1"/>
  <c r="M10" i="167"/>
  <c r="L10" i="167"/>
  <c r="K10" i="167"/>
  <c r="J10" i="167"/>
  <c r="I10" i="167"/>
  <c r="G10" i="167"/>
  <c r="F10" i="167"/>
  <c r="E10" i="167"/>
  <c r="D10" i="167"/>
  <c r="C10" i="167"/>
  <c r="S21" i="163"/>
  <c r="R21" i="163"/>
  <c r="Q21" i="163"/>
  <c r="P21" i="163"/>
  <c r="O21" i="163"/>
  <c r="H21" i="163"/>
  <c r="M25" i="163" s="1"/>
  <c r="B21" i="163"/>
  <c r="F25" i="163" s="1"/>
  <c r="S20" i="163"/>
  <c r="R20" i="163"/>
  <c r="Q20" i="163"/>
  <c r="P20" i="163"/>
  <c r="O20" i="163"/>
  <c r="H20" i="163"/>
  <c r="J24" i="163" s="1"/>
  <c r="B20" i="163"/>
  <c r="G24" i="163" s="1"/>
  <c r="M19" i="163"/>
  <c r="L19" i="163"/>
  <c r="K19" i="163"/>
  <c r="J19" i="163"/>
  <c r="I19" i="163"/>
  <c r="G19" i="163"/>
  <c r="F19" i="163"/>
  <c r="E19" i="163"/>
  <c r="D19" i="163"/>
  <c r="C19" i="163"/>
  <c r="S12" i="163"/>
  <c r="R12" i="163"/>
  <c r="Q12" i="163"/>
  <c r="P12" i="163"/>
  <c r="O12" i="163"/>
  <c r="H12" i="163"/>
  <c r="K16" i="163" s="1"/>
  <c r="B12" i="163"/>
  <c r="F16" i="163" s="1"/>
  <c r="S11" i="163"/>
  <c r="R11" i="163"/>
  <c r="Q11" i="163"/>
  <c r="P11" i="163"/>
  <c r="O11" i="163"/>
  <c r="H11" i="163"/>
  <c r="L15" i="163" s="1"/>
  <c r="B11" i="163"/>
  <c r="G15" i="163" s="1"/>
  <c r="M10" i="163"/>
  <c r="L10" i="163"/>
  <c r="K10" i="163"/>
  <c r="J10" i="163"/>
  <c r="I10" i="163"/>
  <c r="G10" i="163"/>
  <c r="F10" i="163"/>
  <c r="E10" i="163"/>
  <c r="D10" i="163"/>
  <c r="C10" i="163"/>
  <c r="H19" i="166"/>
  <c r="H23" i="166" s="1"/>
  <c r="B23" i="166"/>
  <c r="B14" i="166"/>
  <c r="H21" i="165"/>
  <c r="H20" i="165"/>
  <c r="J24" i="165" s="1"/>
  <c r="L19" i="165"/>
  <c r="K19" i="165"/>
  <c r="J19" i="165"/>
  <c r="I19" i="165"/>
  <c r="F23" i="165"/>
  <c r="E23" i="165"/>
  <c r="D23" i="165"/>
  <c r="C23" i="165"/>
  <c r="B23" i="165"/>
  <c r="H12" i="165"/>
  <c r="K16" i="165" s="1"/>
  <c r="H11" i="165"/>
  <c r="L15" i="165" s="1"/>
  <c r="L10" i="165"/>
  <c r="K10" i="165"/>
  <c r="J10" i="165"/>
  <c r="I10" i="165"/>
  <c r="F14" i="165"/>
  <c r="E14" i="165"/>
  <c r="D14" i="165"/>
  <c r="C14" i="165"/>
  <c r="B14" i="165"/>
  <c r="H21" i="164"/>
  <c r="J25" i="164" s="1"/>
  <c r="H20" i="164"/>
  <c r="K24" i="164" s="1"/>
  <c r="L19" i="164"/>
  <c r="K19" i="164"/>
  <c r="J19" i="164"/>
  <c r="I19" i="164"/>
  <c r="B23" i="164"/>
  <c r="H12" i="164"/>
  <c r="K16" i="164" s="1"/>
  <c r="L15" i="164"/>
  <c r="L10" i="164"/>
  <c r="K10" i="164"/>
  <c r="J10" i="164"/>
  <c r="I10" i="164"/>
  <c r="B14" i="164"/>
  <c r="M23" i="162"/>
  <c r="L23" i="162"/>
  <c r="K23" i="162"/>
  <c r="J23" i="162"/>
  <c r="I23" i="162"/>
  <c r="H23" i="162"/>
  <c r="F23" i="162"/>
  <c r="Q19" i="162"/>
  <c r="D23" i="162"/>
  <c r="C23" i="162"/>
  <c r="B23" i="162"/>
  <c r="F14" i="162"/>
  <c r="E14" i="162"/>
  <c r="D14" i="162"/>
  <c r="C14" i="162"/>
  <c r="B14" i="162"/>
  <c r="H21" i="161"/>
  <c r="J25" i="161" s="1"/>
  <c r="H20" i="161"/>
  <c r="K24" i="161" s="1"/>
  <c r="L19" i="161"/>
  <c r="K19" i="161"/>
  <c r="J19" i="161"/>
  <c r="I19" i="161"/>
  <c r="F23" i="161"/>
  <c r="E23" i="161"/>
  <c r="D23" i="161"/>
  <c r="C23" i="161"/>
  <c r="B23" i="161"/>
  <c r="H12" i="161"/>
  <c r="K16" i="161" s="1"/>
  <c r="H11" i="161"/>
  <c r="L15" i="161" s="1"/>
  <c r="L10" i="161"/>
  <c r="K10" i="161"/>
  <c r="J10" i="161"/>
  <c r="I10" i="161"/>
  <c r="F14" i="161"/>
  <c r="E14" i="161"/>
  <c r="D14" i="161"/>
  <c r="C14" i="161"/>
  <c r="B14" i="161"/>
  <c r="H21" i="160"/>
  <c r="J25" i="160" s="1"/>
  <c r="H20" i="160"/>
  <c r="K24" i="160" s="1"/>
  <c r="M19" i="160"/>
  <c r="L19" i="160"/>
  <c r="K19" i="160"/>
  <c r="J19" i="160"/>
  <c r="I19" i="160"/>
  <c r="F23" i="160"/>
  <c r="E23" i="160"/>
  <c r="D23" i="160"/>
  <c r="C23" i="160"/>
  <c r="B23" i="160"/>
  <c r="H12" i="160"/>
  <c r="K16" i="160" s="1"/>
  <c r="H11" i="160"/>
  <c r="L15" i="160" s="1"/>
  <c r="M10" i="160"/>
  <c r="L10" i="160"/>
  <c r="K10" i="160"/>
  <c r="J10" i="160"/>
  <c r="I10" i="160"/>
  <c r="F14" i="160"/>
  <c r="E14" i="160"/>
  <c r="D14" i="160"/>
  <c r="C14" i="160"/>
  <c r="B14" i="160"/>
  <c r="H21" i="159"/>
  <c r="H20" i="159"/>
  <c r="M19" i="159"/>
  <c r="L19" i="159"/>
  <c r="R19" i="159" s="1"/>
  <c r="K19" i="159"/>
  <c r="Q19" i="159" s="1"/>
  <c r="J19" i="159"/>
  <c r="P19" i="159" s="1"/>
  <c r="I19" i="159"/>
  <c r="O19" i="159"/>
  <c r="F14" i="159"/>
  <c r="F23" i="159"/>
  <c r="L24" i="159"/>
  <c r="L25" i="159"/>
  <c r="H12" i="159"/>
  <c r="L16" i="159" s="1"/>
  <c r="H11" i="159"/>
  <c r="L15" i="159" s="1"/>
  <c r="I10" i="159"/>
  <c r="J10" i="159"/>
  <c r="K10" i="159"/>
  <c r="L10" i="159"/>
  <c r="M10" i="159"/>
  <c r="B10" i="134"/>
  <c r="M21" i="155"/>
  <c r="L21" i="155"/>
  <c r="K21" i="155"/>
  <c r="J21" i="155"/>
  <c r="M20" i="155"/>
  <c r="L20" i="155"/>
  <c r="K20" i="155"/>
  <c r="J20" i="155"/>
  <c r="M12" i="155"/>
  <c r="L12" i="155"/>
  <c r="K12" i="155"/>
  <c r="J12" i="155"/>
  <c r="M11" i="155"/>
  <c r="L11" i="155"/>
  <c r="K11" i="155"/>
  <c r="J11" i="155"/>
  <c r="M21" i="158"/>
  <c r="L21" i="158"/>
  <c r="K21" i="158"/>
  <c r="J21" i="158"/>
  <c r="M20" i="158"/>
  <c r="L20" i="158"/>
  <c r="K20" i="158"/>
  <c r="J20" i="158"/>
  <c r="M12" i="158"/>
  <c r="L12" i="158"/>
  <c r="K12" i="158"/>
  <c r="J12" i="158"/>
  <c r="M11" i="158"/>
  <c r="L11" i="158"/>
  <c r="K11" i="158"/>
  <c r="J11" i="158"/>
  <c r="M21" i="157"/>
  <c r="L21" i="157"/>
  <c r="K21" i="157"/>
  <c r="J21" i="157"/>
  <c r="M20" i="157"/>
  <c r="L20" i="157"/>
  <c r="K20" i="157"/>
  <c r="J20" i="157"/>
  <c r="M12" i="157"/>
  <c r="L12" i="157"/>
  <c r="K12" i="157"/>
  <c r="J12" i="157"/>
  <c r="M11" i="157"/>
  <c r="L11" i="157"/>
  <c r="K11" i="157"/>
  <c r="J11" i="157"/>
  <c r="M12" i="156"/>
  <c r="L12" i="156"/>
  <c r="K12" i="156"/>
  <c r="J12" i="156"/>
  <c r="M11" i="156"/>
  <c r="L11" i="156"/>
  <c r="K11" i="156"/>
  <c r="J11" i="156"/>
  <c r="M21" i="154"/>
  <c r="L21" i="154"/>
  <c r="K21" i="154"/>
  <c r="J21" i="154"/>
  <c r="M20" i="154"/>
  <c r="L20" i="154"/>
  <c r="K20" i="154"/>
  <c r="J20" i="154"/>
  <c r="M19" i="154"/>
  <c r="L19" i="154"/>
  <c r="K19" i="154"/>
  <c r="J19" i="154"/>
  <c r="M12" i="154"/>
  <c r="L12" i="154"/>
  <c r="K12" i="154"/>
  <c r="J12" i="154"/>
  <c r="M11" i="154"/>
  <c r="L11" i="154"/>
  <c r="K11" i="154"/>
  <c r="J11" i="154"/>
  <c r="J10" i="154"/>
  <c r="J19" i="239"/>
  <c r="M21" i="239"/>
  <c r="L21" i="239"/>
  <c r="K21" i="239"/>
  <c r="J21" i="239"/>
  <c r="M20" i="239"/>
  <c r="L20" i="239"/>
  <c r="K20" i="239"/>
  <c r="J20" i="239"/>
  <c r="M21" i="153"/>
  <c r="L21" i="153"/>
  <c r="K21" i="153"/>
  <c r="M20" i="153"/>
  <c r="L20" i="153"/>
  <c r="K20" i="153"/>
  <c r="M12" i="153"/>
  <c r="L12" i="153"/>
  <c r="K12" i="153"/>
  <c r="J12" i="153"/>
  <c r="M11" i="153"/>
  <c r="L11" i="153"/>
  <c r="K11" i="153"/>
  <c r="J11" i="153"/>
  <c r="J10" i="153"/>
  <c r="L14" i="239"/>
  <c r="K14" i="239"/>
  <c r="K12" i="239"/>
  <c r="L12" i="239"/>
  <c r="M12" i="239"/>
  <c r="J12" i="239"/>
  <c r="K11" i="239"/>
  <c r="L11" i="239"/>
  <c r="M11" i="239"/>
  <c r="J11" i="239"/>
  <c r="J10" i="239"/>
  <c r="B10" i="133"/>
  <c r="F21" i="155"/>
  <c r="F20" i="155"/>
  <c r="I19" i="155"/>
  <c r="H19" i="155"/>
  <c r="G19" i="155"/>
  <c r="F12" i="155"/>
  <c r="F11" i="155"/>
  <c r="I10" i="155"/>
  <c r="H10" i="155"/>
  <c r="G10" i="155"/>
  <c r="F21" i="158"/>
  <c r="F20" i="158"/>
  <c r="I19" i="158"/>
  <c r="H19" i="158"/>
  <c r="G19" i="158"/>
  <c r="F12" i="158"/>
  <c r="F11" i="158"/>
  <c r="I10" i="158"/>
  <c r="H10" i="158"/>
  <c r="G10" i="158"/>
  <c r="F21" i="157"/>
  <c r="F20" i="157"/>
  <c r="I19" i="157"/>
  <c r="H19" i="157"/>
  <c r="G19" i="157"/>
  <c r="F12" i="157"/>
  <c r="F11" i="157"/>
  <c r="I10" i="157"/>
  <c r="H10" i="157"/>
  <c r="G10" i="157"/>
  <c r="F21" i="156"/>
  <c r="F20" i="156"/>
  <c r="I19" i="156"/>
  <c r="H19" i="156"/>
  <c r="G19" i="156"/>
  <c r="F12" i="156"/>
  <c r="F11" i="156"/>
  <c r="I10" i="156"/>
  <c r="H10" i="156"/>
  <c r="G10" i="156"/>
  <c r="F21" i="154"/>
  <c r="F20" i="154"/>
  <c r="I19" i="154"/>
  <c r="H19" i="154"/>
  <c r="G19" i="154"/>
  <c r="F12" i="154"/>
  <c r="F11" i="154"/>
  <c r="I10" i="154"/>
  <c r="H10" i="154"/>
  <c r="G10" i="154"/>
  <c r="F21" i="153"/>
  <c r="F19" i="153" s="1"/>
  <c r="F20" i="153"/>
  <c r="J20" i="153" s="1"/>
  <c r="I19" i="153"/>
  <c r="H19" i="153"/>
  <c r="G19" i="153"/>
  <c r="F12" i="153"/>
  <c r="F11" i="153"/>
  <c r="I10" i="153"/>
  <c r="H10" i="153"/>
  <c r="G10" i="153"/>
  <c r="F21" i="239"/>
  <c r="I25" i="239" s="1"/>
  <c r="F20" i="239"/>
  <c r="H24" i="239" s="1"/>
  <c r="F12" i="239"/>
  <c r="I16" i="239" s="1"/>
  <c r="F11" i="239"/>
  <c r="G15" i="239" s="1"/>
  <c r="B21" i="239"/>
  <c r="D25" i="239" s="1"/>
  <c r="B20" i="239"/>
  <c r="C24" i="239" s="1"/>
  <c r="B12" i="239"/>
  <c r="E16" i="239" s="1"/>
  <c r="B11" i="239"/>
  <c r="D15" i="239" s="1"/>
  <c r="B21" i="155"/>
  <c r="B20" i="155"/>
  <c r="B12" i="155"/>
  <c r="B11" i="155"/>
  <c r="B21" i="158"/>
  <c r="B20" i="158"/>
  <c r="B12" i="158"/>
  <c r="B11" i="158"/>
  <c r="B21" i="157"/>
  <c r="B20" i="157"/>
  <c r="B12" i="157"/>
  <c r="B11" i="157"/>
  <c r="B21" i="156"/>
  <c r="B20" i="156"/>
  <c r="B12" i="156"/>
  <c r="B11" i="156"/>
  <c r="B21" i="154"/>
  <c r="B20" i="154"/>
  <c r="B12" i="154"/>
  <c r="B11" i="154"/>
  <c r="B20" i="153"/>
  <c r="B12" i="153"/>
  <c r="B11" i="153"/>
  <c r="B21" i="153"/>
  <c r="I19" i="239"/>
  <c r="H19" i="239"/>
  <c r="L19" i="239" s="1"/>
  <c r="E19" i="239"/>
  <c r="D19" i="239"/>
  <c r="C19" i="239"/>
  <c r="I10" i="239"/>
  <c r="H10" i="239"/>
  <c r="L10" i="239" s="1"/>
  <c r="G10" i="239"/>
  <c r="K10" i="239" s="1"/>
  <c r="E10" i="239"/>
  <c r="D10" i="239"/>
  <c r="C10" i="239"/>
  <c r="F19" i="178" l="1"/>
  <c r="I23" i="178" s="1"/>
  <c r="D15" i="178"/>
  <c r="L15" i="178" s="1"/>
  <c r="I24" i="177"/>
  <c r="C16" i="176"/>
  <c r="H25" i="175"/>
  <c r="E15" i="174"/>
  <c r="B10" i="174"/>
  <c r="B14" i="174" s="1"/>
  <c r="I15" i="174"/>
  <c r="M15" i="174" s="1"/>
  <c r="B15" i="173"/>
  <c r="I24" i="173"/>
  <c r="H25" i="173"/>
  <c r="B15" i="178"/>
  <c r="E23" i="178"/>
  <c r="C23" i="178"/>
  <c r="D23" i="178"/>
  <c r="E16" i="177"/>
  <c r="M16" i="177" s="1"/>
  <c r="D15" i="177"/>
  <c r="L15" i="177" s="1"/>
  <c r="B15" i="177"/>
  <c r="B19" i="177"/>
  <c r="B23" i="177" s="1"/>
  <c r="J20" i="177"/>
  <c r="D15" i="176"/>
  <c r="L15" i="176" s="1"/>
  <c r="B15" i="176"/>
  <c r="B19" i="176"/>
  <c r="B23" i="176" s="1"/>
  <c r="D15" i="175"/>
  <c r="L15" i="175" s="1"/>
  <c r="B15" i="175"/>
  <c r="B19" i="175"/>
  <c r="B23" i="175" s="1"/>
  <c r="J11" i="174"/>
  <c r="L15" i="174"/>
  <c r="M16" i="174"/>
  <c r="B19" i="174"/>
  <c r="B23" i="174" s="1"/>
  <c r="E25" i="174"/>
  <c r="K24" i="174"/>
  <c r="D24" i="174"/>
  <c r="D23" i="174"/>
  <c r="C16" i="173"/>
  <c r="E16" i="173"/>
  <c r="M16" i="173" s="1"/>
  <c r="D15" i="173"/>
  <c r="L15" i="173" s="1"/>
  <c r="B19" i="173"/>
  <c r="B23" i="173" s="1"/>
  <c r="J20" i="173"/>
  <c r="B19" i="152"/>
  <c r="K19" i="152"/>
  <c r="L19" i="152"/>
  <c r="H19" i="172"/>
  <c r="H23" i="172" s="1"/>
  <c r="O10" i="169"/>
  <c r="K23" i="167"/>
  <c r="H19" i="167"/>
  <c r="H23" i="167" s="1"/>
  <c r="H10" i="171"/>
  <c r="L14" i="171" s="1"/>
  <c r="O19" i="171"/>
  <c r="H24" i="171"/>
  <c r="C16" i="172"/>
  <c r="E16" i="172"/>
  <c r="Q16" i="172"/>
  <c r="G16" i="172"/>
  <c r="B10" i="172"/>
  <c r="B14" i="172" s="1"/>
  <c r="B15" i="172"/>
  <c r="D14" i="172"/>
  <c r="D15" i="172"/>
  <c r="E14" i="172"/>
  <c r="F15" i="172"/>
  <c r="R15" i="172" s="1"/>
  <c r="B19" i="172"/>
  <c r="B23" i="172" s="1"/>
  <c r="C25" i="171"/>
  <c r="G25" i="171"/>
  <c r="B19" i="171"/>
  <c r="B23" i="171" s="1"/>
  <c r="D24" i="171"/>
  <c r="C16" i="170"/>
  <c r="E16" i="170"/>
  <c r="Q16" i="170"/>
  <c r="G16" i="170"/>
  <c r="B10" i="170"/>
  <c r="B14" i="170" s="1"/>
  <c r="B15" i="170"/>
  <c r="D14" i="170"/>
  <c r="D15" i="170"/>
  <c r="E14" i="170"/>
  <c r="F15" i="170"/>
  <c r="R15" i="170" s="1"/>
  <c r="C23" i="170"/>
  <c r="G23" i="170"/>
  <c r="D23" i="170"/>
  <c r="F23" i="170"/>
  <c r="B16" i="169"/>
  <c r="C16" i="169"/>
  <c r="Q16" i="169"/>
  <c r="F16" i="169"/>
  <c r="G16" i="169"/>
  <c r="E14" i="169"/>
  <c r="C15" i="169"/>
  <c r="D15" i="169"/>
  <c r="P15" i="169" s="1"/>
  <c r="G15" i="169"/>
  <c r="B19" i="169"/>
  <c r="B23" i="169" s="1"/>
  <c r="C23" i="169"/>
  <c r="C16" i="168"/>
  <c r="E16" i="168"/>
  <c r="Q16" i="168" s="1"/>
  <c r="G16" i="168"/>
  <c r="B10" i="168"/>
  <c r="B14" i="168" s="1"/>
  <c r="R15" i="168"/>
  <c r="G14" i="168"/>
  <c r="B15" i="168"/>
  <c r="D15" i="168"/>
  <c r="F15" i="168"/>
  <c r="B19" i="168"/>
  <c r="B23" i="168" s="1"/>
  <c r="G23" i="168"/>
  <c r="E16" i="167"/>
  <c r="Q16" i="167" s="1"/>
  <c r="G16" i="167"/>
  <c r="C16" i="167"/>
  <c r="B15" i="167"/>
  <c r="D15" i="167"/>
  <c r="F15" i="167"/>
  <c r="R15" i="167" s="1"/>
  <c r="B10" i="167"/>
  <c r="B14" i="167" s="1"/>
  <c r="B19" i="167"/>
  <c r="B23" i="167" s="1"/>
  <c r="G23" i="167"/>
  <c r="E16" i="163"/>
  <c r="Q16" i="163" s="1"/>
  <c r="G16" i="163"/>
  <c r="B10" i="163"/>
  <c r="B14" i="163" s="1"/>
  <c r="C16" i="163"/>
  <c r="B15" i="163"/>
  <c r="D15" i="163"/>
  <c r="F15" i="163"/>
  <c r="R15" i="163" s="1"/>
  <c r="B19" i="163"/>
  <c r="B23" i="163" s="1"/>
  <c r="P23" i="162"/>
  <c r="J20" i="178"/>
  <c r="F19" i="177"/>
  <c r="I23" i="177" s="1"/>
  <c r="F25" i="177"/>
  <c r="H25" i="177"/>
  <c r="L25" i="177" s="1"/>
  <c r="G24" i="177"/>
  <c r="K24" i="177" s="1"/>
  <c r="F25" i="176"/>
  <c r="H25" i="176"/>
  <c r="F19" i="176"/>
  <c r="J20" i="176"/>
  <c r="G24" i="176"/>
  <c r="F25" i="175"/>
  <c r="F19" i="175"/>
  <c r="G23" i="175" s="1"/>
  <c r="J20" i="175"/>
  <c r="G24" i="175"/>
  <c r="I24" i="175"/>
  <c r="F16" i="174"/>
  <c r="I25" i="174"/>
  <c r="F19" i="174"/>
  <c r="F23" i="174" s="1"/>
  <c r="F25" i="173"/>
  <c r="G24" i="173"/>
  <c r="F10" i="152"/>
  <c r="J10" i="152" s="1"/>
  <c r="S10" i="169"/>
  <c r="L23" i="172"/>
  <c r="K14" i="171"/>
  <c r="H16" i="171"/>
  <c r="L16" i="171"/>
  <c r="I14" i="171"/>
  <c r="M15" i="171"/>
  <c r="I15" i="171"/>
  <c r="K25" i="171"/>
  <c r="H19" i="171"/>
  <c r="H23" i="171" s="1"/>
  <c r="L24" i="171"/>
  <c r="H19" i="170"/>
  <c r="H23" i="170" s="1"/>
  <c r="M23" i="170"/>
  <c r="N12" i="169"/>
  <c r="J16" i="169"/>
  <c r="K15" i="169"/>
  <c r="L15" i="169"/>
  <c r="R15" i="169" s="1"/>
  <c r="H10" i="169"/>
  <c r="N11" i="169"/>
  <c r="H15" i="169"/>
  <c r="R19" i="169"/>
  <c r="Q19" i="169"/>
  <c r="H19" i="168"/>
  <c r="H23" i="168" s="1"/>
  <c r="M23" i="168"/>
  <c r="I23" i="167"/>
  <c r="M23" i="167"/>
  <c r="J23" i="167"/>
  <c r="L23" i="167"/>
  <c r="J25" i="163"/>
  <c r="L25" i="163"/>
  <c r="H19" i="163"/>
  <c r="H23" i="163" s="1"/>
  <c r="H25" i="163"/>
  <c r="L23" i="163"/>
  <c r="I24" i="163"/>
  <c r="I23" i="163"/>
  <c r="K24" i="163"/>
  <c r="M24" i="163"/>
  <c r="S24" i="163" s="1"/>
  <c r="H10" i="159"/>
  <c r="N10" i="159" s="1"/>
  <c r="R10" i="159"/>
  <c r="H19" i="159"/>
  <c r="I23" i="166"/>
  <c r="M23" i="166"/>
  <c r="J23" i="166"/>
  <c r="K23" i="166"/>
  <c r="L23" i="166"/>
  <c r="J25" i="165"/>
  <c r="L25" i="165"/>
  <c r="H19" i="165"/>
  <c r="H23" i="165" s="1"/>
  <c r="H25" i="165"/>
  <c r="I24" i="165"/>
  <c r="I23" i="165"/>
  <c r="O23" i="165" s="1"/>
  <c r="K24" i="165"/>
  <c r="J23" i="165"/>
  <c r="P23" i="165" s="1"/>
  <c r="H19" i="164"/>
  <c r="H23" i="164" s="1"/>
  <c r="H19" i="161"/>
  <c r="H23" i="161" s="1"/>
  <c r="H10" i="160"/>
  <c r="H14" i="160" s="1"/>
  <c r="H19" i="160"/>
  <c r="H23" i="160" s="1"/>
  <c r="M23" i="160"/>
  <c r="L25" i="178"/>
  <c r="G23" i="178"/>
  <c r="K23" i="178" s="1"/>
  <c r="K24" i="178"/>
  <c r="L10" i="178"/>
  <c r="J11" i="178"/>
  <c r="B16" i="178"/>
  <c r="F16" i="178"/>
  <c r="K19" i="178"/>
  <c r="D24" i="178"/>
  <c r="H24" i="178"/>
  <c r="E25" i="178"/>
  <c r="M10" i="178"/>
  <c r="F15" i="178"/>
  <c r="C16" i="178"/>
  <c r="G16" i="178"/>
  <c r="L19" i="178"/>
  <c r="E24" i="178"/>
  <c r="B25" i="178"/>
  <c r="F25" i="178"/>
  <c r="B10" i="178"/>
  <c r="B14" i="178" s="1"/>
  <c r="F10" i="178"/>
  <c r="J12" i="178"/>
  <c r="G15" i="178"/>
  <c r="K15" i="178" s="1"/>
  <c r="D16" i="178"/>
  <c r="H16" i="178"/>
  <c r="M19" i="178"/>
  <c r="B24" i="178"/>
  <c r="F24" i="178"/>
  <c r="C25" i="178"/>
  <c r="G25" i="178"/>
  <c r="K10" i="178"/>
  <c r="J21" i="178"/>
  <c r="M24" i="177"/>
  <c r="F23" i="177"/>
  <c r="L10" i="177"/>
  <c r="J11" i="177"/>
  <c r="E15" i="177"/>
  <c r="I15" i="177"/>
  <c r="B16" i="177"/>
  <c r="F16" i="177"/>
  <c r="K19" i="177"/>
  <c r="D24" i="177"/>
  <c r="H24" i="177"/>
  <c r="E25" i="177"/>
  <c r="I25" i="177"/>
  <c r="M10" i="177"/>
  <c r="F15" i="177"/>
  <c r="G16" i="177"/>
  <c r="K16" i="177" s="1"/>
  <c r="L19" i="177"/>
  <c r="E24" i="177"/>
  <c r="B25" i="177"/>
  <c r="B10" i="177"/>
  <c r="B14" i="177" s="1"/>
  <c r="F10" i="177"/>
  <c r="G14" i="177" s="1"/>
  <c r="J12" i="177"/>
  <c r="G15" i="177"/>
  <c r="K15" i="177" s="1"/>
  <c r="H16" i="177"/>
  <c r="L16" i="177" s="1"/>
  <c r="M19" i="177"/>
  <c r="B24" i="177"/>
  <c r="C25" i="177"/>
  <c r="K25" i="177" s="1"/>
  <c r="K10" i="177"/>
  <c r="J21" i="177"/>
  <c r="I23" i="176"/>
  <c r="K24" i="176"/>
  <c r="G23" i="176"/>
  <c r="F23" i="176"/>
  <c r="L25" i="176"/>
  <c r="L10" i="176"/>
  <c r="J11" i="176"/>
  <c r="B16" i="176"/>
  <c r="F16" i="176"/>
  <c r="K19" i="176"/>
  <c r="D24" i="176"/>
  <c r="H24" i="176"/>
  <c r="E25" i="176"/>
  <c r="M10" i="176"/>
  <c r="F15" i="176"/>
  <c r="G16" i="176"/>
  <c r="K16" i="176" s="1"/>
  <c r="L19" i="176"/>
  <c r="H23" i="176"/>
  <c r="E24" i="176"/>
  <c r="B25" i="176"/>
  <c r="B10" i="176"/>
  <c r="B14" i="176" s="1"/>
  <c r="F10" i="176"/>
  <c r="J12" i="176"/>
  <c r="G15" i="176"/>
  <c r="K15" i="176" s="1"/>
  <c r="H16" i="176"/>
  <c r="L16" i="176" s="1"/>
  <c r="M19" i="176"/>
  <c r="B24" i="176"/>
  <c r="C25" i="176"/>
  <c r="K25" i="176" s="1"/>
  <c r="K10" i="176"/>
  <c r="J21" i="176"/>
  <c r="K24" i="175"/>
  <c r="L25" i="175"/>
  <c r="L10" i="175"/>
  <c r="J11" i="175"/>
  <c r="I15" i="175"/>
  <c r="B16" i="175"/>
  <c r="F16" i="175"/>
  <c r="K19" i="175"/>
  <c r="D24" i="175"/>
  <c r="H24" i="175"/>
  <c r="E25" i="175"/>
  <c r="I25" i="175"/>
  <c r="M10" i="175"/>
  <c r="F15" i="175"/>
  <c r="G16" i="175"/>
  <c r="K16" i="175" s="1"/>
  <c r="L19" i="175"/>
  <c r="E24" i="175"/>
  <c r="M24" i="175" s="1"/>
  <c r="B25" i="175"/>
  <c r="B10" i="175"/>
  <c r="B14" i="175" s="1"/>
  <c r="F10" i="175"/>
  <c r="G14" i="175" s="1"/>
  <c r="J12" i="175"/>
  <c r="G15" i="175"/>
  <c r="K15" i="175" s="1"/>
  <c r="H16" i="175"/>
  <c r="L16" i="175" s="1"/>
  <c r="M19" i="175"/>
  <c r="B24" i="175"/>
  <c r="C25" i="175"/>
  <c r="K25" i="175" s="1"/>
  <c r="K10" i="175"/>
  <c r="J21" i="175"/>
  <c r="C14" i="174"/>
  <c r="H23" i="174"/>
  <c r="L23" i="174" s="1"/>
  <c r="L25" i="174"/>
  <c r="E14" i="174"/>
  <c r="L10" i="174"/>
  <c r="D14" i="174"/>
  <c r="B16" i="174"/>
  <c r="K19" i="174"/>
  <c r="C23" i="174"/>
  <c r="H24" i="174"/>
  <c r="M10" i="174"/>
  <c r="B15" i="174"/>
  <c r="F15" i="174"/>
  <c r="C16" i="174"/>
  <c r="G16" i="174"/>
  <c r="L19" i="174"/>
  <c r="J20" i="174"/>
  <c r="E24" i="174"/>
  <c r="I24" i="174"/>
  <c r="B25" i="174"/>
  <c r="F25" i="174"/>
  <c r="F10" i="174"/>
  <c r="I14" i="174" s="1"/>
  <c r="M14" i="174" s="1"/>
  <c r="J12" i="174"/>
  <c r="C15" i="174"/>
  <c r="G15" i="174"/>
  <c r="D16" i="174"/>
  <c r="H16" i="174"/>
  <c r="M19" i="174"/>
  <c r="B24" i="174"/>
  <c r="F24" i="174"/>
  <c r="C25" i="174"/>
  <c r="G25" i="174"/>
  <c r="K10" i="174"/>
  <c r="J21" i="174"/>
  <c r="I23" i="173"/>
  <c r="K24" i="173"/>
  <c r="G23" i="173"/>
  <c r="F23" i="173"/>
  <c r="J19" i="173"/>
  <c r="L25" i="173"/>
  <c r="L10" i="173"/>
  <c r="J11" i="173"/>
  <c r="E15" i="173"/>
  <c r="I15" i="173"/>
  <c r="B16" i="173"/>
  <c r="F16" i="173"/>
  <c r="K19" i="173"/>
  <c r="D24" i="173"/>
  <c r="H24" i="173"/>
  <c r="E25" i="173"/>
  <c r="I25" i="173"/>
  <c r="M25" i="173" s="1"/>
  <c r="M10" i="173"/>
  <c r="F15" i="173"/>
  <c r="G16" i="173"/>
  <c r="K16" i="173" s="1"/>
  <c r="L19" i="173"/>
  <c r="H23" i="173"/>
  <c r="E24" i="173"/>
  <c r="M24" i="173" s="1"/>
  <c r="B25" i="173"/>
  <c r="B10" i="173"/>
  <c r="B14" i="173" s="1"/>
  <c r="F10" i="173"/>
  <c r="J12" i="173"/>
  <c r="G15" i="173"/>
  <c r="K15" i="173" s="1"/>
  <c r="H16" i="173"/>
  <c r="L16" i="173" s="1"/>
  <c r="M19" i="173"/>
  <c r="B24" i="173"/>
  <c r="C25" i="173"/>
  <c r="K25" i="173" s="1"/>
  <c r="K10" i="173"/>
  <c r="J21" i="173"/>
  <c r="F19" i="152"/>
  <c r="H10" i="172"/>
  <c r="L14" i="172" s="1"/>
  <c r="P10" i="172"/>
  <c r="E15" i="172"/>
  <c r="I15" i="172"/>
  <c r="M15" i="172"/>
  <c r="S15" i="172" s="1"/>
  <c r="D16" i="172"/>
  <c r="H16" i="172"/>
  <c r="L16" i="172"/>
  <c r="R16" i="172" s="1"/>
  <c r="O19" i="172"/>
  <c r="S19" i="172"/>
  <c r="D24" i="172"/>
  <c r="H24" i="172"/>
  <c r="L24" i="172"/>
  <c r="C25" i="172"/>
  <c r="G25" i="172"/>
  <c r="K25" i="172"/>
  <c r="Q25" i="172" s="1"/>
  <c r="Q10" i="172"/>
  <c r="J15" i="172"/>
  <c r="P15" i="172" s="1"/>
  <c r="I16" i="172"/>
  <c r="M16" i="172"/>
  <c r="P19" i="172"/>
  <c r="E24" i="172"/>
  <c r="Q24" i="172" s="1"/>
  <c r="I24" i="172"/>
  <c r="M24" i="172"/>
  <c r="S24" i="172" s="1"/>
  <c r="D25" i="172"/>
  <c r="P25" i="172" s="1"/>
  <c r="H25" i="172"/>
  <c r="L25" i="172"/>
  <c r="R25" i="172" s="1"/>
  <c r="R10" i="172"/>
  <c r="N11" i="172"/>
  <c r="N12" i="172"/>
  <c r="C15" i="172"/>
  <c r="K15" i="172"/>
  <c r="B16" i="172"/>
  <c r="J16" i="172"/>
  <c r="P16" i="172" s="1"/>
  <c r="Q19" i="172"/>
  <c r="B24" i="172"/>
  <c r="F24" i="172"/>
  <c r="J24" i="172"/>
  <c r="P24" i="172" s="1"/>
  <c r="E25" i="172"/>
  <c r="I25" i="172"/>
  <c r="O25" i="172" s="1"/>
  <c r="M25" i="172"/>
  <c r="O10" i="172"/>
  <c r="S10" i="172"/>
  <c r="H15" i="172"/>
  <c r="R19" i="172"/>
  <c r="N20" i="172"/>
  <c r="N21" i="172"/>
  <c r="C24" i="172"/>
  <c r="B25" i="172"/>
  <c r="E15" i="171"/>
  <c r="Q10" i="171"/>
  <c r="B15" i="171"/>
  <c r="F15" i="171"/>
  <c r="R15" i="171" s="1"/>
  <c r="J15" i="171"/>
  <c r="P15" i="171" s="1"/>
  <c r="E16" i="171"/>
  <c r="Q16" i="171" s="1"/>
  <c r="I16" i="171"/>
  <c r="M16" i="171"/>
  <c r="S16" i="171" s="1"/>
  <c r="P19" i="171"/>
  <c r="E24" i="171"/>
  <c r="Q24" i="171" s="1"/>
  <c r="I24" i="171"/>
  <c r="M24" i="171"/>
  <c r="S24" i="171" s="1"/>
  <c r="D25" i="171"/>
  <c r="P25" i="171" s="1"/>
  <c r="H25" i="171"/>
  <c r="L25" i="171"/>
  <c r="R25" i="171" s="1"/>
  <c r="P10" i="171"/>
  <c r="D16" i="171"/>
  <c r="S19" i="171"/>
  <c r="B10" i="171"/>
  <c r="N10" i="171" s="1"/>
  <c r="R10" i="171"/>
  <c r="N11" i="171"/>
  <c r="N12" i="171"/>
  <c r="H14" i="171"/>
  <c r="C15" i="171"/>
  <c r="O15" i="171" s="1"/>
  <c r="G15" i="171"/>
  <c r="K15" i="171"/>
  <c r="B16" i="171"/>
  <c r="F16" i="171"/>
  <c r="R16" i="171" s="1"/>
  <c r="J16" i="171"/>
  <c r="P16" i="171" s="1"/>
  <c r="Q19" i="171"/>
  <c r="B24" i="171"/>
  <c r="F24" i="171"/>
  <c r="R24" i="171" s="1"/>
  <c r="J24" i="171"/>
  <c r="E25" i="171"/>
  <c r="I25" i="171"/>
  <c r="M25" i="171"/>
  <c r="S25" i="171" s="1"/>
  <c r="H15" i="171"/>
  <c r="C16" i="171"/>
  <c r="R19" i="171"/>
  <c r="N20" i="171"/>
  <c r="N21" i="171"/>
  <c r="C24" i="171"/>
  <c r="B25" i="171"/>
  <c r="H10" i="170"/>
  <c r="L14" i="170" s="1"/>
  <c r="P10" i="170"/>
  <c r="E15" i="170"/>
  <c r="I15" i="170"/>
  <c r="M15" i="170"/>
  <c r="S15" i="170" s="1"/>
  <c r="D16" i="170"/>
  <c r="H16" i="170"/>
  <c r="L16" i="170"/>
  <c r="R16" i="170" s="1"/>
  <c r="O19" i="170"/>
  <c r="S19" i="170"/>
  <c r="E23" i="170"/>
  <c r="D24" i="170"/>
  <c r="H24" i="170"/>
  <c r="L24" i="170"/>
  <c r="C25" i="170"/>
  <c r="G25" i="170"/>
  <c r="K25" i="170"/>
  <c r="Q10" i="170"/>
  <c r="J15" i="170"/>
  <c r="P15" i="170" s="1"/>
  <c r="I16" i="170"/>
  <c r="O16" i="170" s="1"/>
  <c r="M16" i="170"/>
  <c r="S16" i="170" s="1"/>
  <c r="P19" i="170"/>
  <c r="E24" i="170"/>
  <c r="Q24" i="170" s="1"/>
  <c r="I24" i="170"/>
  <c r="M24" i="170"/>
  <c r="S24" i="170" s="1"/>
  <c r="D25" i="170"/>
  <c r="P25" i="170" s="1"/>
  <c r="H25" i="170"/>
  <c r="L25" i="170"/>
  <c r="R25" i="170" s="1"/>
  <c r="R10" i="170"/>
  <c r="N11" i="170"/>
  <c r="N12" i="170"/>
  <c r="C15" i="170"/>
  <c r="K15" i="170"/>
  <c r="B16" i="170"/>
  <c r="J16" i="170"/>
  <c r="B24" i="170"/>
  <c r="F24" i="170"/>
  <c r="J24" i="170"/>
  <c r="E25" i="170"/>
  <c r="I25" i="170"/>
  <c r="O25" i="170" s="1"/>
  <c r="M25" i="170"/>
  <c r="O10" i="170"/>
  <c r="S10" i="170"/>
  <c r="H15" i="170"/>
  <c r="N19" i="170"/>
  <c r="R19" i="170"/>
  <c r="N20" i="170"/>
  <c r="N21" i="170"/>
  <c r="C24" i="170"/>
  <c r="B25" i="170"/>
  <c r="P10" i="169"/>
  <c r="B14" i="169"/>
  <c r="F14" i="169"/>
  <c r="E15" i="169"/>
  <c r="Q15" i="169" s="1"/>
  <c r="I15" i="169"/>
  <c r="O15" i="169" s="1"/>
  <c r="M15" i="169"/>
  <c r="S15" i="169" s="1"/>
  <c r="D16" i="169"/>
  <c r="P16" i="169" s="1"/>
  <c r="H16" i="169"/>
  <c r="L16" i="169"/>
  <c r="R16" i="169" s="1"/>
  <c r="O19" i="169"/>
  <c r="S19" i="169"/>
  <c r="E23" i="169"/>
  <c r="D24" i="169"/>
  <c r="H24" i="169"/>
  <c r="L24" i="169"/>
  <c r="C25" i="169"/>
  <c r="G25" i="169"/>
  <c r="K25" i="169"/>
  <c r="Q10" i="169"/>
  <c r="C14" i="169"/>
  <c r="G14" i="169"/>
  <c r="B15" i="169"/>
  <c r="I16" i="169"/>
  <c r="O16" i="169" s="1"/>
  <c r="M16" i="169"/>
  <c r="S16" i="169" s="1"/>
  <c r="H19" i="169"/>
  <c r="J23" i="169" s="1"/>
  <c r="P19" i="169"/>
  <c r="F23" i="169"/>
  <c r="E24" i="169"/>
  <c r="Q24" i="169" s="1"/>
  <c r="I24" i="169"/>
  <c r="M24" i="169"/>
  <c r="S24" i="169" s="1"/>
  <c r="D25" i="169"/>
  <c r="P25" i="169" s="1"/>
  <c r="H25" i="169"/>
  <c r="L25" i="169"/>
  <c r="R25" i="169" s="1"/>
  <c r="N10" i="169"/>
  <c r="D14" i="169"/>
  <c r="B24" i="169"/>
  <c r="F24" i="169"/>
  <c r="J24" i="169"/>
  <c r="E25" i="169"/>
  <c r="I25" i="169"/>
  <c r="O25" i="169" s="1"/>
  <c r="M25" i="169"/>
  <c r="S25" i="169" s="1"/>
  <c r="N20" i="169"/>
  <c r="N21" i="169"/>
  <c r="C24" i="169"/>
  <c r="B25" i="169"/>
  <c r="H10" i="168"/>
  <c r="P10" i="168"/>
  <c r="E15" i="168"/>
  <c r="I15" i="168"/>
  <c r="M15" i="168"/>
  <c r="S15" i="168" s="1"/>
  <c r="D16" i="168"/>
  <c r="H16" i="168"/>
  <c r="L16" i="168"/>
  <c r="R16" i="168" s="1"/>
  <c r="O19" i="168"/>
  <c r="S19" i="168"/>
  <c r="E23" i="168"/>
  <c r="D24" i="168"/>
  <c r="H24" i="168"/>
  <c r="L24" i="168"/>
  <c r="C25" i="168"/>
  <c r="G25" i="168"/>
  <c r="K25" i="168"/>
  <c r="Q10" i="168"/>
  <c r="J15" i="168"/>
  <c r="P15" i="168" s="1"/>
  <c r="I16" i="168"/>
  <c r="O16" i="168" s="1"/>
  <c r="M16" i="168"/>
  <c r="P19" i="168"/>
  <c r="E24" i="168"/>
  <c r="Q24" i="168" s="1"/>
  <c r="I24" i="168"/>
  <c r="M24" i="168"/>
  <c r="S24" i="168" s="1"/>
  <c r="D25" i="168"/>
  <c r="P25" i="168" s="1"/>
  <c r="H25" i="168"/>
  <c r="L25" i="168"/>
  <c r="R25" i="168" s="1"/>
  <c r="R10" i="168"/>
  <c r="N11" i="168"/>
  <c r="N12" i="168"/>
  <c r="C15" i="168"/>
  <c r="K15" i="168"/>
  <c r="Q15" i="168" s="1"/>
  <c r="B16" i="168"/>
  <c r="J16" i="168"/>
  <c r="B24" i="168"/>
  <c r="F24" i="168"/>
  <c r="J24" i="168"/>
  <c r="P24" i="168" s="1"/>
  <c r="E25" i="168"/>
  <c r="I25" i="168"/>
  <c r="M25" i="168"/>
  <c r="O10" i="168"/>
  <c r="S10" i="168"/>
  <c r="H15" i="168"/>
  <c r="N19" i="168"/>
  <c r="R19" i="168"/>
  <c r="N20" i="168"/>
  <c r="N21" i="168"/>
  <c r="C24" i="168"/>
  <c r="B25" i="168"/>
  <c r="S23" i="167"/>
  <c r="H10" i="167"/>
  <c r="M14" i="167" s="1"/>
  <c r="P10" i="167"/>
  <c r="E15" i="167"/>
  <c r="I15" i="167"/>
  <c r="M15" i="167"/>
  <c r="S15" i="167" s="1"/>
  <c r="D16" i="167"/>
  <c r="H16" i="167"/>
  <c r="L16" i="167"/>
  <c r="R16" i="167" s="1"/>
  <c r="O19" i="167"/>
  <c r="S19" i="167"/>
  <c r="D24" i="167"/>
  <c r="H24" i="167"/>
  <c r="L24" i="167"/>
  <c r="C25" i="167"/>
  <c r="G25" i="167"/>
  <c r="K25" i="167"/>
  <c r="Q10" i="167"/>
  <c r="J15" i="167"/>
  <c r="P15" i="167" s="1"/>
  <c r="I16" i="167"/>
  <c r="O16" i="167" s="1"/>
  <c r="M16" i="167"/>
  <c r="P19" i="167"/>
  <c r="E24" i="167"/>
  <c r="Q24" i="167" s="1"/>
  <c r="I24" i="167"/>
  <c r="M24" i="167"/>
  <c r="S24" i="167" s="1"/>
  <c r="D25" i="167"/>
  <c r="P25" i="167" s="1"/>
  <c r="H25" i="167"/>
  <c r="L25" i="167"/>
  <c r="R25" i="167" s="1"/>
  <c r="R10" i="167"/>
  <c r="N11" i="167"/>
  <c r="N12" i="167"/>
  <c r="C15" i="167"/>
  <c r="K15" i="167"/>
  <c r="B16" i="167"/>
  <c r="J16" i="167"/>
  <c r="P16" i="167" s="1"/>
  <c r="Q19" i="167"/>
  <c r="B24" i="167"/>
  <c r="F24" i="167"/>
  <c r="J24" i="167"/>
  <c r="E25" i="167"/>
  <c r="I25" i="167"/>
  <c r="M25" i="167"/>
  <c r="S25" i="167" s="1"/>
  <c r="O10" i="167"/>
  <c r="S10" i="167"/>
  <c r="H15" i="167"/>
  <c r="N19" i="167"/>
  <c r="R19" i="167"/>
  <c r="N20" i="167"/>
  <c r="N21" i="167"/>
  <c r="C24" i="167"/>
  <c r="B25" i="167"/>
  <c r="R25" i="163"/>
  <c r="H10" i="163"/>
  <c r="L14" i="163" s="1"/>
  <c r="P10" i="163"/>
  <c r="E15" i="163"/>
  <c r="I15" i="163"/>
  <c r="M15" i="163"/>
  <c r="S15" i="163" s="1"/>
  <c r="D16" i="163"/>
  <c r="H16" i="163"/>
  <c r="L16" i="163"/>
  <c r="R16" i="163" s="1"/>
  <c r="O19" i="163"/>
  <c r="S19" i="163"/>
  <c r="D24" i="163"/>
  <c r="P24" i="163" s="1"/>
  <c r="H24" i="163"/>
  <c r="L24" i="163"/>
  <c r="C25" i="163"/>
  <c r="G25" i="163"/>
  <c r="S25" i="163" s="1"/>
  <c r="K25" i="163"/>
  <c r="Q10" i="163"/>
  <c r="J15" i="163"/>
  <c r="P15" i="163" s="1"/>
  <c r="I16" i="163"/>
  <c r="O16" i="163" s="1"/>
  <c r="M16" i="163"/>
  <c r="S16" i="163" s="1"/>
  <c r="P19" i="163"/>
  <c r="E24" i="163"/>
  <c r="Q24" i="163" s="1"/>
  <c r="D25" i="163"/>
  <c r="P25" i="163" s="1"/>
  <c r="R10" i="163"/>
  <c r="N11" i="163"/>
  <c r="N12" i="163"/>
  <c r="C15" i="163"/>
  <c r="K15" i="163"/>
  <c r="B16" i="163"/>
  <c r="J16" i="163"/>
  <c r="P16" i="163" s="1"/>
  <c r="Q19" i="163"/>
  <c r="B24" i="163"/>
  <c r="F24" i="163"/>
  <c r="E25" i="163"/>
  <c r="I25" i="163"/>
  <c r="O10" i="163"/>
  <c r="S10" i="163"/>
  <c r="H15" i="163"/>
  <c r="N19" i="163"/>
  <c r="R19" i="163"/>
  <c r="N20" i="163"/>
  <c r="N21" i="163"/>
  <c r="C24" i="163"/>
  <c r="O24" i="163" s="1"/>
  <c r="B25" i="163"/>
  <c r="H10" i="166"/>
  <c r="M14" i="166" s="1"/>
  <c r="H16" i="166"/>
  <c r="H24" i="166"/>
  <c r="H25" i="166"/>
  <c r="H15" i="166"/>
  <c r="N19" i="166"/>
  <c r="H10" i="165"/>
  <c r="K14" i="165" s="1"/>
  <c r="Q14" i="165" s="1"/>
  <c r="P10" i="165"/>
  <c r="I15" i="165"/>
  <c r="H16" i="165"/>
  <c r="L16" i="165"/>
  <c r="O19" i="165"/>
  <c r="H24" i="165"/>
  <c r="L24" i="165"/>
  <c r="K25" i="165"/>
  <c r="Q10" i="165"/>
  <c r="J15" i="165"/>
  <c r="I16" i="165"/>
  <c r="P19" i="165"/>
  <c r="R10" i="165"/>
  <c r="K15" i="165"/>
  <c r="J16" i="165"/>
  <c r="Q19" i="165"/>
  <c r="I25" i="165"/>
  <c r="O10" i="165"/>
  <c r="H15" i="165"/>
  <c r="N19" i="165"/>
  <c r="R19" i="165"/>
  <c r="H10" i="164"/>
  <c r="J14" i="164" s="1"/>
  <c r="I15" i="164"/>
  <c r="M15" i="164"/>
  <c r="H16" i="164"/>
  <c r="L16" i="164"/>
  <c r="H24" i="164"/>
  <c r="L24" i="164"/>
  <c r="K25" i="164"/>
  <c r="J15" i="164"/>
  <c r="I16" i="164"/>
  <c r="M16" i="164"/>
  <c r="I24" i="164"/>
  <c r="M24" i="164"/>
  <c r="H25" i="164"/>
  <c r="L25" i="164"/>
  <c r="K15" i="164"/>
  <c r="J16" i="164"/>
  <c r="J24" i="164"/>
  <c r="I25" i="164"/>
  <c r="M25" i="164"/>
  <c r="H15" i="164"/>
  <c r="N19" i="164"/>
  <c r="I14" i="162"/>
  <c r="O14" i="162" s="1"/>
  <c r="J14" i="162"/>
  <c r="P14" i="162" s="1"/>
  <c r="R23" i="162"/>
  <c r="O23" i="162"/>
  <c r="M14" i="162"/>
  <c r="P10" i="162"/>
  <c r="H16" i="162"/>
  <c r="O19" i="162"/>
  <c r="E23" i="162"/>
  <c r="Q23" i="162" s="1"/>
  <c r="H24" i="162"/>
  <c r="Q10" i="162"/>
  <c r="P19" i="162"/>
  <c r="H25" i="162"/>
  <c r="R10" i="162"/>
  <c r="O10" i="162"/>
  <c r="H15" i="162"/>
  <c r="N19" i="162"/>
  <c r="R19" i="162"/>
  <c r="H10" i="161"/>
  <c r="K14" i="161" s="1"/>
  <c r="Q14" i="161" s="1"/>
  <c r="P10" i="161"/>
  <c r="I15" i="161"/>
  <c r="H16" i="161"/>
  <c r="L16" i="161"/>
  <c r="O19" i="161"/>
  <c r="H24" i="161"/>
  <c r="L24" i="161"/>
  <c r="K25" i="161"/>
  <c r="Q10" i="161"/>
  <c r="J15" i="161"/>
  <c r="I16" i="161"/>
  <c r="P19" i="161"/>
  <c r="I24" i="161"/>
  <c r="H25" i="161"/>
  <c r="L25" i="161"/>
  <c r="R10" i="161"/>
  <c r="K15" i="161"/>
  <c r="J16" i="161"/>
  <c r="Q19" i="161"/>
  <c r="J24" i="161"/>
  <c r="I25" i="161"/>
  <c r="O10" i="161"/>
  <c r="H15" i="161"/>
  <c r="N19" i="161"/>
  <c r="R19" i="161"/>
  <c r="P10" i="160"/>
  <c r="I15" i="160"/>
  <c r="M15" i="160"/>
  <c r="H16" i="160"/>
  <c r="L16" i="160"/>
  <c r="O19" i="160"/>
  <c r="H24" i="160"/>
  <c r="L24" i="160"/>
  <c r="K25" i="160"/>
  <c r="Q10" i="160"/>
  <c r="J15" i="160"/>
  <c r="I16" i="160"/>
  <c r="M16" i="160"/>
  <c r="P19" i="160"/>
  <c r="I24" i="160"/>
  <c r="M24" i="160"/>
  <c r="H25" i="160"/>
  <c r="L25" i="160"/>
  <c r="R10" i="160"/>
  <c r="K15" i="160"/>
  <c r="J16" i="160"/>
  <c r="Q19" i="160"/>
  <c r="J24" i="160"/>
  <c r="I25" i="160"/>
  <c r="M25" i="160"/>
  <c r="O10" i="160"/>
  <c r="H15" i="160"/>
  <c r="N19" i="160"/>
  <c r="R19" i="160"/>
  <c r="F10" i="155"/>
  <c r="F10" i="158"/>
  <c r="F19" i="157"/>
  <c r="F10" i="157"/>
  <c r="F10" i="156"/>
  <c r="F10" i="154"/>
  <c r="J21" i="153"/>
  <c r="I24" i="239"/>
  <c r="F24" i="239"/>
  <c r="G24" i="239"/>
  <c r="B16" i="239"/>
  <c r="M10" i="239"/>
  <c r="M19" i="239"/>
  <c r="F19" i="239"/>
  <c r="F23" i="239" s="1"/>
  <c r="F19" i="155"/>
  <c r="F19" i="158"/>
  <c r="F19" i="156"/>
  <c r="F19" i="154"/>
  <c r="F10" i="153"/>
  <c r="F25" i="239"/>
  <c r="H25" i="239"/>
  <c r="L25" i="239" s="1"/>
  <c r="G25" i="239"/>
  <c r="B15" i="239"/>
  <c r="G19" i="239"/>
  <c r="F16" i="239"/>
  <c r="G16" i="239"/>
  <c r="H16" i="239"/>
  <c r="M16" i="239"/>
  <c r="I15" i="239"/>
  <c r="H15" i="239"/>
  <c r="L15" i="239" s="1"/>
  <c r="F15" i="239"/>
  <c r="F10" i="239"/>
  <c r="G14" i="239" s="1"/>
  <c r="D16" i="239"/>
  <c r="K24" i="239"/>
  <c r="E15" i="239"/>
  <c r="B10" i="239"/>
  <c r="C16" i="239"/>
  <c r="D24" i="239"/>
  <c r="L24" i="239" s="1"/>
  <c r="E25" i="239"/>
  <c r="M25" i="239" s="1"/>
  <c r="E24" i="239"/>
  <c r="M24" i="239" s="1"/>
  <c r="B25" i="239"/>
  <c r="C15" i="239"/>
  <c r="K15" i="239" s="1"/>
  <c r="B19" i="239"/>
  <c r="B24" i="239"/>
  <c r="C25" i="239"/>
  <c r="K9" i="2"/>
  <c r="D9" i="2"/>
  <c r="C9" i="2"/>
  <c r="K39" i="34"/>
  <c r="K15" i="34"/>
  <c r="H23" i="178" l="1"/>
  <c r="J19" i="178"/>
  <c r="F23" i="178"/>
  <c r="L24" i="176"/>
  <c r="J19" i="176"/>
  <c r="E14" i="176"/>
  <c r="L24" i="175"/>
  <c r="M25" i="175"/>
  <c r="I23" i="174"/>
  <c r="L24" i="174"/>
  <c r="M25" i="177"/>
  <c r="M25" i="174"/>
  <c r="L23" i="178"/>
  <c r="M23" i="178"/>
  <c r="D14" i="177"/>
  <c r="D23" i="177"/>
  <c r="C23" i="177"/>
  <c r="E23" i="177"/>
  <c r="M23" i="177" s="1"/>
  <c r="L24" i="177"/>
  <c r="C14" i="176"/>
  <c r="C23" i="176"/>
  <c r="K23" i="176" s="1"/>
  <c r="D23" i="176"/>
  <c r="L23" i="176" s="1"/>
  <c r="E23" i="176"/>
  <c r="M23" i="176" s="1"/>
  <c r="D23" i="175"/>
  <c r="E23" i="175"/>
  <c r="C23" i="175"/>
  <c r="K23" i="175" s="1"/>
  <c r="K15" i="174"/>
  <c r="K25" i="174"/>
  <c r="E23" i="174"/>
  <c r="M23" i="174" s="1"/>
  <c r="J19" i="174"/>
  <c r="D23" i="173"/>
  <c r="L23" i="173" s="1"/>
  <c r="E23" i="173"/>
  <c r="M23" i="173" s="1"/>
  <c r="C23" i="173"/>
  <c r="K23" i="173" s="1"/>
  <c r="M23" i="172"/>
  <c r="F23" i="172"/>
  <c r="R23" i="172" s="1"/>
  <c r="E23" i="172"/>
  <c r="D23" i="172"/>
  <c r="K23" i="172"/>
  <c r="Q23" i="172" s="1"/>
  <c r="N19" i="172"/>
  <c r="J23" i="172"/>
  <c r="P23" i="172" s="1"/>
  <c r="C23" i="172"/>
  <c r="I23" i="172"/>
  <c r="O23" i="172" s="1"/>
  <c r="Q15" i="172"/>
  <c r="Q25" i="171"/>
  <c r="C23" i="171"/>
  <c r="P24" i="171"/>
  <c r="P24" i="170"/>
  <c r="R24" i="170"/>
  <c r="S23" i="170"/>
  <c r="Q15" i="170"/>
  <c r="D23" i="169"/>
  <c r="P23" i="169" s="1"/>
  <c r="C14" i="168"/>
  <c r="E14" i="168"/>
  <c r="F14" i="168"/>
  <c r="P23" i="167"/>
  <c r="D23" i="167"/>
  <c r="M23" i="163"/>
  <c r="S23" i="163" s="1"/>
  <c r="F23" i="163"/>
  <c r="O25" i="163"/>
  <c r="J23" i="163"/>
  <c r="K23" i="163"/>
  <c r="Q23" i="163" s="1"/>
  <c r="D23" i="163"/>
  <c r="E23" i="163"/>
  <c r="G23" i="163"/>
  <c r="Q15" i="163"/>
  <c r="F14" i="163"/>
  <c r="S16" i="172"/>
  <c r="S25" i="172"/>
  <c r="M23" i="171"/>
  <c r="M14" i="171"/>
  <c r="J14" i="171"/>
  <c r="L23" i="171"/>
  <c r="Q15" i="171"/>
  <c r="S16" i="168"/>
  <c r="S25" i="168"/>
  <c r="S16" i="167"/>
  <c r="O16" i="172"/>
  <c r="G14" i="172"/>
  <c r="R14" i="172"/>
  <c r="C14" i="172"/>
  <c r="F14" i="172"/>
  <c r="G23" i="172"/>
  <c r="S23" i="172" s="1"/>
  <c r="G14" i="171"/>
  <c r="S14" i="171" s="1"/>
  <c r="D14" i="171"/>
  <c r="E14" i="171"/>
  <c r="Q14" i="171" s="1"/>
  <c r="O25" i="171"/>
  <c r="D23" i="171"/>
  <c r="G23" i="171"/>
  <c r="F23" i="171"/>
  <c r="R23" i="171" s="1"/>
  <c r="E23" i="171"/>
  <c r="P16" i="170"/>
  <c r="G14" i="170"/>
  <c r="C14" i="170"/>
  <c r="F14" i="170"/>
  <c r="R14" i="170" s="1"/>
  <c r="S25" i="170"/>
  <c r="G23" i="169"/>
  <c r="R24" i="169"/>
  <c r="P24" i="169"/>
  <c r="D14" i="168"/>
  <c r="P16" i="168"/>
  <c r="O25" i="168"/>
  <c r="F23" i="168"/>
  <c r="D23" i="168"/>
  <c r="C23" i="168"/>
  <c r="S23" i="168"/>
  <c r="F14" i="167"/>
  <c r="C14" i="167"/>
  <c r="D14" i="167"/>
  <c r="E14" i="167"/>
  <c r="G14" i="167"/>
  <c r="S14" i="167" s="1"/>
  <c r="C23" i="167"/>
  <c r="O23" i="167" s="1"/>
  <c r="F23" i="167"/>
  <c r="R23" i="167" s="1"/>
  <c r="E23" i="167"/>
  <c r="Q23" i="167" s="1"/>
  <c r="O25" i="167"/>
  <c r="G14" i="163"/>
  <c r="C14" i="163"/>
  <c r="D14" i="163"/>
  <c r="E14" i="163"/>
  <c r="R14" i="163"/>
  <c r="Q25" i="163"/>
  <c r="C23" i="163"/>
  <c r="O23" i="163" s="1"/>
  <c r="R23" i="163"/>
  <c r="L23" i="165"/>
  <c r="R23" i="165" s="1"/>
  <c r="M23" i="165"/>
  <c r="K23" i="165"/>
  <c r="Q23" i="165" s="1"/>
  <c r="K23" i="164"/>
  <c r="J23" i="161"/>
  <c r="P23" i="161" s="1"/>
  <c r="L14" i="160"/>
  <c r="R14" i="160" s="1"/>
  <c r="K14" i="160"/>
  <c r="Q14" i="160" s="1"/>
  <c r="N10" i="160"/>
  <c r="J14" i="160"/>
  <c r="P14" i="160" s="1"/>
  <c r="I14" i="160"/>
  <c r="O14" i="160" s="1"/>
  <c r="F23" i="175"/>
  <c r="G23" i="174"/>
  <c r="K23" i="174" s="1"/>
  <c r="H23" i="177"/>
  <c r="G23" i="177"/>
  <c r="J19" i="177"/>
  <c r="J19" i="175"/>
  <c r="I23" i="175"/>
  <c r="H23" i="175"/>
  <c r="H14" i="174"/>
  <c r="L14" i="174" s="1"/>
  <c r="J19" i="152"/>
  <c r="H23" i="152"/>
  <c r="K14" i="172"/>
  <c r="Q14" i="172" s="1"/>
  <c r="I14" i="172"/>
  <c r="J14" i="172"/>
  <c r="P14" i="172" s="1"/>
  <c r="S15" i="171"/>
  <c r="N19" i="171"/>
  <c r="K23" i="171"/>
  <c r="J23" i="171"/>
  <c r="I23" i="171"/>
  <c r="K14" i="170"/>
  <c r="Q14" i="170" s="1"/>
  <c r="I23" i="170"/>
  <c r="O23" i="170" s="1"/>
  <c r="L23" i="170"/>
  <c r="R23" i="170" s="1"/>
  <c r="J23" i="170"/>
  <c r="P23" i="170" s="1"/>
  <c r="K23" i="170"/>
  <c r="Q23" i="170" s="1"/>
  <c r="M14" i="169"/>
  <c r="S14" i="169" s="1"/>
  <c r="H14" i="169"/>
  <c r="J14" i="169"/>
  <c r="P14" i="169" s="1"/>
  <c r="I14" i="169"/>
  <c r="O14" i="169" s="1"/>
  <c r="K14" i="169"/>
  <c r="Q14" i="169" s="1"/>
  <c r="L14" i="169"/>
  <c r="R14" i="169" s="1"/>
  <c r="I23" i="169"/>
  <c r="O23" i="169" s="1"/>
  <c r="K23" i="169"/>
  <c r="L23" i="168"/>
  <c r="R23" i="168" s="1"/>
  <c r="K23" i="168"/>
  <c r="Q23" i="168" s="1"/>
  <c r="J23" i="168"/>
  <c r="I23" i="168"/>
  <c r="J14" i="163"/>
  <c r="K14" i="163"/>
  <c r="Q14" i="163" s="1"/>
  <c r="L14" i="159"/>
  <c r="R14" i="159" s="1"/>
  <c r="N19" i="159"/>
  <c r="L23" i="159"/>
  <c r="R23" i="159" s="1"/>
  <c r="L14" i="166"/>
  <c r="K14" i="166"/>
  <c r="I14" i="164"/>
  <c r="L14" i="164"/>
  <c r="J23" i="164"/>
  <c r="M23" i="164"/>
  <c r="L23" i="164"/>
  <c r="I23" i="164"/>
  <c r="M14" i="161"/>
  <c r="L14" i="161"/>
  <c r="R14" i="161" s="1"/>
  <c r="I14" i="161"/>
  <c r="O14" i="161" s="1"/>
  <c r="I23" i="161"/>
  <c r="O23" i="161" s="1"/>
  <c r="L23" i="161"/>
  <c r="R23" i="161" s="1"/>
  <c r="M23" i="161"/>
  <c r="K23" i="161"/>
  <c r="Q23" i="161" s="1"/>
  <c r="M14" i="160"/>
  <c r="L23" i="160"/>
  <c r="R23" i="160" s="1"/>
  <c r="K23" i="160"/>
  <c r="Q23" i="160" s="1"/>
  <c r="J23" i="160"/>
  <c r="P23" i="160" s="1"/>
  <c r="I23" i="160"/>
  <c r="O23" i="160" s="1"/>
  <c r="L16" i="178"/>
  <c r="F14" i="178"/>
  <c r="J10" i="178"/>
  <c r="K16" i="178"/>
  <c r="E14" i="178"/>
  <c r="G14" i="178"/>
  <c r="I14" i="178"/>
  <c r="L24" i="178"/>
  <c r="D14" i="178"/>
  <c r="H14" i="178"/>
  <c r="K25" i="178"/>
  <c r="C14" i="178"/>
  <c r="F14" i="177"/>
  <c r="J10" i="177"/>
  <c r="H14" i="177"/>
  <c r="M15" i="177"/>
  <c r="C14" i="177"/>
  <c r="K14" i="177" s="1"/>
  <c r="E14" i="177"/>
  <c r="I14" i="177"/>
  <c r="F14" i="176"/>
  <c r="J10" i="176"/>
  <c r="H14" i="176"/>
  <c r="I14" i="176"/>
  <c r="M14" i="176" s="1"/>
  <c r="D14" i="176"/>
  <c r="G14" i="176"/>
  <c r="F14" i="175"/>
  <c r="J10" i="175"/>
  <c r="H14" i="175"/>
  <c r="C14" i="175"/>
  <c r="K14" i="175" s="1"/>
  <c r="E14" i="175"/>
  <c r="I14" i="175"/>
  <c r="D14" i="175"/>
  <c r="L16" i="174"/>
  <c r="M24" i="174"/>
  <c r="K16" i="174"/>
  <c r="F14" i="174"/>
  <c r="J10" i="174"/>
  <c r="G14" i="174"/>
  <c r="K14" i="174" s="1"/>
  <c r="F14" i="173"/>
  <c r="J10" i="173"/>
  <c r="L24" i="173"/>
  <c r="H14" i="173"/>
  <c r="M15" i="173"/>
  <c r="C14" i="173"/>
  <c r="E14" i="173"/>
  <c r="I14" i="173"/>
  <c r="G14" i="173"/>
  <c r="D14" i="173"/>
  <c r="R24" i="172"/>
  <c r="H14" i="172"/>
  <c r="N10" i="172"/>
  <c r="M14" i="172"/>
  <c r="S14" i="172" s="1"/>
  <c r="O15" i="172"/>
  <c r="O24" i="172"/>
  <c r="C14" i="171"/>
  <c r="O14" i="171" s="1"/>
  <c r="B14" i="171"/>
  <c r="F14" i="171"/>
  <c r="R14" i="171" s="1"/>
  <c r="O24" i="171"/>
  <c r="O16" i="171"/>
  <c r="Q25" i="170"/>
  <c r="H14" i="170"/>
  <c r="N10" i="170"/>
  <c r="M14" i="170"/>
  <c r="S14" i="170" s="1"/>
  <c r="O24" i="170"/>
  <c r="O15" i="170"/>
  <c r="J14" i="170"/>
  <c r="P14" i="170" s="1"/>
  <c r="I14" i="170"/>
  <c r="O14" i="170" s="1"/>
  <c r="Q25" i="169"/>
  <c r="O24" i="169"/>
  <c r="H23" i="169"/>
  <c r="N19" i="169"/>
  <c r="M23" i="169"/>
  <c r="S23" i="169" s="1"/>
  <c r="L23" i="169"/>
  <c r="R23" i="169" s="1"/>
  <c r="Q23" i="169"/>
  <c r="Q25" i="168"/>
  <c r="H14" i="168"/>
  <c r="N10" i="168"/>
  <c r="M14" i="168"/>
  <c r="S14" i="168" s="1"/>
  <c r="O24" i="168"/>
  <c r="O15" i="168"/>
  <c r="J14" i="168"/>
  <c r="P14" i="168" s="1"/>
  <c r="I14" i="168"/>
  <c r="O14" i="168" s="1"/>
  <c r="R24" i="168"/>
  <c r="K14" i="168"/>
  <c r="Q14" i="168" s="1"/>
  <c r="L14" i="168"/>
  <c r="R14" i="168" s="1"/>
  <c r="P24" i="167"/>
  <c r="R24" i="167"/>
  <c r="H14" i="167"/>
  <c r="N10" i="167"/>
  <c r="J14" i="167"/>
  <c r="I14" i="167"/>
  <c r="O14" i="167" s="1"/>
  <c r="Q15" i="167"/>
  <c r="Q25" i="167"/>
  <c r="O15" i="167"/>
  <c r="O24" i="167"/>
  <c r="K14" i="167"/>
  <c r="L14" i="167"/>
  <c r="R14" i="167" s="1"/>
  <c r="M14" i="163"/>
  <c r="R24" i="163"/>
  <c r="H14" i="163"/>
  <c r="N10" i="163"/>
  <c r="I14" i="163"/>
  <c r="O15" i="163"/>
  <c r="H14" i="166"/>
  <c r="N10" i="166"/>
  <c r="J14" i="166"/>
  <c r="I14" i="166"/>
  <c r="H14" i="165"/>
  <c r="N10" i="165"/>
  <c r="L14" i="165"/>
  <c r="R14" i="165" s="1"/>
  <c r="M14" i="165"/>
  <c r="J14" i="165"/>
  <c r="P14" i="165" s="1"/>
  <c r="I14" i="165"/>
  <c r="O14" i="165" s="1"/>
  <c r="H14" i="164"/>
  <c r="N10" i="164"/>
  <c r="K14" i="164"/>
  <c r="M14" i="164"/>
  <c r="H14" i="162"/>
  <c r="N10" i="162"/>
  <c r="L14" i="162"/>
  <c r="R14" i="162" s="1"/>
  <c r="K14" i="162"/>
  <c r="Q14" i="162" s="1"/>
  <c r="H14" i="161"/>
  <c r="N10" i="161"/>
  <c r="J14" i="161"/>
  <c r="P14" i="161" s="1"/>
  <c r="L16" i="239"/>
  <c r="K16" i="239"/>
  <c r="F14" i="239"/>
  <c r="H23" i="239"/>
  <c r="I23" i="239"/>
  <c r="G23" i="239"/>
  <c r="K19" i="239"/>
  <c r="K25" i="239"/>
  <c r="B14" i="239"/>
  <c r="M15" i="239"/>
  <c r="H14" i="239"/>
  <c r="I14" i="239"/>
  <c r="B23" i="239"/>
  <c r="D23" i="239"/>
  <c r="D14" i="239"/>
  <c r="E23" i="239"/>
  <c r="M23" i="239" s="1"/>
  <c r="C14" i="239"/>
  <c r="C23" i="239"/>
  <c r="K23" i="239" s="1"/>
  <c r="E14" i="239"/>
  <c r="S21" i="151"/>
  <c r="R21" i="151"/>
  <c r="Q21" i="151"/>
  <c r="P21" i="151"/>
  <c r="O21" i="151"/>
  <c r="H21" i="151"/>
  <c r="M25" i="151" s="1"/>
  <c r="B21" i="151"/>
  <c r="F25" i="151" s="1"/>
  <c r="S20" i="151"/>
  <c r="R20" i="151"/>
  <c r="Q20" i="151"/>
  <c r="P20" i="151"/>
  <c r="O20" i="151"/>
  <c r="H20" i="151"/>
  <c r="J24" i="151" s="1"/>
  <c r="B20" i="151"/>
  <c r="G24" i="151" s="1"/>
  <c r="M19" i="151"/>
  <c r="L19" i="151"/>
  <c r="K19" i="151"/>
  <c r="J19" i="151"/>
  <c r="I19" i="151"/>
  <c r="G19" i="151"/>
  <c r="F19" i="151"/>
  <c r="E19" i="151"/>
  <c r="D19" i="151"/>
  <c r="C19" i="151"/>
  <c r="B19" i="151"/>
  <c r="B23" i="151" s="1"/>
  <c r="S12" i="151"/>
  <c r="R12" i="151"/>
  <c r="Q12" i="151"/>
  <c r="P12" i="151"/>
  <c r="O12" i="151"/>
  <c r="H12" i="151"/>
  <c r="K16" i="151" s="1"/>
  <c r="B12" i="151"/>
  <c r="F16" i="151" s="1"/>
  <c r="S11" i="151"/>
  <c r="R11" i="151"/>
  <c r="Q11" i="151"/>
  <c r="P11" i="151"/>
  <c r="O11" i="151"/>
  <c r="H11" i="151"/>
  <c r="L15" i="151" s="1"/>
  <c r="B11" i="151"/>
  <c r="G15" i="151" s="1"/>
  <c r="M10" i="151"/>
  <c r="L10" i="151"/>
  <c r="K10" i="151"/>
  <c r="J10" i="151"/>
  <c r="I10" i="151"/>
  <c r="G10" i="151"/>
  <c r="F10" i="151"/>
  <c r="E10" i="151"/>
  <c r="D10" i="151"/>
  <c r="C10" i="151"/>
  <c r="S21" i="150"/>
  <c r="R21" i="150"/>
  <c r="Q21" i="150"/>
  <c r="P21" i="150"/>
  <c r="O21" i="150"/>
  <c r="H21" i="150"/>
  <c r="M25" i="150" s="1"/>
  <c r="B21" i="150"/>
  <c r="F25" i="150" s="1"/>
  <c r="S20" i="150"/>
  <c r="R20" i="150"/>
  <c r="Q20" i="150"/>
  <c r="P20" i="150"/>
  <c r="O20" i="150"/>
  <c r="H20" i="150"/>
  <c r="J24" i="150" s="1"/>
  <c r="B20" i="150"/>
  <c r="G24" i="150" s="1"/>
  <c r="M19" i="150"/>
  <c r="L19" i="150"/>
  <c r="K19" i="150"/>
  <c r="J19" i="150"/>
  <c r="I19" i="150"/>
  <c r="G19" i="150"/>
  <c r="F19" i="150"/>
  <c r="E19" i="150"/>
  <c r="D19" i="150"/>
  <c r="C19" i="150"/>
  <c r="S12" i="150"/>
  <c r="R12" i="150"/>
  <c r="Q12" i="150"/>
  <c r="P12" i="150"/>
  <c r="O12" i="150"/>
  <c r="H12" i="150"/>
  <c r="K16" i="150" s="1"/>
  <c r="B12" i="150"/>
  <c r="F16" i="150" s="1"/>
  <c r="S11" i="150"/>
  <c r="R11" i="150"/>
  <c r="Q11" i="150"/>
  <c r="P11" i="150"/>
  <c r="O11" i="150"/>
  <c r="H11" i="150"/>
  <c r="L15" i="150" s="1"/>
  <c r="B11" i="150"/>
  <c r="G15" i="150" s="1"/>
  <c r="M10" i="150"/>
  <c r="L10" i="150"/>
  <c r="K10" i="150"/>
  <c r="J10" i="150"/>
  <c r="I10" i="150"/>
  <c r="G10" i="150"/>
  <c r="F10" i="150"/>
  <c r="E10" i="150"/>
  <c r="D10" i="150"/>
  <c r="C10" i="150"/>
  <c r="S21" i="149"/>
  <c r="R21" i="149"/>
  <c r="Q21" i="149"/>
  <c r="P21" i="149"/>
  <c r="O21" i="149"/>
  <c r="H21" i="149"/>
  <c r="J25" i="149" s="1"/>
  <c r="B21" i="149"/>
  <c r="F25" i="149" s="1"/>
  <c r="S20" i="149"/>
  <c r="R20" i="149"/>
  <c r="Q20" i="149"/>
  <c r="P20" i="149"/>
  <c r="O20" i="149"/>
  <c r="H20" i="149"/>
  <c r="K24" i="149" s="1"/>
  <c r="B20" i="149"/>
  <c r="G24" i="149" s="1"/>
  <c r="M19" i="149"/>
  <c r="L19" i="149"/>
  <c r="K19" i="149"/>
  <c r="J19" i="149"/>
  <c r="I19" i="149"/>
  <c r="G19" i="149"/>
  <c r="F19" i="149"/>
  <c r="E19" i="149"/>
  <c r="D19" i="149"/>
  <c r="C19" i="149"/>
  <c r="S12" i="149"/>
  <c r="R12" i="149"/>
  <c r="Q12" i="149"/>
  <c r="P12" i="149"/>
  <c r="O12" i="149"/>
  <c r="H12" i="149"/>
  <c r="K16" i="149" s="1"/>
  <c r="B12" i="149"/>
  <c r="G16" i="149" s="1"/>
  <c r="S11" i="149"/>
  <c r="R11" i="149"/>
  <c r="Q11" i="149"/>
  <c r="P11" i="149"/>
  <c r="O11" i="149"/>
  <c r="H11" i="149"/>
  <c r="L15" i="149" s="1"/>
  <c r="B11" i="149"/>
  <c r="D15" i="149" s="1"/>
  <c r="M10" i="149"/>
  <c r="L10" i="149"/>
  <c r="K10" i="149"/>
  <c r="J10" i="149"/>
  <c r="I10" i="149"/>
  <c r="G10" i="149"/>
  <c r="F10" i="149"/>
  <c r="E10" i="149"/>
  <c r="D10" i="149"/>
  <c r="C10" i="149"/>
  <c r="S21" i="148"/>
  <c r="R21" i="148"/>
  <c r="Q21" i="148"/>
  <c r="P21" i="148"/>
  <c r="O21" i="148"/>
  <c r="H21" i="148"/>
  <c r="J25" i="148" s="1"/>
  <c r="B21" i="148"/>
  <c r="D25" i="148" s="1"/>
  <c r="S20" i="148"/>
  <c r="R20" i="148"/>
  <c r="Q20" i="148"/>
  <c r="P20" i="148"/>
  <c r="O20" i="148"/>
  <c r="H20" i="148"/>
  <c r="K24" i="148" s="1"/>
  <c r="B20" i="148"/>
  <c r="E24" i="148" s="1"/>
  <c r="M19" i="148"/>
  <c r="L19" i="148"/>
  <c r="K19" i="148"/>
  <c r="J19" i="148"/>
  <c r="I19" i="148"/>
  <c r="G19" i="148"/>
  <c r="F19" i="148"/>
  <c r="R19" i="148" s="1"/>
  <c r="E19" i="148"/>
  <c r="D19" i="148"/>
  <c r="C19" i="148"/>
  <c r="S12" i="148"/>
  <c r="R12" i="148"/>
  <c r="Q12" i="148"/>
  <c r="P12" i="148"/>
  <c r="O12" i="148"/>
  <c r="H12" i="148"/>
  <c r="M16" i="148" s="1"/>
  <c r="B12" i="148"/>
  <c r="E16" i="148" s="1"/>
  <c r="S11" i="148"/>
  <c r="R11" i="148"/>
  <c r="Q11" i="148"/>
  <c r="P11" i="148"/>
  <c r="O11" i="148"/>
  <c r="H11" i="148"/>
  <c r="J15" i="148" s="1"/>
  <c r="B11" i="148"/>
  <c r="F15" i="148" s="1"/>
  <c r="M10" i="148"/>
  <c r="L10" i="148"/>
  <c r="K10" i="148"/>
  <c r="J10" i="148"/>
  <c r="I10" i="148"/>
  <c r="G10" i="148"/>
  <c r="F10" i="148"/>
  <c r="R10" i="148" s="1"/>
  <c r="E10" i="148"/>
  <c r="D10" i="148"/>
  <c r="C10" i="148"/>
  <c r="B10" i="148"/>
  <c r="S21" i="147"/>
  <c r="R21" i="147"/>
  <c r="Q21" i="147"/>
  <c r="P21" i="147"/>
  <c r="O21" i="147"/>
  <c r="H21" i="147"/>
  <c r="M25" i="147" s="1"/>
  <c r="B21" i="147"/>
  <c r="F25" i="147" s="1"/>
  <c r="S20" i="147"/>
  <c r="R20" i="147"/>
  <c r="Q20" i="147"/>
  <c r="P20" i="147"/>
  <c r="O20" i="147"/>
  <c r="H20" i="147"/>
  <c r="J24" i="147" s="1"/>
  <c r="B20" i="147"/>
  <c r="G24" i="147" s="1"/>
  <c r="M19" i="147"/>
  <c r="L19" i="147"/>
  <c r="K19" i="147"/>
  <c r="J19" i="147"/>
  <c r="I19" i="147"/>
  <c r="G19" i="147"/>
  <c r="F19" i="147"/>
  <c r="E19" i="147"/>
  <c r="D19" i="147"/>
  <c r="C19" i="147"/>
  <c r="S12" i="147"/>
  <c r="R12" i="147"/>
  <c r="Q12" i="147"/>
  <c r="P12" i="147"/>
  <c r="O12" i="147"/>
  <c r="H12" i="147"/>
  <c r="K16" i="147" s="1"/>
  <c r="B12" i="147"/>
  <c r="F16" i="147" s="1"/>
  <c r="S11" i="147"/>
  <c r="R11" i="147"/>
  <c r="Q11" i="147"/>
  <c r="P11" i="147"/>
  <c r="O11" i="147"/>
  <c r="H11" i="147"/>
  <c r="L15" i="147" s="1"/>
  <c r="B11" i="147"/>
  <c r="G15" i="147" s="1"/>
  <c r="M10" i="147"/>
  <c r="L10" i="147"/>
  <c r="K10" i="147"/>
  <c r="J10" i="147"/>
  <c r="I10" i="147"/>
  <c r="G10" i="147"/>
  <c r="F10" i="147"/>
  <c r="E10" i="147"/>
  <c r="D10" i="147"/>
  <c r="C10" i="147"/>
  <c r="S21" i="146"/>
  <c r="R21" i="146"/>
  <c r="Q21" i="146"/>
  <c r="P21" i="146"/>
  <c r="O21" i="146"/>
  <c r="H21" i="146"/>
  <c r="M25" i="146" s="1"/>
  <c r="B21" i="146"/>
  <c r="F25" i="146" s="1"/>
  <c r="S20" i="146"/>
  <c r="R20" i="146"/>
  <c r="Q20" i="146"/>
  <c r="P20" i="146"/>
  <c r="O20" i="146"/>
  <c r="H20" i="146"/>
  <c r="J24" i="146" s="1"/>
  <c r="B20" i="146"/>
  <c r="G24" i="146" s="1"/>
  <c r="M19" i="146"/>
  <c r="L19" i="146"/>
  <c r="K19" i="146"/>
  <c r="J19" i="146"/>
  <c r="I19" i="146"/>
  <c r="G19" i="146"/>
  <c r="F19" i="146"/>
  <c r="E19" i="146"/>
  <c r="D19" i="146"/>
  <c r="C19" i="146"/>
  <c r="S12" i="146"/>
  <c r="R12" i="146"/>
  <c r="Q12" i="146"/>
  <c r="P12" i="146"/>
  <c r="O12" i="146"/>
  <c r="H12" i="146"/>
  <c r="K16" i="146" s="1"/>
  <c r="B12" i="146"/>
  <c r="F16" i="146" s="1"/>
  <c r="S11" i="146"/>
  <c r="R11" i="146"/>
  <c r="Q11" i="146"/>
  <c r="P11" i="146"/>
  <c r="O11" i="146"/>
  <c r="H11" i="146"/>
  <c r="L15" i="146" s="1"/>
  <c r="B11" i="146"/>
  <c r="G15" i="146" s="1"/>
  <c r="M10" i="146"/>
  <c r="L10" i="146"/>
  <c r="K10" i="146"/>
  <c r="J10" i="146"/>
  <c r="I10" i="146"/>
  <c r="G10" i="146"/>
  <c r="F10" i="146"/>
  <c r="E10" i="146"/>
  <c r="D10" i="146"/>
  <c r="C10" i="146"/>
  <c r="R20" i="145"/>
  <c r="R21" i="145"/>
  <c r="H21" i="145"/>
  <c r="L25" i="145" s="1"/>
  <c r="H20" i="145"/>
  <c r="L24" i="145" s="1"/>
  <c r="L19" i="145"/>
  <c r="H12" i="145"/>
  <c r="L16" i="145" s="1"/>
  <c r="H11" i="145"/>
  <c r="B21" i="145"/>
  <c r="F25" i="145" s="1"/>
  <c r="B20" i="145"/>
  <c r="F24" i="145" s="1"/>
  <c r="F19" i="145"/>
  <c r="F15" i="145"/>
  <c r="B12" i="145"/>
  <c r="B10" i="145" s="1"/>
  <c r="B11" i="145"/>
  <c r="F10" i="145"/>
  <c r="L15" i="145"/>
  <c r="R15" i="145" s="1"/>
  <c r="L10" i="145"/>
  <c r="R11" i="145"/>
  <c r="R12" i="145"/>
  <c r="M44" i="131"/>
  <c r="L44" i="131"/>
  <c r="K44" i="131"/>
  <c r="J44" i="131"/>
  <c r="I44" i="131"/>
  <c r="H44" i="131"/>
  <c r="M43" i="131"/>
  <c r="L43" i="131"/>
  <c r="K43" i="131"/>
  <c r="J43" i="131"/>
  <c r="I43" i="131"/>
  <c r="H43" i="131"/>
  <c r="M42" i="131"/>
  <c r="L42" i="131"/>
  <c r="K42" i="131"/>
  <c r="J42" i="131"/>
  <c r="I42" i="131"/>
  <c r="H42" i="131"/>
  <c r="M41" i="131"/>
  <c r="L41" i="131"/>
  <c r="K41" i="131"/>
  <c r="J41" i="131"/>
  <c r="I41" i="131"/>
  <c r="H41" i="131"/>
  <c r="M40" i="131"/>
  <c r="L40" i="131"/>
  <c r="K40" i="131"/>
  <c r="J40" i="131"/>
  <c r="I40" i="131"/>
  <c r="H40" i="131"/>
  <c r="M39" i="131"/>
  <c r="L39" i="131"/>
  <c r="K39" i="131"/>
  <c r="J39" i="131"/>
  <c r="I39" i="131"/>
  <c r="H39" i="131"/>
  <c r="M38" i="131"/>
  <c r="L38" i="131"/>
  <c r="K38" i="131"/>
  <c r="J38" i="131"/>
  <c r="I38" i="131"/>
  <c r="H38" i="131"/>
  <c r="M37" i="131"/>
  <c r="L37" i="131"/>
  <c r="K37" i="131"/>
  <c r="J37" i="131"/>
  <c r="I37" i="131"/>
  <c r="H37" i="131"/>
  <c r="M25" i="131"/>
  <c r="L25" i="131"/>
  <c r="K25" i="131"/>
  <c r="J25" i="131"/>
  <c r="I25" i="131"/>
  <c r="H25" i="131"/>
  <c r="M24" i="131"/>
  <c r="L24" i="131"/>
  <c r="K24" i="131"/>
  <c r="J24" i="131"/>
  <c r="I24" i="131"/>
  <c r="H24" i="131"/>
  <c r="M23" i="131"/>
  <c r="L23" i="131"/>
  <c r="K23" i="131"/>
  <c r="J23" i="131"/>
  <c r="I23" i="131"/>
  <c r="H23" i="131"/>
  <c r="M22" i="131"/>
  <c r="L22" i="131"/>
  <c r="K22" i="131"/>
  <c r="J22" i="131"/>
  <c r="I22" i="131"/>
  <c r="H22" i="131"/>
  <c r="M21" i="131"/>
  <c r="L21" i="131"/>
  <c r="K21" i="131"/>
  <c r="J21" i="131"/>
  <c r="I21" i="131"/>
  <c r="H21" i="131"/>
  <c r="M20" i="131"/>
  <c r="L20" i="131"/>
  <c r="K20" i="131"/>
  <c r="J20" i="131"/>
  <c r="I20" i="131"/>
  <c r="H20" i="131"/>
  <c r="M19" i="131"/>
  <c r="L19" i="131"/>
  <c r="K19" i="131"/>
  <c r="J19" i="131"/>
  <c r="I19" i="131"/>
  <c r="H19" i="131"/>
  <c r="M18" i="131"/>
  <c r="L18" i="131"/>
  <c r="K18" i="131"/>
  <c r="J18" i="131"/>
  <c r="I18" i="131"/>
  <c r="H18" i="131"/>
  <c r="H12" i="138"/>
  <c r="K16" i="138" s="1"/>
  <c r="H12" i="144"/>
  <c r="K16" i="144" s="1"/>
  <c r="H12" i="143"/>
  <c r="H12" i="142"/>
  <c r="H12" i="141"/>
  <c r="H11" i="140"/>
  <c r="L15" i="140" s="1"/>
  <c r="H12" i="140"/>
  <c r="H12" i="139"/>
  <c r="L16" i="139" s="1"/>
  <c r="L25" i="144"/>
  <c r="H25" i="144"/>
  <c r="R21" i="144"/>
  <c r="Q21" i="144"/>
  <c r="P21" i="144"/>
  <c r="O21" i="144"/>
  <c r="H21" i="144"/>
  <c r="M25" i="144" s="1"/>
  <c r="B21" i="144"/>
  <c r="F25" i="144" s="1"/>
  <c r="R20" i="144"/>
  <c r="Q20" i="144"/>
  <c r="P20" i="144"/>
  <c r="O20" i="144"/>
  <c r="H20" i="144"/>
  <c r="J24" i="144" s="1"/>
  <c r="B20" i="144"/>
  <c r="M19" i="144"/>
  <c r="L19" i="144"/>
  <c r="K19" i="144"/>
  <c r="J19" i="144"/>
  <c r="I19" i="144"/>
  <c r="F19" i="144"/>
  <c r="E19" i="144"/>
  <c r="D19" i="144"/>
  <c r="C19" i="144"/>
  <c r="R12" i="144"/>
  <c r="Q12" i="144"/>
  <c r="P12" i="144"/>
  <c r="O12" i="144"/>
  <c r="B12" i="144"/>
  <c r="F16" i="144" s="1"/>
  <c r="R11" i="144"/>
  <c r="Q11" i="144"/>
  <c r="P11" i="144"/>
  <c r="O11" i="144"/>
  <c r="H11" i="144"/>
  <c r="L15" i="144" s="1"/>
  <c r="B11" i="144"/>
  <c r="M10" i="144"/>
  <c r="L10" i="144"/>
  <c r="K10" i="144"/>
  <c r="J10" i="144"/>
  <c r="I10" i="144"/>
  <c r="F10" i="144"/>
  <c r="E10" i="144"/>
  <c r="D10" i="144"/>
  <c r="C10" i="144"/>
  <c r="S21" i="143"/>
  <c r="R21" i="143"/>
  <c r="Q21" i="143"/>
  <c r="P21" i="143"/>
  <c r="O21" i="143"/>
  <c r="H21" i="143"/>
  <c r="J25" i="143" s="1"/>
  <c r="B21" i="143"/>
  <c r="D25" i="143" s="1"/>
  <c r="S20" i="143"/>
  <c r="R20" i="143"/>
  <c r="Q20" i="143"/>
  <c r="P20" i="143"/>
  <c r="O20" i="143"/>
  <c r="H20" i="143"/>
  <c r="K24" i="143" s="1"/>
  <c r="B20" i="143"/>
  <c r="E24" i="143" s="1"/>
  <c r="M19" i="143"/>
  <c r="L19" i="143"/>
  <c r="K19" i="143"/>
  <c r="J19" i="143"/>
  <c r="I19" i="143"/>
  <c r="G19" i="143"/>
  <c r="F19" i="143"/>
  <c r="R19" i="143" s="1"/>
  <c r="E19" i="143"/>
  <c r="D19" i="143"/>
  <c r="C19" i="143"/>
  <c r="S12" i="143"/>
  <c r="R12" i="143"/>
  <c r="Q12" i="143"/>
  <c r="P12" i="143"/>
  <c r="O12" i="143"/>
  <c r="M16" i="143"/>
  <c r="B12" i="143"/>
  <c r="E16" i="143" s="1"/>
  <c r="S11" i="143"/>
  <c r="R11" i="143"/>
  <c r="Q11" i="143"/>
  <c r="P11" i="143"/>
  <c r="O11" i="143"/>
  <c r="H11" i="143"/>
  <c r="J15" i="143" s="1"/>
  <c r="B11" i="143"/>
  <c r="F15" i="143" s="1"/>
  <c r="M10" i="143"/>
  <c r="L10" i="143"/>
  <c r="K10" i="143"/>
  <c r="J10" i="143"/>
  <c r="I10" i="143"/>
  <c r="G10" i="143"/>
  <c r="S10" i="143" s="1"/>
  <c r="F10" i="143"/>
  <c r="R10" i="143" s="1"/>
  <c r="E10" i="143"/>
  <c r="D10" i="143"/>
  <c r="C10" i="143"/>
  <c r="S21" i="142"/>
  <c r="R21" i="142"/>
  <c r="Q21" i="142"/>
  <c r="P21" i="142"/>
  <c r="O21" i="142"/>
  <c r="H21" i="142"/>
  <c r="M25" i="142" s="1"/>
  <c r="B21" i="142"/>
  <c r="F25" i="142" s="1"/>
  <c r="S20" i="142"/>
  <c r="R20" i="142"/>
  <c r="Q20" i="142"/>
  <c r="P20" i="142"/>
  <c r="O20" i="142"/>
  <c r="H20" i="142"/>
  <c r="J24" i="142" s="1"/>
  <c r="B20" i="142"/>
  <c r="G24" i="142" s="1"/>
  <c r="M19" i="142"/>
  <c r="L19" i="142"/>
  <c r="K19" i="142"/>
  <c r="J19" i="142"/>
  <c r="I19" i="142"/>
  <c r="G19" i="142"/>
  <c r="F19" i="142"/>
  <c r="E19" i="142"/>
  <c r="D19" i="142"/>
  <c r="C19" i="142"/>
  <c r="S12" i="142"/>
  <c r="R12" i="142"/>
  <c r="Q12" i="142"/>
  <c r="P12" i="142"/>
  <c r="O12" i="142"/>
  <c r="K16" i="142"/>
  <c r="B12" i="142"/>
  <c r="F16" i="142" s="1"/>
  <c r="S11" i="142"/>
  <c r="R11" i="142"/>
  <c r="Q11" i="142"/>
  <c r="P11" i="142"/>
  <c r="O11" i="142"/>
  <c r="H11" i="142"/>
  <c r="L15" i="142" s="1"/>
  <c r="B11" i="142"/>
  <c r="G15" i="142" s="1"/>
  <c r="M10" i="142"/>
  <c r="L10" i="142"/>
  <c r="K10" i="142"/>
  <c r="J10" i="142"/>
  <c r="I10" i="142"/>
  <c r="G10" i="142"/>
  <c r="F10" i="142"/>
  <c r="R10" i="142" s="1"/>
  <c r="E10" i="142"/>
  <c r="D10" i="142"/>
  <c r="C10" i="142"/>
  <c r="R21" i="141"/>
  <c r="Q21" i="141"/>
  <c r="P21" i="141"/>
  <c r="O21" i="141"/>
  <c r="H21" i="141"/>
  <c r="J25" i="141" s="1"/>
  <c r="B21" i="141"/>
  <c r="D25" i="141" s="1"/>
  <c r="R20" i="141"/>
  <c r="Q20" i="141"/>
  <c r="P20" i="141"/>
  <c r="O20" i="141"/>
  <c r="H20" i="141"/>
  <c r="K24" i="141" s="1"/>
  <c r="B20" i="141"/>
  <c r="E24" i="141" s="1"/>
  <c r="M19" i="141"/>
  <c r="L19" i="141"/>
  <c r="K19" i="141"/>
  <c r="J19" i="141"/>
  <c r="I19" i="141"/>
  <c r="F19" i="141"/>
  <c r="R19" i="141" s="1"/>
  <c r="E19" i="141"/>
  <c r="D19" i="141"/>
  <c r="C19" i="141"/>
  <c r="R12" i="141"/>
  <c r="Q12" i="141"/>
  <c r="P12" i="141"/>
  <c r="O12" i="141"/>
  <c r="M16" i="141"/>
  <c r="B12" i="141"/>
  <c r="E16" i="141" s="1"/>
  <c r="R11" i="141"/>
  <c r="Q11" i="141"/>
  <c r="P11" i="141"/>
  <c r="O11" i="141"/>
  <c r="H11" i="141"/>
  <c r="J15" i="141" s="1"/>
  <c r="B11" i="141"/>
  <c r="F15" i="141" s="1"/>
  <c r="M10" i="141"/>
  <c r="L10" i="141"/>
  <c r="K10" i="141"/>
  <c r="J10" i="141"/>
  <c r="I10" i="141"/>
  <c r="S10" i="141"/>
  <c r="F10" i="141"/>
  <c r="R10" i="141" s="1"/>
  <c r="E10" i="141"/>
  <c r="D10" i="141"/>
  <c r="C10" i="141"/>
  <c r="S21" i="140"/>
  <c r="R21" i="140"/>
  <c r="Q21" i="140"/>
  <c r="P21" i="140"/>
  <c r="O21" i="140"/>
  <c r="H21" i="140"/>
  <c r="M25" i="140" s="1"/>
  <c r="B21" i="140"/>
  <c r="F25" i="140" s="1"/>
  <c r="S20" i="140"/>
  <c r="R20" i="140"/>
  <c r="Q20" i="140"/>
  <c r="P20" i="140"/>
  <c r="O20" i="140"/>
  <c r="H20" i="140"/>
  <c r="J24" i="140" s="1"/>
  <c r="B20" i="140"/>
  <c r="G24" i="140" s="1"/>
  <c r="M19" i="140"/>
  <c r="L19" i="140"/>
  <c r="K19" i="140"/>
  <c r="J19" i="140"/>
  <c r="I19" i="140"/>
  <c r="G19" i="140"/>
  <c r="F19" i="140"/>
  <c r="E19" i="140"/>
  <c r="D19" i="140"/>
  <c r="C19" i="140"/>
  <c r="S12" i="140"/>
  <c r="R12" i="140"/>
  <c r="Q12" i="140"/>
  <c r="P12" i="140"/>
  <c r="O12" i="140"/>
  <c r="K16" i="140"/>
  <c r="B12" i="140"/>
  <c r="F16" i="140" s="1"/>
  <c r="S11" i="140"/>
  <c r="R11" i="140"/>
  <c r="Q11" i="140"/>
  <c r="P11" i="140"/>
  <c r="O11" i="140"/>
  <c r="B11" i="140"/>
  <c r="G15" i="140" s="1"/>
  <c r="M10" i="140"/>
  <c r="L10" i="140"/>
  <c r="K10" i="140"/>
  <c r="J10" i="140"/>
  <c r="I10" i="140"/>
  <c r="G10" i="140"/>
  <c r="F10" i="140"/>
  <c r="E10" i="140"/>
  <c r="D10" i="140"/>
  <c r="C10" i="140"/>
  <c r="C10" i="139"/>
  <c r="D10" i="139"/>
  <c r="E10" i="139"/>
  <c r="F10" i="139"/>
  <c r="G10" i="139"/>
  <c r="I10" i="139"/>
  <c r="J10" i="139"/>
  <c r="K10" i="139"/>
  <c r="L10" i="139"/>
  <c r="M10" i="139"/>
  <c r="O10" i="139"/>
  <c r="B11" i="139"/>
  <c r="C15" i="139" s="1"/>
  <c r="H11" i="139"/>
  <c r="J15" i="139" s="1"/>
  <c r="O11" i="139"/>
  <c r="P11" i="139"/>
  <c r="Q11" i="139"/>
  <c r="R11" i="139"/>
  <c r="S11" i="139"/>
  <c r="B12" i="139"/>
  <c r="C16" i="139" s="1"/>
  <c r="J16" i="139"/>
  <c r="O12" i="139"/>
  <c r="P12" i="139"/>
  <c r="Q12" i="139"/>
  <c r="R12" i="139"/>
  <c r="S12" i="139"/>
  <c r="G15" i="139"/>
  <c r="H15" i="139"/>
  <c r="M15" i="139"/>
  <c r="K16" i="139"/>
  <c r="M16" i="139"/>
  <c r="C19" i="139"/>
  <c r="D19" i="139"/>
  <c r="E19" i="139"/>
  <c r="F19" i="139"/>
  <c r="G19" i="139"/>
  <c r="I19" i="139"/>
  <c r="J19" i="139"/>
  <c r="K19" i="139"/>
  <c r="L19" i="139"/>
  <c r="R19" i="139" s="1"/>
  <c r="M19" i="139"/>
  <c r="O19" i="139"/>
  <c r="B20" i="139"/>
  <c r="H20" i="139"/>
  <c r="H24" i="139" s="1"/>
  <c r="O20" i="139"/>
  <c r="P20" i="139"/>
  <c r="Q20" i="139"/>
  <c r="R20" i="139"/>
  <c r="S20" i="139"/>
  <c r="B21" i="139"/>
  <c r="B25" i="139" s="1"/>
  <c r="H21" i="139"/>
  <c r="O21" i="139"/>
  <c r="P21" i="139"/>
  <c r="Q21" i="139"/>
  <c r="R21" i="139"/>
  <c r="S21" i="139"/>
  <c r="K24" i="139"/>
  <c r="M24" i="139"/>
  <c r="E25" i="139"/>
  <c r="G25" i="139"/>
  <c r="I25" i="139"/>
  <c r="K25" i="139"/>
  <c r="M25" i="139"/>
  <c r="S21" i="138"/>
  <c r="R21" i="138"/>
  <c r="Q21" i="138"/>
  <c r="P21" i="138"/>
  <c r="O21" i="138"/>
  <c r="H21" i="138"/>
  <c r="J25" i="138" s="1"/>
  <c r="B21" i="138"/>
  <c r="F25" i="138" s="1"/>
  <c r="S20" i="138"/>
  <c r="R20" i="138"/>
  <c r="Q20" i="138"/>
  <c r="P20" i="138"/>
  <c r="O20" i="138"/>
  <c r="H20" i="138"/>
  <c r="K24" i="138" s="1"/>
  <c r="B20" i="138"/>
  <c r="G24" i="138" s="1"/>
  <c r="M19" i="138"/>
  <c r="L19" i="138"/>
  <c r="K19" i="138"/>
  <c r="J19" i="138"/>
  <c r="I19" i="138"/>
  <c r="G19" i="138"/>
  <c r="F19" i="138"/>
  <c r="R19" i="138" s="1"/>
  <c r="E19" i="138"/>
  <c r="D19" i="138"/>
  <c r="C19" i="138"/>
  <c r="S12" i="138"/>
  <c r="R12" i="138"/>
  <c r="Q12" i="138"/>
  <c r="P12" i="138"/>
  <c r="O12" i="138"/>
  <c r="B12" i="138"/>
  <c r="D16" i="138" s="1"/>
  <c r="S11" i="138"/>
  <c r="R11" i="138"/>
  <c r="Q11" i="138"/>
  <c r="P11" i="138"/>
  <c r="O11" i="138"/>
  <c r="H11" i="138"/>
  <c r="L15" i="138" s="1"/>
  <c r="B11" i="138"/>
  <c r="E15" i="138" s="1"/>
  <c r="M10" i="138"/>
  <c r="L10" i="138"/>
  <c r="K10" i="138"/>
  <c r="J10" i="138"/>
  <c r="I10" i="138"/>
  <c r="G10" i="138"/>
  <c r="S10" i="138" s="1"/>
  <c r="F10" i="138"/>
  <c r="E10" i="138"/>
  <c r="D10" i="138"/>
  <c r="C10" i="138"/>
  <c r="O10" i="138" s="1"/>
  <c r="E19" i="155"/>
  <c r="M19" i="155" s="1"/>
  <c r="D19" i="155"/>
  <c r="C19" i="155"/>
  <c r="K19" i="155" s="1"/>
  <c r="E10" i="155"/>
  <c r="M10" i="155" s="1"/>
  <c r="D10" i="155"/>
  <c r="C10" i="155"/>
  <c r="K10" i="155" s="1"/>
  <c r="B10" i="155"/>
  <c r="J10" i="155" s="1"/>
  <c r="E19" i="158"/>
  <c r="M19" i="158" s="1"/>
  <c r="D19" i="158"/>
  <c r="L19" i="158" s="1"/>
  <c r="C19" i="158"/>
  <c r="K19" i="158" s="1"/>
  <c r="B19" i="158"/>
  <c r="J19" i="158" s="1"/>
  <c r="B10" i="158"/>
  <c r="J10" i="158" s="1"/>
  <c r="E10" i="158"/>
  <c r="M10" i="158" s="1"/>
  <c r="D10" i="158"/>
  <c r="L10" i="158" s="1"/>
  <c r="C10" i="158"/>
  <c r="K10" i="158" s="1"/>
  <c r="E19" i="157"/>
  <c r="M19" i="157" s="1"/>
  <c r="D19" i="157"/>
  <c r="C19" i="157"/>
  <c r="K19" i="157" s="1"/>
  <c r="B19" i="157"/>
  <c r="J19" i="157" s="1"/>
  <c r="B10" i="157"/>
  <c r="J10" i="157" s="1"/>
  <c r="E10" i="157"/>
  <c r="M10" i="157" s="1"/>
  <c r="D10" i="157"/>
  <c r="L10" i="157" s="1"/>
  <c r="C10" i="157"/>
  <c r="K10" i="157" s="1"/>
  <c r="B19" i="156"/>
  <c r="J19" i="156" s="1"/>
  <c r="E19" i="156"/>
  <c r="M19" i="156" s="1"/>
  <c r="D19" i="156"/>
  <c r="L19" i="156" s="1"/>
  <c r="C19" i="156"/>
  <c r="K19" i="156" s="1"/>
  <c r="B10" i="156"/>
  <c r="J10" i="156" s="1"/>
  <c r="E10" i="156"/>
  <c r="M10" i="156" s="1"/>
  <c r="D10" i="156"/>
  <c r="L10" i="156" s="1"/>
  <c r="C10" i="156"/>
  <c r="K10" i="156" s="1"/>
  <c r="E19" i="154"/>
  <c r="D19" i="154"/>
  <c r="C19" i="154"/>
  <c r="B10" i="154"/>
  <c r="E10" i="154"/>
  <c r="M10" i="154" s="1"/>
  <c r="D10" i="154"/>
  <c r="C10" i="154"/>
  <c r="K10" i="154" s="1"/>
  <c r="E19" i="153"/>
  <c r="M19" i="153" s="1"/>
  <c r="D19" i="153"/>
  <c r="L19" i="153" s="1"/>
  <c r="C19" i="153"/>
  <c r="K19" i="153" s="1"/>
  <c r="E10" i="153"/>
  <c r="D10" i="153"/>
  <c r="L10" i="153" s="1"/>
  <c r="C10" i="153"/>
  <c r="K10" i="153" s="1"/>
  <c r="S21" i="145"/>
  <c r="Q21" i="145"/>
  <c r="P21" i="145"/>
  <c r="O21" i="145"/>
  <c r="N21" i="145"/>
  <c r="S20" i="145"/>
  <c r="Q20" i="145"/>
  <c r="P20" i="145"/>
  <c r="O20" i="145"/>
  <c r="N20" i="145"/>
  <c r="M19" i="145"/>
  <c r="K19" i="145"/>
  <c r="J19" i="145"/>
  <c r="I19" i="145"/>
  <c r="G19" i="145"/>
  <c r="S19" i="145" s="1"/>
  <c r="E19" i="145"/>
  <c r="D19" i="145"/>
  <c r="C19" i="145"/>
  <c r="B19" i="145"/>
  <c r="S12" i="145"/>
  <c r="Q12" i="145"/>
  <c r="P12" i="145"/>
  <c r="O12" i="145"/>
  <c r="S11" i="145"/>
  <c r="Q11" i="145"/>
  <c r="P11" i="145"/>
  <c r="O11" i="145"/>
  <c r="N11" i="145"/>
  <c r="M10" i="145"/>
  <c r="K10" i="145"/>
  <c r="J10" i="145"/>
  <c r="I10" i="145"/>
  <c r="H10" i="145"/>
  <c r="H14" i="145" s="1"/>
  <c r="G10" i="145"/>
  <c r="E10" i="145"/>
  <c r="D10" i="145"/>
  <c r="C10" i="145"/>
  <c r="G34" i="117"/>
  <c r="E46" i="125"/>
  <c r="I46" i="125"/>
  <c r="I34" i="125"/>
  <c r="I33" i="125"/>
  <c r="H47" i="125"/>
  <c r="H46" i="125"/>
  <c r="H45" i="125"/>
  <c r="H44" i="125"/>
  <c r="H43" i="125"/>
  <c r="H41" i="125"/>
  <c r="H40" i="125"/>
  <c r="H39" i="125"/>
  <c r="H38" i="125"/>
  <c r="H37" i="125"/>
  <c r="H36" i="125"/>
  <c r="H35" i="125"/>
  <c r="H34" i="125"/>
  <c r="H33" i="125"/>
  <c r="G47" i="125"/>
  <c r="G46" i="125"/>
  <c r="G45" i="125"/>
  <c r="G44" i="125"/>
  <c r="G43" i="125"/>
  <c r="G41" i="125"/>
  <c r="G40" i="125"/>
  <c r="G39" i="125"/>
  <c r="G38" i="125"/>
  <c r="G37" i="125"/>
  <c r="G36" i="125"/>
  <c r="G35" i="125"/>
  <c r="G34" i="125"/>
  <c r="G33" i="125"/>
  <c r="G30" i="125"/>
  <c r="G29" i="125"/>
  <c r="K20" i="125"/>
  <c r="L20" i="125"/>
  <c r="M20" i="125"/>
  <c r="C9" i="130"/>
  <c r="D9" i="130"/>
  <c r="E9" i="130"/>
  <c r="B10" i="130"/>
  <c r="F27" i="130"/>
  <c r="F26" i="130"/>
  <c r="F25" i="130"/>
  <c r="F24" i="130"/>
  <c r="F23" i="130"/>
  <c r="F20" i="130"/>
  <c r="F19" i="130"/>
  <c r="F18" i="130"/>
  <c r="F17" i="130"/>
  <c r="F13" i="130"/>
  <c r="F12" i="130"/>
  <c r="F11" i="130"/>
  <c r="F10" i="130"/>
  <c r="I9" i="130"/>
  <c r="F9" i="130"/>
  <c r="E9" i="128"/>
  <c r="M23" i="175" l="1"/>
  <c r="M14" i="178"/>
  <c r="M14" i="177"/>
  <c r="L14" i="177"/>
  <c r="K23" i="177"/>
  <c r="L23" i="177"/>
  <c r="K14" i="176"/>
  <c r="L14" i="176"/>
  <c r="L23" i="175"/>
  <c r="K14" i="173"/>
  <c r="L14" i="173"/>
  <c r="O23" i="171"/>
  <c r="O23" i="168"/>
  <c r="P23" i="163"/>
  <c r="P14" i="163"/>
  <c r="S23" i="171"/>
  <c r="P14" i="171"/>
  <c r="P23" i="171"/>
  <c r="O14" i="172"/>
  <c r="Q23" i="171"/>
  <c r="P23" i="168"/>
  <c r="P14" i="167"/>
  <c r="Q14" i="167"/>
  <c r="O14" i="163"/>
  <c r="S14" i="163"/>
  <c r="L14" i="178"/>
  <c r="K14" i="178"/>
  <c r="M14" i="175"/>
  <c r="L14" i="175"/>
  <c r="M14" i="173"/>
  <c r="L19" i="155"/>
  <c r="L10" i="155"/>
  <c r="L19" i="157"/>
  <c r="L10" i="154"/>
  <c r="M10" i="153"/>
  <c r="L23" i="239"/>
  <c r="M14" i="239"/>
  <c r="B19" i="155"/>
  <c r="J19" i="155" s="1"/>
  <c r="B19" i="154"/>
  <c r="B10" i="153"/>
  <c r="B19" i="153"/>
  <c r="J19" i="153" s="1"/>
  <c r="B15" i="150"/>
  <c r="E16" i="150"/>
  <c r="Q16" i="150"/>
  <c r="G16" i="150"/>
  <c r="S19" i="149"/>
  <c r="D24" i="149"/>
  <c r="I15" i="149"/>
  <c r="O10" i="148"/>
  <c r="B19" i="146"/>
  <c r="B23" i="146" s="1"/>
  <c r="K24" i="146"/>
  <c r="I24" i="146"/>
  <c r="D23" i="145"/>
  <c r="S10" i="148"/>
  <c r="S10" i="145"/>
  <c r="R25" i="145"/>
  <c r="R19" i="145"/>
  <c r="R24" i="145"/>
  <c r="H25" i="151"/>
  <c r="J25" i="151"/>
  <c r="L25" i="151"/>
  <c r="R25" i="151" s="1"/>
  <c r="M24" i="151"/>
  <c r="H19" i="151"/>
  <c r="H23" i="151" s="1"/>
  <c r="I24" i="151"/>
  <c r="Q19" i="151"/>
  <c r="K24" i="151"/>
  <c r="H25" i="150"/>
  <c r="J25" i="150"/>
  <c r="L25" i="150"/>
  <c r="M24" i="150"/>
  <c r="H19" i="150"/>
  <c r="H23" i="150" s="1"/>
  <c r="I24" i="150"/>
  <c r="Q19" i="150"/>
  <c r="K24" i="150"/>
  <c r="L16" i="149"/>
  <c r="H10" i="149"/>
  <c r="H14" i="149" s="1"/>
  <c r="H16" i="149"/>
  <c r="K14" i="149"/>
  <c r="I14" i="149"/>
  <c r="M15" i="149"/>
  <c r="K25" i="149"/>
  <c r="H19" i="149"/>
  <c r="L23" i="149" s="1"/>
  <c r="L24" i="149"/>
  <c r="H24" i="149"/>
  <c r="J16" i="148"/>
  <c r="K16" i="148"/>
  <c r="Q16" i="148" s="1"/>
  <c r="H10" i="148"/>
  <c r="H15" i="148"/>
  <c r="K15" i="148"/>
  <c r="J14" i="148"/>
  <c r="L15" i="148"/>
  <c r="Q19" i="148"/>
  <c r="H19" i="147"/>
  <c r="H23" i="147" s="1"/>
  <c r="H25" i="147"/>
  <c r="J25" i="147"/>
  <c r="L25" i="147"/>
  <c r="K23" i="147"/>
  <c r="L23" i="147"/>
  <c r="I24" i="147"/>
  <c r="Q19" i="147"/>
  <c r="I23" i="147"/>
  <c r="M23" i="147"/>
  <c r="K24" i="147"/>
  <c r="M24" i="147"/>
  <c r="S24" i="147" s="1"/>
  <c r="Q19" i="146"/>
  <c r="H25" i="146"/>
  <c r="J25" i="146"/>
  <c r="H19" i="146"/>
  <c r="H23" i="146" s="1"/>
  <c r="L25" i="146"/>
  <c r="M24" i="146"/>
  <c r="S24" i="146" s="1"/>
  <c r="M23" i="146"/>
  <c r="O10" i="145"/>
  <c r="F16" i="145"/>
  <c r="R16" i="145" s="1"/>
  <c r="N12" i="145"/>
  <c r="F14" i="145"/>
  <c r="Q10" i="145"/>
  <c r="F23" i="145"/>
  <c r="C16" i="151"/>
  <c r="E16" i="151"/>
  <c r="Q16" i="151" s="1"/>
  <c r="G16" i="151"/>
  <c r="F15" i="151"/>
  <c r="B10" i="151"/>
  <c r="B14" i="151" s="1"/>
  <c r="R15" i="151"/>
  <c r="B15" i="151"/>
  <c r="D15" i="151"/>
  <c r="F23" i="151"/>
  <c r="C23" i="151"/>
  <c r="G23" i="151"/>
  <c r="D23" i="151"/>
  <c r="C16" i="150"/>
  <c r="D15" i="150"/>
  <c r="F15" i="150"/>
  <c r="R15" i="150" s="1"/>
  <c r="B10" i="150"/>
  <c r="B14" i="150" s="1"/>
  <c r="B19" i="150"/>
  <c r="B23" i="150" s="1"/>
  <c r="F23" i="150"/>
  <c r="D23" i="150"/>
  <c r="B19" i="149"/>
  <c r="B23" i="149" s="1"/>
  <c r="G25" i="149"/>
  <c r="C25" i="149"/>
  <c r="D23" i="149"/>
  <c r="B16" i="148"/>
  <c r="C16" i="148"/>
  <c r="E14" i="148"/>
  <c r="F16" i="148"/>
  <c r="N12" i="148"/>
  <c r="G16" i="148"/>
  <c r="S16" i="148" s="1"/>
  <c r="N11" i="148"/>
  <c r="G15" i="148"/>
  <c r="C15" i="148"/>
  <c r="D15" i="148"/>
  <c r="P15" i="148" s="1"/>
  <c r="E25" i="148"/>
  <c r="P25" i="148"/>
  <c r="F25" i="148"/>
  <c r="B25" i="148"/>
  <c r="C24" i="148"/>
  <c r="F24" i="148"/>
  <c r="B19" i="148"/>
  <c r="D23" i="148" s="1"/>
  <c r="G24" i="148"/>
  <c r="B24" i="148"/>
  <c r="C16" i="147"/>
  <c r="E16" i="147"/>
  <c r="Q16" i="147" s="1"/>
  <c r="G16" i="147"/>
  <c r="B10" i="147"/>
  <c r="B14" i="147" s="1"/>
  <c r="B15" i="147"/>
  <c r="D14" i="147"/>
  <c r="D15" i="147"/>
  <c r="F15" i="147"/>
  <c r="R15" i="147" s="1"/>
  <c r="B19" i="147"/>
  <c r="B23" i="147" s="1"/>
  <c r="C16" i="146"/>
  <c r="E16" i="146"/>
  <c r="Q16" i="146" s="1"/>
  <c r="G16" i="146"/>
  <c r="B10" i="146"/>
  <c r="B14" i="146" s="1"/>
  <c r="B15" i="146"/>
  <c r="D15" i="146"/>
  <c r="E14" i="146"/>
  <c r="F15" i="146"/>
  <c r="R15" i="146" s="1"/>
  <c r="C23" i="146"/>
  <c r="D23" i="146"/>
  <c r="S24" i="151"/>
  <c r="H10" i="151"/>
  <c r="L14" i="151" s="1"/>
  <c r="P10" i="151"/>
  <c r="E15" i="151"/>
  <c r="I15" i="151"/>
  <c r="M15" i="151"/>
  <c r="S15" i="151" s="1"/>
  <c r="D16" i="151"/>
  <c r="H16" i="151"/>
  <c r="L16" i="151"/>
  <c r="R16" i="151" s="1"/>
  <c r="O19" i="151"/>
  <c r="S19" i="151"/>
  <c r="E23" i="151"/>
  <c r="D24" i="151"/>
  <c r="P24" i="151" s="1"/>
  <c r="H24" i="151"/>
  <c r="L24" i="151"/>
  <c r="C25" i="151"/>
  <c r="G25" i="151"/>
  <c r="S25" i="151" s="1"/>
  <c r="K25" i="151"/>
  <c r="Q10" i="151"/>
  <c r="J15" i="151"/>
  <c r="I16" i="151"/>
  <c r="O16" i="151" s="1"/>
  <c r="M16" i="151"/>
  <c r="P19" i="151"/>
  <c r="E24" i="151"/>
  <c r="Q24" i="151" s="1"/>
  <c r="D25" i="151"/>
  <c r="P25" i="151" s="1"/>
  <c r="R10" i="151"/>
  <c r="N11" i="151"/>
  <c r="N12" i="151"/>
  <c r="C15" i="151"/>
  <c r="K15" i="151"/>
  <c r="B16" i="151"/>
  <c r="J16" i="151"/>
  <c r="B24" i="151"/>
  <c r="F24" i="151"/>
  <c r="E25" i="151"/>
  <c r="I25" i="151"/>
  <c r="O25" i="151" s="1"/>
  <c r="O10" i="151"/>
  <c r="S10" i="151"/>
  <c r="H15" i="151"/>
  <c r="R19" i="151"/>
  <c r="N20" i="151"/>
  <c r="N21" i="151"/>
  <c r="C24" i="151"/>
  <c r="O24" i="151" s="1"/>
  <c r="B25" i="151"/>
  <c r="S24" i="150"/>
  <c r="R25" i="150"/>
  <c r="H10" i="150"/>
  <c r="L14" i="150" s="1"/>
  <c r="P10" i="150"/>
  <c r="E15" i="150"/>
  <c r="I15" i="150"/>
  <c r="M15" i="150"/>
  <c r="S15" i="150" s="1"/>
  <c r="D16" i="150"/>
  <c r="H16" i="150"/>
  <c r="L16" i="150"/>
  <c r="R16" i="150" s="1"/>
  <c r="O19" i="150"/>
  <c r="S19" i="150"/>
  <c r="E23" i="150"/>
  <c r="D24" i="150"/>
  <c r="P24" i="150" s="1"/>
  <c r="H24" i="150"/>
  <c r="L24" i="150"/>
  <c r="C25" i="150"/>
  <c r="G25" i="150"/>
  <c r="S25" i="150" s="1"/>
  <c r="K25" i="150"/>
  <c r="Q10" i="150"/>
  <c r="J15" i="150"/>
  <c r="P15" i="150" s="1"/>
  <c r="I16" i="150"/>
  <c r="O16" i="150" s="1"/>
  <c r="M16" i="150"/>
  <c r="S16" i="150" s="1"/>
  <c r="P19" i="150"/>
  <c r="E24" i="150"/>
  <c r="Q24" i="150" s="1"/>
  <c r="D25" i="150"/>
  <c r="P25" i="150" s="1"/>
  <c r="R10" i="150"/>
  <c r="N11" i="150"/>
  <c r="N12" i="150"/>
  <c r="C15" i="150"/>
  <c r="K15" i="150"/>
  <c r="Q15" i="150" s="1"/>
  <c r="B16" i="150"/>
  <c r="J16" i="150"/>
  <c r="B24" i="150"/>
  <c r="F24" i="150"/>
  <c r="E25" i="150"/>
  <c r="I25" i="150"/>
  <c r="O25" i="150" s="1"/>
  <c r="O10" i="150"/>
  <c r="S10" i="150"/>
  <c r="H15" i="150"/>
  <c r="R19" i="150"/>
  <c r="N20" i="150"/>
  <c r="N21" i="150"/>
  <c r="C24" i="150"/>
  <c r="O24" i="150" s="1"/>
  <c r="B25" i="150"/>
  <c r="P10" i="149"/>
  <c r="O19" i="149"/>
  <c r="Q10" i="149"/>
  <c r="B15" i="149"/>
  <c r="F15" i="149"/>
  <c r="R15" i="149" s="1"/>
  <c r="J15" i="149"/>
  <c r="P15" i="149" s="1"/>
  <c r="E16" i="149"/>
  <c r="Q16" i="149" s="1"/>
  <c r="I16" i="149"/>
  <c r="M16" i="149"/>
  <c r="S16" i="149" s="1"/>
  <c r="P19" i="149"/>
  <c r="E24" i="149"/>
  <c r="Q24" i="149" s="1"/>
  <c r="I24" i="149"/>
  <c r="M24" i="149"/>
  <c r="S24" i="149" s="1"/>
  <c r="D25" i="149"/>
  <c r="P25" i="149" s="1"/>
  <c r="H25" i="149"/>
  <c r="L25" i="149"/>
  <c r="R25" i="149" s="1"/>
  <c r="E15" i="149"/>
  <c r="B10" i="149"/>
  <c r="D14" i="149" s="1"/>
  <c r="R10" i="149"/>
  <c r="N11" i="149"/>
  <c r="N12" i="149"/>
  <c r="C15" i="149"/>
  <c r="O15" i="149" s="1"/>
  <c r="G15" i="149"/>
  <c r="K15" i="149"/>
  <c r="B16" i="149"/>
  <c r="F16" i="149"/>
  <c r="R16" i="149" s="1"/>
  <c r="J16" i="149"/>
  <c r="Q19" i="149"/>
  <c r="G23" i="149"/>
  <c r="B24" i="149"/>
  <c r="F24" i="149"/>
  <c r="R24" i="149" s="1"/>
  <c r="J24" i="149"/>
  <c r="P24" i="149" s="1"/>
  <c r="E25" i="149"/>
  <c r="Q25" i="149" s="1"/>
  <c r="I25" i="149"/>
  <c r="O25" i="149" s="1"/>
  <c r="M25" i="149"/>
  <c r="S25" i="149" s="1"/>
  <c r="D16" i="149"/>
  <c r="O10" i="149"/>
  <c r="S10" i="149"/>
  <c r="H15" i="149"/>
  <c r="C16" i="149"/>
  <c r="N19" i="149"/>
  <c r="R19" i="149"/>
  <c r="N20" i="149"/>
  <c r="N21" i="149"/>
  <c r="C24" i="149"/>
  <c r="B25" i="149"/>
  <c r="Q24" i="148"/>
  <c r="R15" i="148"/>
  <c r="P10" i="148"/>
  <c r="B14" i="148"/>
  <c r="F14" i="148"/>
  <c r="E15" i="148"/>
  <c r="Q15" i="148" s="1"/>
  <c r="I15" i="148"/>
  <c r="M15" i="148"/>
  <c r="D16" i="148"/>
  <c r="P16" i="148" s="1"/>
  <c r="H16" i="148"/>
  <c r="L16" i="148"/>
  <c r="R16" i="148" s="1"/>
  <c r="O19" i="148"/>
  <c r="S19" i="148"/>
  <c r="E23" i="148"/>
  <c r="D24" i="148"/>
  <c r="H24" i="148"/>
  <c r="L24" i="148"/>
  <c r="R24" i="148" s="1"/>
  <c r="C25" i="148"/>
  <c r="G25" i="148"/>
  <c r="K25" i="148"/>
  <c r="Q25" i="148" s="1"/>
  <c r="Q10" i="148"/>
  <c r="C14" i="148"/>
  <c r="G14" i="148"/>
  <c r="B15" i="148"/>
  <c r="I16" i="148"/>
  <c r="H19" i="148"/>
  <c r="M23" i="148" s="1"/>
  <c r="P19" i="148"/>
  <c r="I24" i="148"/>
  <c r="O24" i="148" s="1"/>
  <c r="M24" i="148"/>
  <c r="S24" i="148" s="1"/>
  <c r="H25" i="148"/>
  <c r="L25" i="148"/>
  <c r="R25" i="148" s="1"/>
  <c r="N10" i="148"/>
  <c r="D14" i="148"/>
  <c r="P14" i="148" s="1"/>
  <c r="J24" i="148"/>
  <c r="I25" i="148"/>
  <c r="O25" i="148" s="1"/>
  <c r="M25" i="148"/>
  <c r="N20" i="148"/>
  <c r="N21" i="148"/>
  <c r="R25" i="147"/>
  <c r="H10" i="147"/>
  <c r="L14" i="147" s="1"/>
  <c r="P10" i="147"/>
  <c r="E15" i="147"/>
  <c r="I15" i="147"/>
  <c r="M15" i="147"/>
  <c r="S15" i="147" s="1"/>
  <c r="D16" i="147"/>
  <c r="H16" i="147"/>
  <c r="L16" i="147"/>
  <c r="R16" i="147" s="1"/>
  <c r="O19" i="147"/>
  <c r="S19" i="147"/>
  <c r="D24" i="147"/>
  <c r="P24" i="147" s="1"/>
  <c r="H24" i="147"/>
  <c r="L24" i="147"/>
  <c r="C25" i="147"/>
  <c r="G25" i="147"/>
  <c r="S25" i="147" s="1"/>
  <c r="K25" i="147"/>
  <c r="Q10" i="147"/>
  <c r="J15" i="147"/>
  <c r="P15" i="147" s="1"/>
  <c r="I16" i="147"/>
  <c r="M16" i="147"/>
  <c r="S16" i="147" s="1"/>
  <c r="P19" i="147"/>
  <c r="E24" i="147"/>
  <c r="D25" i="147"/>
  <c r="P25" i="147" s="1"/>
  <c r="R10" i="147"/>
  <c r="N11" i="147"/>
  <c r="N12" i="147"/>
  <c r="C15" i="147"/>
  <c r="K15" i="147"/>
  <c r="Q15" i="147" s="1"/>
  <c r="B16" i="147"/>
  <c r="J16" i="147"/>
  <c r="B24" i="147"/>
  <c r="F24" i="147"/>
  <c r="E25" i="147"/>
  <c r="I25" i="147"/>
  <c r="O25" i="147" s="1"/>
  <c r="O10" i="147"/>
  <c r="S10" i="147"/>
  <c r="H15" i="147"/>
  <c r="R19" i="147"/>
  <c r="N20" i="147"/>
  <c r="N21" i="147"/>
  <c r="C24" i="147"/>
  <c r="B25" i="147"/>
  <c r="R25" i="146"/>
  <c r="H10" i="146"/>
  <c r="L14" i="146" s="1"/>
  <c r="P10" i="146"/>
  <c r="E15" i="146"/>
  <c r="I15" i="146"/>
  <c r="M15" i="146"/>
  <c r="S15" i="146" s="1"/>
  <c r="D16" i="146"/>
  <c r="H16" i="146"/>
  <c r="L16" i="146"/>
  <c r="R16" i="146" s="1"/>
  <c r="O19" i="146"/>
  <c r="S19" i="146"/>
  <c r="E23" i="146"/>
  <c r="D24" i="146"/>
  <c r="P24" i="146" s="1"/>
  <c r="H24" i="146"/>
  <c r="L24" i="146"/>
  <c r="C25" i="146"/>
  <c r="G25" i="146"/>
  <c r="S25" i="146" s="1"/>
  <c r="K25" i="146"/>
  <c r="Q10" i="146"/>
  <c r="J15" i="146"/>
  <c r="P15" i="146" s="1"/>
  <c r="I16" i="146"/>
  <c r="O16" i="146" s="1"/>
  <c r="M16" i="146"/>
  <c r="S16" i="146" s="1"/>
  <c r="P19" i="146"/>
  <c r="E24" i="146"/>
  <c r="Q24" i="146" s="1"/>
  <c r="D25" i="146"/>
  <c r="P25" i="146" s="1"/>
  <c r="R10" i="146"/>
  <c r="N11" i="146"/>
  <c r="N12" i="146"/>
  <c r="C15" i="146"/>
  <c r="K15" i="146"/>
  <c r="Q15" i="146" s="1"/>
  <c r="B16" i="146"/>
  <c r="J16" i="146"/>
  <c r="B24" i="146"/>
  <c r="F24" i="146"/>
  <c r="E25" i="146"/>
  <c r="I25" i="146"/>
  <c r="O25" i="146" s="1"/>
  <c r="O10" i="146"/>
  <c r="S10" i="146"/>
  <c r="H15" i="146"/>
  <c r="N19" i="146"/>
  <c r="R19" i="146"/>
  <c r="N20" i="146"/>
  <c r="N21" i="146"/>
  <c r="C24" i="146"/>
  <c r="O24" i="146" s="1"/>
  <c r="B25" i="146"/>
  <c r="L14" i="145"/>
  <c r="N10" i="145"/>
  <c r="R10" i="145"/>
  <c r="Q19" i="145"/>
  <c r="P10" i="145"/>
  <c r="O19" i="145"/>
  <c r="P19" i="145"/>
  <c r="S19" i="139"/>
  <c r="P25" i="141"/>
  <c r="D25" i="139"/>
  <c r="C25" i="139"/>
  <c r="F25" i="139"/>
  <c r="N21" i="139"/>
  <c r="B19" i="139"/>
  <c r="G23" i="139" s="1"/>
  <c r="S10" i="139"/>
  <c r="H16" i="139"/>
  <c r="O10" i="143"/>
  <c r="B19" i="142"/>
  <c r="B23" i="142" s="1"/>
  <c r="H19" i="142"/>
  <c r="H23" i="142" s="1"/>
  <c r="I24" i="142"/>
  <c r="Q19" i="142"/>
  <c r="M24" i="142"/>
  <c r="J23" i="142"/>
  <c r="Q19" i="141"/>
  <c r="O10" i="141"/>
  <c r="Q19" i="140"/>
  <c r="J24" i="139"/>
  <c r="I24" i="139"/>
  <c r="L24" i="139"/>
  <c r="P10" i="139"/>
  <c r="I16" i="139"/>
  <c r="O16" i="139" s="1"/>
  <c r="R10" i="138"/>
  <c r="B19" i="138"/>
  <c r="C23" i="138" s="1"/>
  <c r="B10" i="144"/>
  <c r="B14" i="144" s="1"/>
  <c r="B10" i="143"/>
  <c r="E14" i="143" s="1"/>
  <c r="B19" i="143"/>
  <c r="D23" i="143" s="1"/>
  <c r="B10" i="141"/>
  <c r="E14" i="141" s="1"/>
  <c r="E14" i="140"/>
  <c r="B10" i="140"/>
  <c r="B14" i="140" s="1"/>
  <c r="B19" i="140"/>
  <c r="B23" i="140" s="1"/>
  <c r="B16" i="139"/>
  <c r="F15" i="139"/>
  <c r="Q10" i="139"/>
  <c r="E15" i="139"/>
  <c r="F16" i="139"/>
  <c r="R16" i="139" s="1"/>
  <c r="O25" i="139"/>
  <c r="D24" i="139"/>
  <c r="P24" i="139" s="1"/>
  <c r="S25" i="139"/>
  <c r="P19" i="139"/>
  <c r="E16" i="139"/>
  <c r="Q16" i="139" s="1"/>
  <c r="S15" i="139"/>
  <c r="D16" i="139"/>
  <c r="P16" i="139" s="1"/>
  <c r="G16" i="139"/>
  <c r="S16" i="139" s="1"/>
  <c r="N12" i="139"/>
  <c r="I15" i="139"/>
  <c r="O15" i="139" s="1"/>
  <c r="L15" i="139"/>
  <c r="K15" i="139"/>
  <c r="R10" i="139"/>
  <c r="L25" i="139"/>
  <c r="H25" i="139"/>
  <c r="G24" i="139"/>
  <c r="S24" i="139" s="1"/>
  <c r="C24" i="139"/>
  <c r="O24" i="139" s="1"/>
  <c r="D15" i="139"/>
  <c r="P15" i="139" s="1"/>
  <c r="Q25" i="139"/>
  <c r="F24" i="139"/>
  <c r="B24" i="139"/>
  <c r="J25" i="139"/>
  <c r="E24" i="139"/>
  <c r="Q24" i="139" s="1"/>
  <c r="N20" i="139"/>
  <c r="Q19" i="139"/>
  <c r="B10" i="139"/>
  <c r="E14" i="139" s="1"/>
  <c r="B19" i="144"/>
  <c r="B23" i="144" s="1"/>
  <c r="M24" i="144"/>
  <c r="H19" i="144"/>
  <c r="H23" i="144" s="1"/>
  <c r="I24" i="144"/>
  <c r="J25" i="144"/>
  <c r="M23" i="144"/>
  <c r="K24" i="144"/>
  <c r="F15" i="144"/>
  <c r="R15" i="144" s="1"/>
  <c r="C16" i="144"/>
  <c r="B15" i="144"/>
  <c r="E16" i="144"/>
  <c r="Q16" i="144" s="1"/>
  <c r="D14" i="144"/>
  <c r="D15" i="144"/>
  <c r="Q19" i="143"/>
  <c r="P25" i="143"/>
  <c r="F24" i="143"/>
  <c r="F25" i="143"/>
  <c r="G24" i="143"/>
  <c r="B24" i="143"/>
  <c r="B25" i="143"/>
  <c r="C24" i="143"/>
  <c r="E25" i="143"/>
  <c r="H15" i="143"/>
  <c r="C16" i="143"/>
  <c r="K16" i="143"/>
  <c r="Q16" i="143" s="1"/>
  <c r="C15" i="143"/>
  <c r="K15" i="143"/>
  <c r="F16" i="143"/>
  <c r="D15" i="143"/>
  <c r="P15" i="143" s="1"/>
  <c r="L15" i="143"/>
  <c r="G16" i="143"/>
  <c r="S16" i="143" s="1"/>
  <c r="H10" i="143"/>
  <c r="H14" i="143" s="1"/>
  <c r="N11" i="143"/>
  <c r="N12" i="143"/>
  <c r="G15" i="143"/>
  <c r="B16" i="143"/>
  <c r="J16" i="143"/>
  <c r="I23" i="142"/>
  <c r="K24" i="142"/>
  <c r="L25" i="142"/>
  <c r="C23" i="142"/>
  <c r="H25" i="142"/>
  <c r="L23" i="142"/>
  <c r="J25" i="142"/>
  <c r="D15" i="142"/>
  <c r="G16" i="142"/>
  <c r="F15" i="142"/>
  <c r="R15" i="142" s="1"/>
  <c r="B10" i="142"/>
  <c r="B14" i="142" s="1"/>
  <c r="C16" i="142"/>
  <c r="B15" i="142"/>
  <c r="E16" i="142"/>
  <c r="Q16" i="142" s="1"/>
  <c r="C24" i="141"/>
  <c r="E25" i="141"/>
  <c r="F24" i="141"/>
  <c r="F25" i="141"/>
  <c r="B19" i="141"/>
  <c r="D23" i="141" s="1"/>
  <c r="B24" i="141"/>
  <c r="B25" i="141"/>
  <c r="H10" i="141"/>
  <c r="H14" i="141" s="1"/>
  <c r="N11" i="141"/>
  <c r="N12" i="141"/>
  <c r="B16" i="141"/>
  <c r="J16" i="141"/>
  <c r="H15" i="141"/>
  <c r="C16" i="141"/>
  <c r="K16" i="141"/>
  <c r="Q16" i="141" s="1"/>
  <c r="C15" i="141"/>
  <c r="K15" i="141"/>
  <c r="F16" i="141"/>
  <c r="D15" i="141"/>
  <c r="P15" i="141" s="1"/>
  <c r="L15" i="141"/>
  <c r="R15" i="141" s="1"/>
  <c r="D23" i="140"/>
  <c r="H19" i="140"/>
  <c r="H23" i="140" s="1"/>
  <c r="I24" i="140"/>
  <c r="J25" i="140"/>
  <c r="I23" i="140"/>
  <c r="K24" i="140"/>
  <c r="L25" i="140"/>
  <c r="R25" i="140" s="1"/>
  <c r="J23" i="140"/>
  <c r="M24" i="140"/>
  <c r="S24" i="140" s="1"/>
  <c r="H25" i="140"/>
  <c r="C14" i="140"/>
  <c r="G14" i="140"/>
  <c r="B15" i="140"/>
  <c r="E16" i="140"/>
  <c r="D14" i="140"/>
  <c r="D15" i="140"/>
  <c r="G16" i="140"/>
  <c r="Q16" i="140"/>
  <c r="F15" i="140"/>
  <c r="R15" i="140" s="1"/>
  <c r="F14" i="140"/>
  <c r="C16" i="140"/>
  <c r="H19" i="138"/>
  <c r="H23" i="138" s="1"/>
  <c r="N20" i="138"/>
  <c r="N21" i="138"/>
  <c r="Q19" i="138"/>
  <c r="I23" i="138"/>
  <c r="N11" i="138"/>
  <c r="N12" i="138"/>
  <c r="D15" i="138"/>
  <c r="C16" i="138"/>
  <c r="B15" i="139"/>
  <c r="N11" i="139"/>
  <c r="R25" i="144"/>
  <c r="H10" i="144"/>
  <c r="L14" i="144" s="1"/>
  <c r="P10" i="144"/>
  <c r="E15" i="144"/>
  <c r="I15" i="144"/>
  <c r="M15" i="144"/>
  <c r="D16" i="144"/>
  <c r="H16" i="144"/>
  <c r="L16" i="144"/>
  <c r="R16" i="144" s="1"/>
  <c r="O19" i="144"/>
  <c r="S19" i="144"/>
  <c r="D24" i="144"/>
  <c r="P24" i="144" s="1"/>
  <c r="H24" i="144"/>
  <c r="L24" i="144"/>
  <c r="C25" i="144"/>
  <c r="K25" i="144"/>
  <c r="Q10" i="144"/>
  <c r="J15" i="144"/>
  <c r="P15" i="144" s="1"/>
  <c r="I16" i="144"/>
  <c r="O16" i="144" s="1"/>
  <c r="M16" i="144"/>
  <c r="P19" i="144"/>
  <c r="E24" i="144"/>
  <c r="Q24" i="144" s="1"/>
  <c r="D25" i="144"/>
  <c r="R10" i="144"/>
  <c r="N11" i="144"/>
  <c r="N12" i="144"/>
  <c r="C15" i="144"/>
  <c r="K15" i="144"/>
  <c r="B16" i="144"/>
  <c r="J16" i="144"/>
  <c r="P16" i="144" s="1"/>
  <c r="Q19" i="144"/>
  <c r="B24" i="144"/>
  <c r="F24" i="144"/>
  <c r="E25" i="144"/>
  <c r="I25" i="144"/>
  <c r="O10" i="144"/>
  <c r="S10" i="144"/>
  <c r="H15" i="144"/>
  <c r="R19" i="144"/>
  <c r="N20" i="144"/>
  <c r="N21" i="144"/>
  <c r="C24" i="144"/>
  <c r="O24" i="144" s="1"/>
  <c r="B25" i="144"/>
  <c r="Q24" i="143"/>
  <c r="R15" i="143"/>
  <c r="I23" i="143"/>
  <c r="P10" i="143"/>
  <c r="B14" i="143"/>
  <c r="E15" i="143"/>
  <c r="I15" i="143"/>
  <c r="M15" i="143"/>
  <c r="D16" i="143"/>
  <c r="H16" i="143"/>
  <c r="L16" i="143"/>
  <c r="O19" i="143"/>
  <c r="S19" i="143"/>
  <c r="D24" i="143"/>
  <c r="H24" i="143"/>
  <c r="L24" i="143"/>
  <c r="C25" i="143"/>
  <c r="G25" i="143"/>
  <c r="K25" i="143"/>
  <c r="Q10" i="143"/>
  <c r="G14" i="143"/>
  <c r="B15" i="143"/>
  <c r="I16" i="143"/>
  <c r="H19" i="143"/>
  <c r="M23" i="143" s="1"/>
  <c r="P19" i="143"/>
  <c r="I24" i="143"/>
  <c r="M24" i="143"/>
  <c r="S24" i="143" s="1"/>
  <c r="H25" i="143"/>
  <c r="L25" i="143"/>
  <c r="R25" i="143" s="1"/>
  <c r="J24" i="143"/>
  <c r="I25" i="143"/>
  <c r="M25" i="143"/>
  <c r="N20" i="143"/>
  <c r="N21" i="143"/>
  <c r="S24" i="142"/>
  <c r="R25" i="142"/>
  <c r="H10" i="142"/>
  <c r="K14" i="142" s="1"/>
  <c r="P10" i="142"/>
  <c r="E15" i="142"/>
  <c r="I15" i="142"/>
  <c r="M15" i="142"/>
  <c r="S15" i="142" s="1"/>
  <c r="D16" i="142"/>
  <c r="H16" i="142"/>
  <c r="L16" i="142"/>
  <c r="R16" i="142" s="1"/>
  <c r="O19" i="142"/>
  <c r="S19" i="142"/>
  <c r="E23" i="142"/>
  <c r="D24" i="142"/>
  <c r="P24" i="142" s="1"/>
  <c r="H24" i="142"/>
  <c r="L24" i="142"/>
  <c r="C25" i="142"/>
  <c r="G25" i="142"/>
  <c r="S25" i="142" s="1"/>
  <c r="K25" i="142"/>
  <c r="Q10" i="142"/>
  <c r="J15" i="142"/>
  <c r="I16" i="142"/>
  <c r="O16" i="142" s="1"/>
  <c r="M16" i="142"/>
  <c r="P19" i="142"/>
  <c r="E24" i="142"/>
  <c r="D25" i="142"/>
  <c r="P25" i="142" s="1"/>
  <c r="N11" i="142"/>
  <c r="N12" i="142"/>
  <c r="C15" i="142"/>
  <c r="K15" i="142"/>
  <c r="B16" i="142"/>
  <c r="J16" i="142"/>
  <c r="P16" i="142" s="1"/>
  <c r="B24" i="142"/>
  <c r="F24" i="142"/>
  <c r="E25" i="142"/>
  <c r="I25" i="142"/>
  <c r="O10" i="142"/>
  <c r="S10" i="142"/>
  <c r="H15" i="142"/>
  <c r="R19" i="142"/>
  <c r="N20" i="142"/>
  <c r="N21" i="142"/>
  <c r="C24" i="142"/>
  <c r="O24" i="142" s="1"/>
  <c r="B25" i="142"/>
  <c r="Q24" i="141"/>
  <c r="I23" i="141"/>
  <c r="P10" i="141"/>
  <c r="E15" i="141"/>
  <c r="I15" i="141"/>
  <c r="M15" i="141"/>
  <c r="D16" i="141"/>
  <c r="P16" i="141" s="1"/>
  <c r="H16" i="141"/>
  <c r="L16" i="141"/>
  <c r="O19" i="141"/>
  <c r="S19" i="141"/>
  <c r="D24" i="141"/>
  <c r="H24" i="141"/>
  <c r="L24" i="141"/>
  <c r="C25" i="141"/>
  <c r="K25" i="141"/>
  <c r="Q25" i="141" s="1"/>
  <c r="Q10" i="141"/>
  <c r="B15" i="141"/>
  <c r="I16" i="141"/>
  <c r="O16" i="141" s="1"/>
  <c r="H19" i="141"/>
  <c r="M23" i="141" s="1"/>
  <c r="P19" i="141"/>
  <c r="I24" i="141"/>
  <c r="M24" i="141"/>
  <c r="H25" i="141"/>
  <c r="L25" i="141"/>
  <c r="J24" i="141"/>
  <c r="I25" i="141"/>
  <c r="M25" i="141"/>
  <c r="N20" i="141"/>
  <c r="N21" i="141"/>
  <c r="H10" i="140"/>
  <c r="L14" i="140" s="1"/>
  <c r="P10" i="140"/>
  <c r="E15" i="140"/>
  <c r="I15" i="140"/>
  <c r="M15" i="140"/>
  <c r="S15" i="140" s="1"/>
  <c r="D16" i="140"/>
  <c r="H16" i="140"/>
  <c r="L16" i="140"/>
  <c r="R16" i="140" s="1"/>
  <c r="O19" i="140"/>
  <c r="S19" i="140"/>
  <c r="D24" i="140"/>
  <c r="P24" i="140" s="1"/>
  <c r="H24" i="140"/>
  <c r="L24" i="140"/>
  <c r="C25" i="140"/>
  <c r="G25" i="140"/>
  <c r="S25" i="140" s="1"/>
  <c r="K25" i="140"/>
  <c r="Q10" i="140"/>
  <c r="J15" i="140"/>
  <c r="I16" i="140"/>
  <c r="O16" i="140" s="1"/>
  <c r="M16" i="140"/>
  <c r="P19" i="140"/>
  <c r="E24" i="140"/>
  <c r="D25" i="140"/>
  <c r="R10" i="140"/>
  <c r="N11" i="140"/>
  <c r="N12" i="140"/>
  <c r="C15" i="140"/>
  <c r="K15" i="140"/>
  <c r="B16" i="140"/>
  <c r="J16" i="140"/>
  <c r="B24" i="140"/>
  <c r="F24" i="140"/>
  <c r="E25" i="140"/>
  <c r="I25" i="140"/>
  <c r="O25" i="140" s="1"/>
  <c r="O10" i="140"/>
  <c r="S10" i="140"/>
  <c r="H15" i="140"/>
  <c r="R19" i="140"/>
  <c r="N20" i="140"/>
  <c r="N21" i="140"/>
  <c r="C24" i="140"/>
  <c r="B25" i="140"/>
  <c r="C23" i="139"/>
  <c r="D23" i="139"/>
  <c r="B23" i="139"/>
  <c r="F23" i="139"/>
  <c r="B14" i="139"/>
  <c r="H19" i="139"/>
  <c r="H10" i="139"/>
  <c r="F15" i="138"/>
  <c r="E16" i="138"/>
  <c r="Q16" i="138" s="1"/>
  <c r="B15" i="138"/>
  <c r="G15" i="138"/>
  <c r="F16" i="138"/>
  <c r="B10" i="138"/>
  <c r="D14" i="138" s="1"/>
  <c r="R15" i="138"/>
  <c r="C15" i="138"/>
  <c r="B16" i="138"/>
  <c r="G16" i="138"/>
  <c r="H10" i="138"/>
  <c r="M14" i="138" s="1"/>
  <c r="P10" i="138"/>
  <c r="I15" i="138"/>
  <c r="M15" i="138"/>
  <c r="H16" i="138"/>
  <c r="L16" i="138"/>
  <c r="R16" i="138" s="1"/>
  <c r="O19" i="138"/>
  <c r="S19" i="138"/>
  <c r="D24" i="138"/>
  <c r="H24" i="138"/>
  <c r="L24" i="138"/>
  <c r="C25" i="138"/>
  <c r="G25" i="138"/>
  <c r="K25" i="138"/>
  <c r="Q10" i="138"/>
  <c r="J15" i="138"/>
  <c r="I16" i="138"/>
  <c r="O16" i="138" s="1"/>
  <c r="M16" i="138"/>
  <c r="P19" i="138"/>
  <c r="E24" i="138"/>
  <c r="Q24" i="138" s="1"/>
  <c r="I24" i="138"/>
  <c r="M24" i="138"/>
  <c r="S24" i="138" s="1"/>
  <c r="D25" i="138"/>
  <c r="P25" i="138" s="1"/>
  <c r="H25" i="138"/>
  <c r="L25" i="138"/>
  <c r="R25" i="138" s="1"/>
  <c r="K15" i="138"/>
  <c r="Q15" i="138" s="1"/>
  <c r="J16" i="138"/>
  <c r="P16" i="138" s="1"/>
  <c r="K23" i="138"/>
  <c r="B24" i="138"/>
  <c r="F24" i="138"/>
  <c r="J24" i="138"/>
  <c r="E25" i="138"/>
  <c r="I25" i="138"/>
  <c r="M25" i="138"/>
  <c r="H15" i="138"/>
  <c r="C24" i="138"/>
  <c r="B25" i="138"/>
  <c r="H19" i="145"/>
  <c r="N19" i="145" s="1"/>
  <c r="L129" i="61"/>
  <c r="K129" i="61"/>
  <c r="L113" i="61"/>
  <c r="L97" i="61"/>
  <c r="K97" i="61"/>
  <c r="L81" i="61"/>
  <c r="K81" i="61"/>
  <c r="L65" i="61"/>
  <c r="K65" i="61"/>
  <c r="K49" i="61"/>
  <c r="L49" i="61"/>
  <c r="L33" i="61"/>
  <c r="K33" i="61"/>
  <c r="I23" i="151" l="1"/>
  <c r="O23" i="151" s="1"/>
  <c r="P16" i="151"/>
  <c r="P15" i="151"/>
  <c r="C23" i="150"/>
  <c r="I23" i="150"/>
  <c r="E23" i="149"/>
  <c r="Q23" i="149" s="1"/>
  <c r="F23" i="149"/>
  <c r="R23" i="149" s="1"/>
  <c r="K23" i="149"/>
  <c r="J14" i="149"/>
  <c r="M14" i="149"/>
  <c r="S15" i="149"/>
  <c r="L14" i="149"/>
  <c r="B23" i="148"/>
  <c r="C23" i="148"/>
  <c r="O15" i="148"/>
  <c r="O16" i="148"/>
  <c r="J23" i="147"/>
  <c r="N19" i="147"/>
  <c r="E23" i="147"/>
  <c r="Q23" i="147" s="1"/>
  <c r="F23" i="147"/>
  <c r="R23" i="147"/>
  <c r="Q25" i="147"/>
  <c r="O16" i="147"/>
  <c r="E14" i="147"/>
  <c r="G14" i="147"/>
  <c r="P16" i="147"/>
  <c r="F23" i="146"/>
  <c r="K23" i="146"/>
  <c r="Q23" i="146" s="1"/>
  <c r="G23" i="146"/>
  <c r="S23" i="146" s="1"/>
  <c r="D14" i="146"/>
  <c r="R14" i="145"/>
  <c r="L23" i="145"/>
  <c r="R23" i="145" s="1"/>
  <c r="J14" i="151"/>
  <c r="K14" i="151"/>
  <c r="M23" i="151"/>
  <c r="S23" i="151" s="1"/>
  <c r="L23" i="151"/>
  <c r="R23" i="151" s="1"/>
  <c r="J23" i="151"/>
  <c r="P23" i="151" s="1"/>
  <c r="N19" i="151"/>
  <c r="K23" i="151"/>
  <c r="Q23" i="151" s="1"/>
  <c r="M23" i="150"/>
  <c r="L23" i="150"/>
  <c r="J23" i="150"/>
  <c r="P23" i="150" s="1"/>
  <c r="N19" i="150"/>
  <c r="Q23" i="150"/>
  <c r="R23" i="150"/>
  <c r="K23" i="150"/>
  <c r="J23" i="149"/>
  <c r="P23" i="149" s="1"/>
  <c r="H23" i="149"/>
  <c r="M23" i="149"/>
  <c r="S23" i="149" s="1"/>
  <c r="I23" i="149"/>
  <c r="H14" i="148"/>
  <c r="M14" i="148"/>
  <c r="S14" i="148" s="1"/>
  <c r="K14" i="148"/>
  <c r="Q14" i="148" s="1"/>
  <c r="I14" i="148"/>
  <c r="O14" i="148" s="1"/>
  <c r="L14" i="148"/>
  <c r="R14" i="148" s="1"/>
  <c r="O24" i="147"/>
  <c r="Q24" i="147"/>
  <c r="I23" i="146"/>
  <c r="O23" i="146" s="1"/>
  <c r="J23" i="146"/>
  <c r="P23" i="146" s="1"/>
  <c r="L23" i="146"/>
  <c r="R23" i="146" s="1"/>
  <c r="S16" i="151"/>
  <c r="S15" i="148"/>
  <c r="D14" i="151"/>
  <c r="P14" i="151" s="1"/>
  <c r="G14" i="151"/>
  <c r="C14" i="151"/>
  <c r="E14" i="151"/>
  <c r="F14" i="151"/>
  <c r="R14" i="151" s="1"/>
  <c r="P16" i="150"/>
  <c r="F14" i="150"/>
  <c r="R14" i="150" s="1"/>
  <c r="G14" i="150"/>
  <c r="D14" i="150"/>
  <c r="E14" i="150"/>
  <c r="C14" i="150"/>
  <c r="G23" i="150"/>
  <c r="Q25" i="150"/>
  <c r="Q15" i="149"/>
  <c r="C23" i="149"/>
  <c r="O23" i="149" s="1"/>
  <c r="S25" i="148"/>
  <c r="G23" i="148"/>
  <c r="F23" i="148"/>
  <c r="C14" i="147"/>
  <c r="F14" i="147"/>
  <c r="R14" i="147" s="1"/>
  <c r="D23" i="147"/>
  <c r="P23" i="147" s="1"/>
  <c r="G23" i="147"/>
  <c r="S23" i="147" s="1"/>
  <c r="C23" i="147"/>
  <c r="O23" i="147" s="1"/>
  <c r="G14" i="146"/>
  <c r="P16" i="146"/>
  <c r="C14" i="146"/>
  <c r="F14" i="146"/>
  <c r="R14" i="146" s="1"/>
  <c r="Q25" i="146"/>
  <c r="R24" i="151"/>
  <c r="M14" i="151"/>
  <c r="S14" i="151" s="1"/>
  <c r="Q15" i="151"/>
  <c r="Q25" i="151"/>
  <c r="H14" i="151"/>
  <c r="N10" i="151"/>
  <c r="I14" i="151"/>
  <c r="O14" i="151" s="1"/>
  <c r="O15" i="151"/>
  <c r="O15" i="150"/>
  <c r="M14" i="150"/>
  <c r="K14" i="150"/>
  <c r="I14" i="150"/>
  <c r="R24" i="150"/>
  <c r="H14" i="150"/>
  <c r="N10" i="150"/>
  <c r="J14" i="150"/>
  <c r="N10" i="149"/>
  <c r="F14" i="149"/>
  <c r="R14" i="149" s="1"/>
  <c r="B14" i="149"/>
  <c r="P14" i="149"/>
  <c r="G14" i="149"/>
  <c r="S14" i="149" s="1"/>
  <c r="P16" i="149"/>
  <c r="O24" i="149"/>
  <c r="O16" i="149"/>
  <c r="E14" i="149"/>
  <c r="Q14" i="149" s="1"/>
  <c r="C14" i="149"/>
  <c r="O14" i="149" s="1"/>
  <c r="P24" i="148"/>
  <c r="L23" i="148"/>
  <c r="H23" i="148"/>
  <c r="N19" i="148"/>
  <c r="K23" i="148"/>
  <c r="Q23" i="148" s="1"/>
  <c r="J23" i="148"/>
  <c r="P23" i="148" s="1"/>
  <c r="S23" i="148"/>
  <c r="I23" i="148"/>
  <c r="O23" i="148" s="1"/>
  <c r="O15" i="147"/>
  <c r="M14" i="147"/>
  <c r="S14" i="147" s="1"/>
  <c r="K14" i="147"/>
  <c r="I14" i="147"/>
  <c r="R24" i="147"/>
  <c r="H14" i="147"/>
  <c r="N10" i="147"/>
  <c r="J14" i="147"/>
  <c r="P14" i="147" s="1"/>
  <c r="O15" i="146"/>
  <c r="M14" i="146"/>
  <c r="S14" i="146" s="1"/>
  <c r="K14" i="146"/>
  <c r="Q14" i="146" s="1"/>
  <c r="I14" i="146"/>
  <c r="O14" i="146" s="1"/>
  <c r="R24" i="146"/>
  <c r="H14" i="146"/>
  <c r="N10" i="146"/>
  <c r="J14" i="146"/>
  <c r="P14" i="146" s="1"/>
  <c r="C14" i="144"/>
  <c r="E14" i="144"/>
  <c r="F14" i="144"/>
  <c r="O24" i="143"/>
  <c r="O16" i="143"/>
  <c r="O15" i="143"/>
  <c r="N19" i="142"/>
  <c r="O25" i="142"/>
  <c r="D23" i="142"/>
  <c r="P23" i="142" s="1"/>
  <c r="F23" i="142"/>
  <c r="R23" i="142" s="1"/>
  <c r="G23" i="142"/>
  <c r="R25" i="141"/>
  <c r="R16" i="141"/>
  <c r="E23" i="139"/>
  <c r="S15" i="138"/>
  <c r="F14" i="138"/>
  <c r="C14" i="138"/>
  <c r="G23" i="138"/>
  <c r="R14" i="144"/>
  <c r="R24" i="143"/>
  <c r="F14" i="142"/>
  <c r="G14" i="142"/>
  <c r="Q15" i="142"/>
  <c r="O15" i="142"/>
  <c r="G14" i="141"/>
  <c r="B14" i="141"/>
  <c r="G23" i="140"/>
  <c r="Q15" i="139"/>
  <c r="P25" i="139"/>
  <c r="R25" i="139"/>
  <c r="P16" i="143"/>
  <c r="P25" i="144"/>
  <c r="F23" i="143"/>
  <c r="S15" i="143"/>
  <c r="N10" i="143"/>
  <c r="O23" i="142"/>
  <c r="K23" i="142"/>
  <c r="M23" i="142"/>
  <c r="S23" i="142" s="1"/>
  <c r="M14" i="141"/>
  <c r="L14" i="141"/>
  <c r="K14" i="141"/>
  <c r="J14" i="141"/>
  <c r="M23" i="140"/>
  <c r="L23" i="140"/>
  <c r="O24" i="140"/>
  <c r="N19" i="140"/>
  <c r="Q24" i="140"/>
  <c r="K23" i="140"/>
  <c r="R24" i="139"/>
  <c r="D14" i="139"/>
  <c r="C14" i="139"/>
  <c r="R15" i="139"/>
  <c r="L23" i="138"/>
  <c r="N19" i="138"/>
  <c r="M23" i="138"/>
  <c r="R24" i="138"/>
  <c r="O25" i="138"/>
  <c r="F23" i="138"/>
  <c r="R23" i="138" s="1"/>
  <c r="D23" i="138"/>
  <c r="G14" i="138"/>
  <c r="S14" i="138" s="1"/>
  <c r="B14" i="138"/>
  <c r="E23" i="138"/>
  <c r="Q23" i="138" s="1"/>
  <c r="B23" i="138"/>
  <c r="G14" i="144"/>
  <c r="Q15" i="144"/>
  <c r="N19" i="144"/>
  <c r="E23" i="144"/>
  <c r="C23" i="144"/>
  <c r="Q15" i="143"/>
  <c r="D14" i="143"/>
  <c r="C14" i="143"/>
  <c r="F14" i="143"/>
  <c r="R14" i="143" s="1"/>
  <c r="O25" i="143"/>
  <c r="G23" i="143"/>
  <c r="S23" i="143" s="1"/>
  <c r="C23" i="143"/>
  <c r="B23" i="143"/>
  <c r="E23" i="143"/>
  <c r="P15" i="142"/>
  <c r="N10" i="141"/>
  <c r="O25" i="141"/>
  <c r="G23" i="141"/>
  <c r="S23" i="141" s="1"/>
  <c r="R24" i="141"/>
  <c r="F23" i="141"/>
  <c r="O15" i="141"/>
  <c r="Q14" i="141"/>
  <c r="D14" i="141"/>
  <c r="C14" i="141"/>
  <c r="F14" i="141"/>
  <c r="Q15" i="141"/>
  <c r="R14" i="140"/>
  <c r="Q15" i="140"/>
  <c r="P15" i="140"/>
  <c r="F23" i="140"/>
  <c r="R23" i="140" s="1"/>
  <c r="E23" i="140"/>
  <c r="Q23" i="140" s="1"/>
  <c r="C23" i="140"/>
  <c r="O23" i="140" s="1"/>
  <c r="P23" i="140"/>
  <c r="F14" i="139"/>
  <c r="G14" i="139"/>
  <c r="D23" i="144"/>
  <c r="K23" i="144"/>
  <c r="Q23" i="144" s="1"/>
  <c r="J23" i="144"/>
  <c r="I23" i="144"/>
  <c r="L23" i="144"/>
  <c r="G23" i="144"/>
  <c r="S23" i="144" s="1"/>
  <c r="F23" i="144"/>
  <c r="S25" i="143"/>
  <c r="Q25" i="143"/>
  <c r="R16" i="143"/>
  <c r="K14" i="143"/>
  <c r="Q14" i="143" s="1"/>
  <c r="J14" i="143"/>
  <c r="P14" i="143" s="1"/>
  <c r="M14" i="143"/>
  <c r="S14" i="143" s="1"/>
  <c r="I14" i="143"/>
  <c r="L14" i="143"/>
  <c r="Q24" i="142"/>
  <c r="Q23" i="142"/>
  <c r="S16" i="142"/>
  <c r="E14" i="142"/>
  <c r="Q14" i="142" s="1"/>
  <c r="C14" i="142"/>
  <c r="D14" i="142"/>
  <c r="O24" i="141"/>
  <c r="E23" i="141"/>
  <c r="C23" i="141"/>
  <c r="O23" i="141" s="1"/>
  <c r="B23" i="141"/>
  <c r="I14" i="141"/>
  <c r="R24" i="140"/>
  <c r="P25" i="140"/>
  <c r="K14" i="140"/>
  <c r="Q14" i="140" s="1"/>
  <c r="S16" i="140"/>
  <c r="M14" i="140"/>
  <c r="S14" i="140" s="1"/>
  <c r="P24" i="138"/>
  <c r="S25" i="138"/>
  <c r="O23" i="138"/>
  <c r="J23" i="138"/>
  <c r="P15" i="138"/>
  <c r="Q25" i="144"/>
  <c r="O15" i="144"/>
  <c r="M14" i="144"/>
  <c r="K14" i="144"/>
  <c r="Q14" i="144" s="1"/>
  <c r="O25" i="144"/>
  <c r="I14" i="144"/>
  <c r="O14" i="144" s="1"/>
  <c r="R24" i="144"/>
  <c r="H14" i="144"/>
  <c r="N10" i="144"/>
  <c r="J14" i="144"/>
  <c r="P14" i="144" s="1"/>
  <c r="P24" i="143"/>
  <c r="L23" i="143"/>
  <c r="H23" i="143"/>
  <c r="N19" i="143"/>
  <c r="K23" i="143"/>
  <c r="J23" i="143"/>
  <c r="P23" i="143" s="1"/>
  <c r="O23" i="143"/>
  <c r="M14" i="142"/>
  <c r="R24" i="142"/>
  <c r="I14" i="142"/>
  <c r="L14" i="142"/>
  <c r="Q25" i="142"/>
  <c r="H14" i="142"/>
  <c r="N10" i="142"/>
  <c r="J14" i="142"/>
  <c r="P24" i="141"/>
  <c r="L23" i="141"/>
  <c r="R23" i="141" s="1"/>
  <c r="H23" i="141"/>
  <c r="N19" i="141"/>
  <c r="K23" i="141"/>
  <c r="Q23" i="141" s="1"/>
  <c r="J23" i="141"/>
  <c r="P23" i="141" s="1"/>
  <c r="O15" i="140"/>
  <c r="P16" i="140"/>
  <c r="I14" i="140"/>
  <c r="O14" i="140" s="1"/>
  <c r="Q25" i="140"/>
  <c r="H14" i="140"/>
  <c r="N10" i="140"/>
  <c r="J14" i="140"/>
  <c r="P14" i="140" s="1"/>
  <c r="N10" i="139"/>
  <c r="H14" i="139"/>
  <c r="L14" i="139"/>
  <c r="I14" i="139"/>
  <c r="O14" i="139" s="1"/>
  <c r="M14" i="139"/>
  <c r="J14" i="139"/>
  <c r="K14" i="139"/>
  <c r="Q14" i="139" s="1"/>
  <c r="K23" i="139"/>
  <c r="Q23" i="139" s="1"/>
  <c r="N19" i="139"/>
  <c r="H23" i="139"/>
  <c r="L23" i="139"/>
  <c r="R23" i="139" s="1"/>
  <c r="I23" i="139"/>
  <c r="O23" i="139" s="1"/>
  <c r="M23" i="139"/>
  <c r="S23" i="139" s="1"/>
  <c r="J23" i="139"/>
  <c r="P23" i="139" s="1"/>
  <c r="O15" i="138"/>
  <c r="E14" i="138"/>
  <c r="S16" i="138"/>
  <c r="Q25" i="138"/>
  <c r="L14" i="138"/>
  <c r="R14" i="138" s="1"/>
  <c r="H14" i="138"/>
  <c r="N10" i="138"/>
  <c r="J14" i="138"/>
  <c r="P14" i="138" s="1"/>
  <c r="I14" i="138"/>
  <c r="O14" i="138" s="1"/>
  <c r="O24" i="138"/>
  <c r="K14" i="138"/>
  <c r="F27" i="129"/>
  <c r="F26" i="129"/>
  <c r="F25" i="129"/>
  <c r="F24" i="129"/>
  <c r="F23" i="129"/>
  <c r="F22" i="129"/>
  <c r="F20" i="129"/>
  <c r="F19" i="129"/>
  <c r="F18" i="129"/>
  <c r="F17" i="129"/>
  <c r="F11" i="129"/>
  <c r="B17" i="128"/>
  <c r="B11" i="128"/>
  <c r="B27" i="128"/>
  <c r="B26" i="128"/>
  <c r="B25" i="128"/>
  <c r="B24" i="128"/>
  <c r="B23" i="128"/>
  <c r="B22" i="128"/>
  <c r="B20" i="128"/>
  <c r="B19" i="128"/>
  <c r="B18" i="128"/>
  <c r="F27" i="127"/>
  <c r="F26" i="127"/>
  <c r="F25" i="127"/>
  <c r="F24" i="127"/>
  <c r="F23" i="127"/>
  <c r="F22" i="127"/>
  <c r="F20" i="127"/>
  <c r="F19" i="127"/>
  <c r="F18" i="127"/>
  <c r="F17" i="127"/>
  <c r="F16" i="127"/>
  <c r="F20" i="117"/>
  <c r="F19" i="117"/>
  <c r="F18" i="117"/>
  <c r="F17" i="117"/>
  <c r="F11" i="117"/>
  <c r="F27" i="125"/>
  <c r="F26" i="125"/>
  <c r="F25" i="125"/>
  <c r="F24" i="125"/>
  <c r="F23" i="125"/>
  <c r="F22" i="125"/>
  <c r="F20" i="125"/>
  <c r="F19" i="125"/>
  <c r="F18" i="125"/>
  <c r="F17" i="125"/>
  <c r="F16" i="125"/>
  <c r="F15" i="125"/>
  <c r="F14" i="125"/>
  <c r="F13" i="125"/>
  <c r="F11" i="125"/>
  <c r="F20" i="126"/>
  <c r="F18" i="126"/>
  <c r="F17" i="126"/>
  <c r="F11" i="126"/>
  <c r="F19" i="126"/>
  <c r="I9" i="126"/>
  <c r="H9" i="126"/>
  <c r="G9" i="126"/>
  <c r="F21" i="128"/>
  <c r="B20" i="130"/>
  <c r="F10" i="128"/>
  <c r="F9" i="128"/>
  <c r="O23" i="150" l="1"/>
  <c r="Q14" i="150"/>
  <c r="R23" i="148"/>
  <c r="O14" i="147"/>
  <c r="Q14" i="147"/>
  <c r="S23" i="150"/>
  <c r="Q14" i="151"/>
  <c r="P14" i="150"/>
  <c r="O14" i="150"/>
  <c r="S14" i="150"/>
  <c r="R14" i="142"/>
  <c r="S23" i="138"/>
  <c r="S14" i="144"/>
  <c r="S14" i="142"/>
  <c r="R23" i="143"/>
  <c r="S14" i="141"/>
  <c r="S23" i="140"/>
  <c r="P14" i="139"/>
  <c r="S14" i="139"/>
  <c r="O23" i="144"/>
  <c r="R14" i="141"/>
  <c r="P14" i="141"/>
  <c r="P23" i="138"/>
  <c r="Q14" i="138"/>
  <c r="P23" i="144"/>
  <c r="O14" i="143"/>
  <c r="Q23" i="143"/>
  <c r="O14" i="142"/>
  <c r="O14" i="141"/>
  <c r="R14" i="139"/>
  <c r="R23" i="144"/>
  <c r="P14" i="142"/>
  <c r="L21" i="61"/>
  <c r="K21" i="61"/>
  <c r="I21" i="61"/>
  <c r="H21" i="61"/>
  <c r="F21" i="61"/>
  <c r="E21" i="61"/>
  <c r="D21" i="61"/>
  <c r="S21" i="61" s="1"/>
  <c r="M37" i="61"/>
  <c r="J37" i="61"/>
  <c r="G37" i="61"/>
  <c r="M53" i="61"/>
  <c r="J53" i="61"/>
  <c r="G53" i="61"/>
  <c r="M69" i="61"/>
  <c r="J69" i="61"/>
  <c r="G69" i="61"/>
  <c r="M85" i="61"/>
  <c r="J85" i="61"/>
  <c r="G85" i="61"/>
  <c r="M101" i="61"/>
  <c r="J101" i="61"/>
  <c r="G101" i="61"/>
  <c r="M117" i="61"/>
  <c r="J117" i="61"/>
  <c r="G117" i="61"/>
  <c r="M133" i="61"/>
  <c r="J133" i="61"/>
  <c r="G133" i="61"/>
  <c r="D133" i="61"/>
  <c r="S133" i="61" s="1"/>
  <c r="D117" i="61"/>
  <c r="S117" i="61" s="1"/>
  <c r="D101" i="61"/>
  <c r="S101" i="61" s="1"/>
  <c r="D85" i="61"/>
  <c r="S85" i="61" s="1"/>
  <c r="D69" i="61"/>
  <c r="S69" i="61" s="1"/>
  <c r="D53" i="61"/>
  <c r="S53" i="61" s="1"/>
  <c r="D37" i="61"/>
  <c r="S37" i="61" s="1"/>
  <c r="D36" i="61"/>
  <c r="S36" i="61" s="1"/>
  <c r="B10" i="61"/>
  <c r="Q10" i="61" s="1"/>
  <c r="C10" i="61"/>
  <c r="R10" i="61" s="1"/>
  <c r="C16" i="61"/>
  <c r="R16" i="61" s="1"/>
  <c r="G12" i="201"/>
  <c r="M21" i="61" l="1"/>
  <c r="J21" i="61"/>
  <c r="G21" i="61"/>
  <c r="D9" i="126"/>
  <c r="C9" i="126"/>
  <c r="D9" i="125"/>
  <c r="C9" i="125"/>
  <c r="M20" i="130"/>
  <c r="L20" i="130"/>
  <c r="K20" i="130"/>
  <c r="J20" i="130"/>
  <c r="M27" i="129"/>
  <c r="L27" i="129"/>
  <c r="K27" i="129"/>
  <c r="B27" i="129"/>
  <c r="M26" i="129"/>
  <c r="L26" i="129"/>
  <c r="K26" i="129"/>
  <c r="B26" i="129"/>
  <c r="M25" i="129"/>
  <c r="L25" i="129"/>
  <c r="K25" i="129"/>
  <c r="B25" i="129"/>
  <c r="M24" i="129"/>
  <c r="L24" i="129"/>
  <c r="K24" i="129"/>
  <c r="B24" i="129"/>
  <c r="M23" i="129"/>
  <c r="L23" i="129"/>
  <c r="K23" i="129"/>
  <c r="B23" i="129"/>
  <c r="E22" i="129"/>
  <c r="D22" i="129" s="1"/>
  <c r="C22" i="129" s="1"/>
  <c r="K22" i="129" s="1"/>
  <c r="I21" i="129"/>
  <c r="H21" i="129"/>
  <c r="G21" i="129"/>
  <c r="E21" i="129"/>
  <c r="M20" i="129"/>
  <c r="L20" i="129"/>
  <c r="K20" i="129"/>
  <c r="B20" i="129"/>
  <c r="M19" i="129"/>
  <c r="L19" i="129"/>
  <c r="K19" i="129"/>
  <c r="B19" i="129"/>
  <c r="M18" i="129"/>
  <c r="L18" i="129"/>
  <c r="K18" i="129"/>
  <c r="B18" i="129"/>
  <c r="M17" i="129"/>
  <c r="L17" i="129"/>
  <c r="K17" i="129"/>
  <c r="J17" i="129"/>
  <c r="B17" i="129"/>
  <c r="M16" i="129"/>
  <c r="L16" i="129"/>
  <c r="K16" i="129"/>
  <c r="F16" i="129"/>
  <c r="B16" i="129"/>
  <c r="M15" i="129"/>
  <c r="L15" i="129"/>
  <c r="K15" i="129"/>
  <c r="F15" i="129"/>
  <c r="B15" i="129"/>
  <c r="M14" i="129"/>
  <c r="L14" i="129"/>
  <c r="K14" i="129"/>
  <c r="F14" i="129"/>
  <c r="B14" i="129"/>
  <c r="M13" i="129"/>
  <c r="L13" i="129"/>
  <c r="K13" i="129"/>
  <c r="F13" i="129"/>
  <c r="J13" i="129" s="1"/>
  <c r="B13" i="129"/>
  <c r="M12" i="129"/>
  <c r="L12" i="129"/>
  <c r="K12" i="129"/>
  <c r="F12" i="129"/>
  <c r="B12" i="129"/>
  <c r="M11" i="129"/>
  <c r="L11" i="129"/>
  <c r="K11" i="129"/>
  <c r="B11" i="129"/>
  <c r="I10" i="129"/>
  <c r="H10" i="129"/>
  <c r="G10" i="129"/>
  <c r="E10" i="129"/>
  <c r="D10" i="129"/>
  <c r="C10" i="129"/>
  <c r="I9" i="129"/>
  <c r="H9" i="129"/>
  <c r="G9" i="129"/>
  <c r="E9" i="129"/>
  <c r="D9" i="129"/>
  <c r="B9" i="128"/>
  <c r="M21" i="128"/>
  <c r="D21" i="128"/>
  <c r="D9" i="128" s="1"/>
  <c r="C21" i="128"/>
  <c r="B13" i="128"/>
  <c r="B10" i="128" s="1"/>
  <c r="J27" i="127"/>
  <c r="M26" i="127"/>
  <c r="L26" i="127"/>
  <c r="K26" i="127"/>
  <c r="B26" i="127"/>
  <c r="M25" i="127"/>
  <c r="L25" i="127"/>
  <c r="K25" i="127"/>
  <c r="B25" i="127"/>
  <c r="L24" i="127"/>
  <c r="K24" i="127"/>
  <c r="B24" i="127"/>
  <c r="J23" i="127"/>
  <c r="M20" i="127"/>
  <c r="L20" i="127"/>
  <c r="K20" i="127"/>
  <c r="B20" i="127"/>
  <c r="M19" i="127"/>
  <c r="L19" i="127"/>
  <c r="K19" i="127"/>
  <c r="B19" i="127"/>
  <c r="M18" i="127"/>
  <c r="L18" i="127"/>
  <c r="K18" i="127"/>
  <c r="B18" i="127"/>
  <c r="M17" i="127"/>
  <c r="L17" i="127"/>
  <c r="K17" i="127"/>
  <c r="B17" i="127"/>
  <c r="J17" i="127" s="1"/>
  <c r="M16" i="127"/>
  <c r="L16" i="127"/>
  <c r="K16" i="127"/>
  <c r="B16" i="127"/>
  <c r="J15" i="127"/>
  <c r="B15" i="127"/>
  <c r="L13" i="127"/>
  <c r="K13" i="127"/>
  <c r="F13" i="127"/>
  <c r="B13" i="127"/>
  <c r="B12" i="127"/>
  <c r="L11" i="127"/>
  <c r="K11" i="127"/>
  <c r="F11" i="127"/>
  <c r="B11" i="127"/>
  <c r="M27" i="117"/>
  <c r="L27" i="117"/>
  <c r="K27" i="117"/>
  <c r="F27" i="117"/>
  <c r="B27" i="117"/>
  <c r="M26" i="117"/>
  <c r="L26" i="117"/>
  <c r="K26" i="117"/>
  <c r="F26" i="117"/>
  <c r="B26" i="117"/>
  <c r="M25" i="117"/>
  <c r="L25" i="117"/>
  <c r="K25" i="117"/>
  <c r="F25" i="117"/>
  <c r="B25" i="117"/>
  <c r="M24" i="117"/>
  <c r="L24" i="117"/>
  <c r="K24" i="117"/>
  <c r="F24" i="117"/>
  <c r="B24" i="117"/>
  <c r="M23" i="117"/>
  <c r="L23" i="117"/>
  <c r="K23" i="117"/>
  <c r="F23" i="117"/>
  <c r="B23" i="117"/>
  <c r="F22" i="117"/>
  <c r="E22" i="117" s="1"/>
  <c r="D22" i="117" s="1"/>
  <c r="C22" i="117" s="1"/>
  <c r="K22" i="117" s="1"/>
  <c r="I21" i="117"/>
  <c r="H21" i="117"/>
  <c r="G21" i="117"/>
  <c r="M20" i="117"/>
  <c r="L20" i="117"/>
  <c r="K20" i="117"/>
  <c r="B20" i="117"/>
  <c r="J20" i="117" s="1"/>
  <c r="M19" i="117"/>
  <c r="L19" i="117"/>
  <c r="K19" i="117"/>
  <c r="B19" i="117"/>
  <c r="M18" i="117"/>
  <c r="L18" i="117"/>
  <c r="K18" i="117"/>
  <c r="J18" i="117"/>
  <c r="B18" i="117"/>
  <c r="M17" i="117"/>
  <c r="L17" i="117"/>
  <c r="K17" i="117"/>
  <c r="B17" i="117"/>
  <c r="M16" i="117"/>
  <c r="L16" i="117"/>
  <c r="K16" i="117"/>
  <c r="F16" i="117"/>
  <c r="J16" i="117" s="1"/>
  <c r="B16" i="117"/>
  <c r="M15" i="117"/>
  <c r="L15" i="117"/>
  <c r="K15" i="117"/>
  <c r="F15" i="117"/>
  <c r="B15" i="117"/>
  <c r="M14" i="117"/>
  <c r="L14" i="117"/>
  <c r="K14" i="117"/>
  <c r="F14" i="117"/>
  <c r="B14" i="117"/>
  <c r="M13" i="117"/>
  <c r="L13" i="117"/>
  <c r="K13" i="117"/>
  <c r="F13" i="117"/>
  <c r="B13" i="117"/>
  <c r="M12" i="117"/>
  <c r="L12" i="117"/>
  <c r="K12" i="117"/>
  <c r="F12" i="117"/>
  <c r="J12" i="117" s="1"/>
  <c r="B12" i="117"/>
  <c r="M11" i="117"/>
  <c r="L11" i="117"/>
  <c r="K11" i="117"/>
  <c r="B11" i="117"/>
  <c r="I10" i="117"/>
  <c r="H10" i="117"/>
  <c r="L10" i="117" s="1"/>
  <c r="G10" i="117"/>
  <c r="E10" i="117"/>
  <c r="D10" i="117"/>
  <c r="C10" i="117"/>
  <c r="I9" i="117"/>
  <c r="H9" i="117"/>
  <c r="G9" i="117"/>
  <c r="D9" i="117"/>
  <c r="J27" i="126"/>
  <c r="M26" i="126"/>
  <c r="L26" i="126"/>
  <c r="K26" i="126"/>
  <c r="F26" i="126"/>
  <c r="B26" i="126"/>
  <c r="M25" i="126"/>
  <c r="L25" i="126"/>
  <c r="K25" i="126"/>
  <c r="F25" i="126"/>
  <c r="J25" i="126" s="1"/>
  <c r="B25" i="126"/>
  <c r="M24" i="126"/>
  <c r="L24" i="126"/>
  <c r="K24" i="126"/>
  <c r="F24" i="126"/>
  <c r="B24" i="126"/>
  <c r="J24" i="126" s="1"/>
  <c r="M23" i="126"/>
  <c r="L23" i="126"/>
  <c r="K23" i="126"/>
  <c r="F23" i="126"/>
  <c r="J23" i="126" s="1"/>
  <c r="B23" i="126"/>
  <c r="L20" i="126"/>
  <c r="K20" i="126"/>
  <c r="B20" i="126"/>
  <c r="J20" i="126" s="1"/>
  <c r="M19" i="126"/>
  <c r="L19" i="126"/>
  <c r="K19" i="126"/>
  <c r="B19" i="126"/>
  <c r="M18" i="126"/>
  <c r="L18" i="126"/>
  <c r="K18" i="126"/>
  <c r="J18" i="126"/>
  <c r="B18" i="126"/>
  <c r="M17" i="126"/>
  <c r="L17" i="126"/>
  <c r="K17" i="126"/>
  <c r="B17" i="126"/>
  <c r="M16" i="126"/>
  <c r="L16" i="126"/>
  <c r="K16" i="126"/>
  <c r="F16" i="126"/>
  <c r="B16" i="126"/>
  <c r="M15" i="126"/>
  <c r="L15" i="126"/>
  <c r="K15" i="126"/>
  <c r="F15" i="126"/>
  <c r="G35" i="126" s="1"/>
  <c r="B15" i="126"/>
  <c r="M13" i="126"/>
  <c r="L13" i="126"/>
  <c r="K13" i="126"/>
  <c r="F13" i="126"/>
  <c r="F10" i="126" s="1"/>
  <c r="B13" i="126"/>
  <c r="B12" i="126"/>
  <c r="M11" i="126"/>
  <c r="L11" i="126"/>
  <c r="K11" i="126"/>
  <c r="B11" i="126"/>
  <c r="J11" i="126" s="1"/>
  <c r="M27" i="125"/>
  <c r="M26" i="125"/>
  <c r="L26" i="125"/>
  <c r="K26" i="125"/>
  <c r="M25" i="125"/>
  <c r="L25" i="125"/>
  <c r="K25" i="125"/>
  <c r="M24" i="125"/>
  <c r="L24" i="125"/>
  <c r="K24" i="125"/>
  <c r="M23" i="125"/>
  <c r="L23" i="125"/>
  <c r="K23" i="125"/>
  <c r="M19" i="125"/>
  <c r="L19" i="125"/>
  <c r="K19" i="125"/>
  <c r="M18" i="125"/>
  <c r="L18" i="125"/>
  <c r="K18" i="125"/>
  <c r="M17" i="125"/>
  <c r="L17" i="125"/>
  <c r="K17" i="125"/>
  <c r="M16" i="125"/>
  <c r="L16" i="125"/>
  <c r="K16" i="125"/>
  <c r="M15" i="125"/>
  <c r="L15" i="125"/>
  <c r="K15" i="125"/>
  <c r="L14" i="125"/>
  <c r="K14" i="125"/>
  <c r="M13" i="125"/>
  <c r="L13" i="125"/>
  <c r="K13" i="125"/>
  <c r="M11" i="125"/>
  <c r="L11" i="125"/>
  <c r="K11" i="125"/>
  <c r="J13" i="125"/>
  <c r="J27" i="125"/>
  <c r="E22" i="125"/>
  <c r="B26" i="125"/>
  <c r="B25" i="125"/>
  <c r="B24" i="125"/>
  <c r="J24" i="125" s="1"/>
  <c r="B23" i="125"/>
  <c r="B20" i="125"/>
  <c r="J20" i="125" s="1"/>
  <c r="B19" i="125"/>
  <c r="B18" i="125"/>
  <c r="B17" i="125"/>
  <c r="B16" i="125"/>
  <c r="J16" i="125" s="1"/>
  <c r="B15" i="125"/>
  <c r="B14" i="125"/>
  <c r="B13" i="125"/>
  <c r="B11" i="125"/>
  <c r="J17" i="125"/>
  <c r="F21" i="129" l="1"/>
  <c r="J11" i="127"/>
  <c r="F10" i="127"/>
  <c r="B10" i="127"/>
  <c r="B10" i="126"/>
  <c r="J14" i="117"/>
  <c r="J26" i="117"/>
  <c r="B10" i="117"/>
  <c r="J24" i="117"/>
  <c r="B21" i="128"/>
  <c r="J21" i="128" s="1"/>
  <c r="C9" i="128"/>
  <c r="C9" i="129"/>
  <c r="K9" i="129" s="1"/>
  <c r="J10" i="126"/>
  <c r="E9" i="117"/>
  <c r="C21" i="117"/>
  <c r="K21" i="117" s="1"/>
  <c r="D21" i="117"/>
  <c r="L21" i="117" s="1"/>
  <c r="L22" i="117"/>
  <c r="C9" i="117"/>
  <c r="K9" i="117" s="1"/>
  <c r="E21" i="117"/>
  <c r="M21" i="117" s="1"/>
  <c r="B22" i="117"/>
  <c r="B21" i="117" s="1"/>
  <c r="M22" i="117"/>
  <c r="B22" i="129"/>
  <c r="J22" i="129" s="1"/>
  <c r="M22" i="129"/>
  <c r="C21" i="129"/>
  <c r="D21" i="129"/>
  <c r="L21" i="129" s="1"/>
  <c r="L22" i="129"/>
  <c r="J26" i="126"/>
  <c r="J15" i="126"/>
  <c r="J19" i="126"/>
  <c r="J17" i="126"/>
  <c r="D22" i="125"/>
  <c r="C22" i="125" s="1"/>
  <c r="M22" i="125"/>
  <c r="F9" i="125"/>
  <c r="F29" i="125" s="1"/>
  <c r="M9" i="117"/>
  <c r="M21" i="129"/>
  <c r="M10" i="129"/>
  <c r="M9" i="129"/>
  <c r="M10" i="127"/>
  <c r="B9" i="117"/>
  <c r="J23" i="129"/>
  <c r="J27" i="129"/>
  <c r="L9" i="129"/>
  <c r="K10" i="129"/>
  <c r="J25" i="127"/>
  <c r="J13" i="127"/>
  <c r="K10" i="127"/>
  <c r="J19" i="127"/>
  <c r="L9" i="126"/>
  <c r="J12" i="126"/>
  <c r="J16" i="126"/>
  <c r="J14" i="126"/>
  <c r="J25" i="125"/>
  <c r="J26" i="125"/>
  <c r="J23" i="125"/>
  <c r="J18" i="125"/>
  <c r="J14" i="125"/>
  <c r="J19" i="125"/>
  <c r="J11" i="125"/>
  <c r="J15" i="125"/>
  <c r="L10" i="127"/>
  <c r="J12" i="127"/>
  <c r="J16" i="127"/>
  <c r="J20" i="127"/>
  <c r="J26" i="127"/>
  <c r="M9" i="127"/>
  <c r="J14" i="127"/>
  <c r="J18" i="127"/>
  <c r="M21" i="127"/>
  <c r="J24" i="127"/>
  <c r="K10" i="128"/>
  <c r="K9" i="128"/>
  <c r="L10" i="128"/>
  <c r="K21" i="128"/>
  <c r="L9" i="128"/>
  <c r="M10" i="128"/>
  <c r="L21" i="128"/>
  <c r="M9" i="128"/>
  <c r="J14" i="129"/>
  <c r="J18" i="129"/>
  <c r="J24" i="129"/>
  <c r="B10" i="129"/>
  <c r="J11" i="129"/>
  <c r="J15" i="129"/>
  <c r="J19" i="129"/>
  <c r="J25" i="129"/>
  <c r="L10" i="129"/>
  <c r="J12" i="129"/>
  <c r="J16" i="129"/>
  <c r="J20" i="129"/>
  <c r="K21" i="129"/>
  <c r="J26" i="129"/>
  <c r="K9" i="130"/>
  <c r="K10" i="130"/>
  <c r="L9" i="130"/>
  <c r="L10" i="130"/>
  <c r="M21" i="130"/>
  <c r="J10" i="130"/>
  <c r="M9" i="130"/>
  <c r="M10" i="130"/>
  <c r="F9" i="129"/>
  <c r="F10" i="129"/>
  <c r="J10" i="129" s="1"/>
  <c r="J9" i="128"/>
  <c r="J10" i="128"/>
  <c r="J10" i="127"/>
  <c r="L9" i="117"/>
  <c r="M10" i="117"/>
  <c r="J13" i="117"/>
  <c r="J17" i="117"/>
  <c r="J23" i="117"/>
  <c r="J27" i="117"/>
  <c r="K10" i="117"/>
  <c r="J11" i="117"/>
  <c r="J15" i="117"/>
  <c r="J19" i="117"/>
  <c r="J25" i="117"/>
  <c r="F9" i="117"/>
  <c r="F10" i="117"/>
  <c r="J10" i="117" s="1"/>
  <c r="F21" i="117"/>
  <c r="K10" i="126"/>
  <c r="L21" i="126"/>
  <c r="L10" i="126"/>
  <c r="M21" i="126"/>
  <c r="M9" i="126"/>
  <c r="M10" i="126"/>
  <c r="J13" i="126"/>
  <c r="F10" i="125"/>
  <c r="J12" i="125"/>
  <c r="F21" i="125"/>
  <c r="F9" i="122"/>
  <c r="B21" i="124"/>
  <c r="B10" i="124"/>
  <c r="E10" i="124"/>
  <c r="E21" i="124"/>
  <c r="B10" i="122"/>
  <c r="B9" i="122"/>
  <c r="E10" i="122"/>
  <c r="E21" i="122"/>
  <c r="B21" i="122" s="1"/>
  <c r="J9" i="117" l="1"/>
  <c r="J22" i="117"/>
  <c r="J21" i="117"/>
  <c r="B21" i="129"/>
  <c r="J21" i="129" s="1"/>
  <c r="B9" i="129"/>
  <c r="J9" i="129" s="1"/>
  <c r="L22" i="125"/>
  <c r="K9" i="126"/>
  <c r="K21" i="126"/>
  <c r="K22" i="125"/>
  <c r="B22" i="125"/>
  <c r="J22" i="125" s="1"/>
  <c r="B9" i="124"/>
  <c r="K9" i="124"/>
  <c r="H9" i="124"/>
  <c r="I9" i="124"/>
  <c r="J9" i="124"/>
  <c r="I9" i="122"/>
  <c r="J9" i="122"/>
  <c r="H9" i="122"/>
  <c r="F9" i="115" l="1"/>
  <c r="F9" i="112"/>
  <c r="F10" i="112"/>
  <c r="F9" i="110"/>
  <c r="C9" i="97" l="1"/>
  <c r="B9" i="97"/>
  <c r="C9" i="96"/>
  <c r="B9" i="96"/>
  <c r="B9" i="95"/>
  <c r="C9" i="95"/>
  <c r="C9" i="103"/>
  <c r="B9" i="103"/>
  <c r="B9" i="93"/>
  <c r="C9" i="93"/>
  <c r="B9" i="92"/>
  <c r="C9" i="92"/>
  <c r="B9" i="62"/>
  <c r="C9" i="62"/>
  <c r="M20" i="90"/>
  <c r="N20" i="90"/>
  <c r="P20" i="90" s="1"/>
  <c r="B17" i="77"/>
  <c r="E21" i="19"/>
  <c r="E10" i="19"/>
  <c r="E47" i="18"/>
  <c r="E44" i="18"/>
  <c r="E45" i="18"/>
  <c r="E46" i="18"/>
  <c r="E43" i="18"/>
  <c r="B43" i="113" l="1"/>
  <c r="B42" i="113"/>
  <c r="B32" i="113"/>
  <c r="E10" i="113"/>
  <c r="E9" i="113" s="1"/>
  <c r="E21" i="113"/>
  <c r="B20" i="113"/>
  <c r="L20" i="113" s="1"/>
  <c r="B19" i="113"/>
  <c r="C39" i="113" s="1"/>
  <c r="B18" i="113"/>
  <c r="L18" i="113" s="1"/>
  <c r="B17" i="113"/>
  <c r="E37" i="113" s="1"/>
  <c r="B16" i="113"/>
  <c r="L16" i="113" s="1"/>
  <c r="B15" i="113"/>
  <c r="C35" i="113" s="1"/>
  <c r="B14" i="113"/>
  <c r="L14" i="113" s="1"/>
  <c r="B13" i="113"/>
  <c r="E33" i="113" s="1"/>
  <c r="L12" i="113"/>
  <c r="B11" i="113"/>
  <c r="D31" i="113" s="1"/>
  <c r="B26" i="113"/>
  <c r="L26" i="113" s="1"/>
  <c r="B25" i="113"/>
  <c r="C45" i="113" s="1"/>
  <c r="B24" i="113"/>
  <c r="L24" i="113" s="1"/>
  <c r="B27" i="113"/>
  <c r="L27" i="113" s="1"/>
  <c r="B12" i="107"/>
  <c r="B14" i="107"/>
  <c r="C10" i="107"/>
  <c r="D10" i="107"/>
  <c r="E10" i="107"/>
  <c r="L11" i="113"/>
  <c r="L25" i="113"/>
  <c r="L23" i="113"/>
  <c r="L22" i="113"/>
  <c r="L19" i="113"/>
  <c r="L17" i="113"/>
  <c r="L15" i="113"/>
  <c r="L13" i="113"/>
  <c r="K24" i="110"/>
  <c r="P27" i="110"/>
  <c r="K12" i="110"/>
  <c r="K9" i="110"/>
  <c r="G10" i="115"/>
  <c r="H9" i="115"/>
  <c r="I9" i="115"/>
  <c r="J21" i="115"/>
  <c r="G21" i="115" s="1"/>
  <c r="J10" i="115"/>
  <c r="J21" i="113"/>
  <c r="G21" i="113" s="1"/>
  <c r="J10" i="113"/>
  <c r="J9" i="113" s="1"/>
  <c r="G10" i="113"/>
  <c r="I9" i="113"/>
  <c r="H9" i="113"/>
  <c r="B21" i="113"/>
  <c r="L21" i="113" s="1"/>
  <c r="D9" i="113"/>
  <c r="C9" i="113"/>
  <c r="J21" i="112"/>
  <c r="J9" i="115" l="1"/>
  <c r="G9" i="113"/>
  <c r="B34" i="113"/>
  <c r="B38" i="113"/>
  <c r="B46" i="113"/>
  <c r="E31" i="113"/>
  <c r="C34" i="113"/>
  <c r="D35" i="113"/>
  <c r="E36" i="113"/>
  <c r="C38" i="113"/>
  <c r="D39" i="113"/>
  <c r="E40" i="113"/>
  <c r="C44" i="113"/>
  <c r="D45" i="113"/>
  <c r="E46" i="113"/>
  <c r="B31" i="113"/>
  <c r="B35" i="113"/>
  <c r="B39" i="113"/>
  <c r="B47" i="113"/>
  <c r="C33" i="113"/>
  <c r="D34" i="113"/>
  <c r="E35" i="113"/>
  <c r="C37" i="113"/>
  <c r="D38" i="113"/>
  <c r="E39" i="113"/>
  <c r="C41" i="113"/>
  <c r="D44" i="113"/>
  <c r="E45" i="113"/>
  <c r="C47" i="113"/>
  <c r="B10" i="113"/>
  <c r="B36" i="113"/>
  <c r="B40" i="113"/>
  <c r="B44" i="113"/>
  <c r="C31" i="113"/>
  <c r="D33" i="113"/>
  <c r="E34" i="113"/>
  <c r="C36" i="113"/>
  <c r="D37" i="113"/>
  <c r="E38" i="113"/>
  <c r="C40" i="113"/>
  <c r="D41" i="113"/>
  <c r="E44" i="113"/>
  <c r="C46" i="113"/>
  <c r="D47" i="113"/>
  <c r="B33" i="113"/>
  <c r="B37" i="113"/>
  <c r="B41" i="113"/>
  <c r="B45" i="113"/>
  <c r="D36" i="113"/>
  <c r="D40" i="113"/>
  <c r="E41" i="113"/>
  <c r="D46" i="113"/>
  <c r="E47" i="113"/>
  <c r="B9" i="113"/>
  <c r="G9" i="115"/>
  <c r="K39" i="224" l="1"/>
  <c r="K38" i="224"/>
  <c r="K37" i="224"/>
  <c r="K45" i="224"/>
  <c r="K44" i="224"/>
  <c r="K43" i="224"/>
  <c r="J45" i="224"/>
  <c r="J44" i="224"/>
  <c r="J43" i="224"/>
  <c r="J39" i="224"/>
  <c r="J38" i="224"/>
  <c r="J37" i="224"/>
  <c r="E45" i="224"/>
  <c r="E44" i="224"/>
  <c r="E43" i="224"/>
  <c r="C45" i="224"/>
  <c r="C44" i="224"/>
  <c r="C43" i="224"/>
  <c r="E39" i="224"/>
  <c r="E38" i="224"/>
  <c r="E37" i="224"/>
  <c r="C39" i="224"/>
  <c r="C38" i="224"/>
  <c r="C37" i="224"/>
  <c r="B13" i="224"/>
  <c r="B13" i="223"/>
  <c r="B13" i="222"/>
  <c r="B13" i="221"/>
  <c r="B13" i="220"/>
  <c r="B13" i="219"/>
  <c r="B13" i="218"/>
  <c r="C10" i="218"/>
  <c r="E10" i="218"/>
  <c r="G10" i="218"/>
  <c r="I10" i="218"/>
  <c r="J10" i="218"/>
  <c r="K10" i="218"/>
  <c r="L10" i="218"/>
  <c r="D13" i="218"/>
  <c r="D10" i="218" s="1"/>
  <c r="F13" i="218"/>
  <c r="F10" i="218" s="1"/>
  <c r="H13" i="218"/>
  <c r="H10" i="218" s="1"/>
  <c r="I13" i="218"/>
  <c r="I13" i="224" l="1"/>
  <c r="H13" i="224"/>
  <c r="I13" i="223"/>
  <c r="H13" i="223"/>
  <c r="I13" i="222"/>
  <c r="H13" i="222"/>
  <c r="I13" i="221"/>
  <c r="H13" i="221"/>
  <c r="I13" i="220"/>
  <c r="H13" i="220"/>
  <c r="I13" i="219"/>
  <c r="H13" i="219"/>
  <c r="F13" i="224"/>
  <c r="D13" i="224"/>
  <c r="F13" i="223"/>
  <c r="D13" i="223"/>
  <c r="F13" i="222"/>
  <c r="D13" i="222"/>
  <c r="F13" i="221"/>
  <c r="D13" i="221"/>
  <c r="F13" i="220"/>
  <c r="D13" i="220"/>
  <c r="F13" i="219"/>
  <c r="D13" i="219"/>
  <c r="B39" i="227"/>
  <c r="B26" i="227"/>
  <c r="B39" i="230"/>
  <c r="B26" i="230"/>
  <c r="B39" i="229"/>
  <c r="B26" i="229"/>
  <c r="B39" i="228"/>
  <c r="B26" i="228"/>
  <c r="B39" i="226"/>
  <c r="B26" i="226"/>
  <c r="B39" i="225"/>
  <c r="B14" i="230"/>
  <c r="F22" i="13" l="1"/>
  <c r="B9" i="13"/>
  <c r="F25" i="20" l="1"/>
  <c r="B33" i="61" l="1"/>
  <c r="Q33" i="61" s="1"/>
  <c r="B43" i="61"/>
  <c r="Q43" i="61" s="1"/>
  <c r="B49" i="61"/>
  <c r="Q49" i="61" s="1"/>
  <c r="B81" i="61"/>
  <c r="Q81" i="61" s="1"/>
  <c r="B65" i="61"/>
  <c r="Q65" i="61" s="1"/>
  <c r="B59" i="61"/>
  <c r="Q59" i="61" s="1"/>
  <c r="B75" i="61"/>
  <c r="Q75" i="61" s="1"/>
  <c r="B91" i="61"/>
  <c r="Q91" i="61" s="1"/>
  <c r="B107" i="61"/>
  <c r="Q107" i="61" s="1"/>
  <c r="B123" i="61"/>
  <c r="Q123" i="61" s="1"/>
  <c r="B27" i="61"/>
  <c r="Q27" i="61" s="1"/>
  <c r="B73" i="61" l="1"/>
  <c r="Q73" i="61" s="1"/>
  <c r="C29" i="90"/>
  <c r="E9" i="17"/>
  <c r="B19" i="2"/>
  <c r="Q43" i="2"/>
  <c r="P43" i="2"/>
  <c r="O43" i="2"/>
  <c r="N43" i="2"/>
  <c r="M43" i="2"/>
  <c r="L43" i="2"/>
  <c r="K43" i="2"/>
  <c r="Q42" i="2"/>
  <c r="P42" i="2"/>
  <c r="O42" i="2"/>
  <c r="N42" i="2"/>
  <c r="M42" i="2"/>
  <c r="L42" i="2"/>
  <c r="K42" i="2"/>
  <c r="Q41" i="2"/>
  <c r="P41" i="2"/>
  <c r="O41" i="2"/>
  <c r="N41" i="2"/>
  <c r="M41" i="2"/>
  <c r="L41" i="2"/>
  <c r="K41" i="2"/>
  <c r="Q40" i="2"/>
  <c r="P40" i="2"/>
  <c r="O40" i="2"/>
  <c r="N40" i="2"/>
  <c r="M40" i="2"/>
  <c r="L40" i="2"/>
  <c r="K40" i="2"/>
  <c r="Q39" i="2"/>
  <c r="P39" i="2"/>
  <c r="O39" i="2"/>
  <c r="N39" i="2"/>
  <c r="M39" i="2"/>
  <c r="L39" i="2"/>
  <c r="K39" i="2"/>
  <c r="Q37" i="2"/>
  <c r="P37" i="2"/>
  <c r="O37" i="2"/>
  <c r="N37" i="2"/>
  <c r="M37" i="2"/>
  <c r="L37" i="2"/>
  <c r="K37" i="2"/>
  <c r="Q36" i="2"/>
  <c r="P36" i="2"/>
  <c r="O36" i="2"/>
  <c r="N36" i="2"/>
  <c r="M36" i="2"/>
  <c r="L36" i="2"/>
  <c r="K36" i="2"/>
  <c r="Q35" i="2"/>
  <c r="P35" i="2"/>
  <c r="O35" i="2"/>
  <c r="N35" i="2"/>
  <c r="M35" i="2"/>
  <c r="L35" i="2"/>
  <c r="K35" i="2"/>
  <c r="Q34" i="2"/>
  <c r="P34" i="2"/>
  <c r="O34" i="2"/>
  <c r="N34" i="2"/>
  <c r="M34" i="2"/>
  <c r="L34" i="2"/>
  <c r="K34" i="2"/>
  <c r="Q33" i="2"/>
  <c r="P33" i="2"/>
  <c r="O33" i="2"/>
  <c r="N33" i="2"/>
  <c r="M33" i="2"/>
  <c r="L33" i="2"/>
  <c r="K33" i="2"/>
  <c r="N32" i="2"/>
  <c r="Q31" i="2"/>
  <c r="P31" i="2"/>
  <c r="O31" i="2"/>
  <c r="N31" i="2"/>
  <c r="M31" i="2"/>
  <c r="L31" i="2"/>
  <c r="K31" i="2"/>
  <c r="Q30" i="2"/>
  <c r="P30" i="2"/>
  <c r="O30" i="2"/>
  <c r="N30" i="2"/>
  <c r="M30" i="2"/>
  <c r="L30" i="2"/>
  <c r="K30" i="2"/>
  <c r="Q29" i="2"/>
  <c r="P29" i="2"/>
  <c r="O29" i="2"/>
  <c r="N29" i="2"/>
  <c r="M29" i="2"/>
  <c r="L29" i="2"/>
  <c r="K29" i="2"/>
  <c r="I43" i="2"/>
  <c r="H43" i="2"/>
  <c r="G43" i="2"/>
  <c r="F43" i="2"/>
  <c r="E43" i="2"/>
  <c r="D43" i="2"/>
  <c r="C43" i="2"/>
  <c r="I42" i="2"/>
  <c r="H42" i="2"/>
  <c r="G42" i="2"/>
  <c r="F42" i="2"/>
  <c r="E42" i="2"/>
  <c r="D42" i="2"/>
  <c r="C42" i="2"/>
  <c r="I41" i="2"/>
  <c r="H41" i="2"/>
  <c r="G41" i="2"/>
  <c r="F41" i="2"/>
  <c r="E41" i="2"/>
  <c r="D41" i="2"/>
  <c r="C41" i="2"/>
  <c r="I40" i="2"/>
  <c r="H40" i="2"/>
  <c r="G40" i="2"/>
  <c r="F40" i="2"/>
  <c r="E40" i="2"/>
  <c r="D40" i="2"/>
  <c r="C40" i="2"/>
  <c r="I39" i="2"/>
  <c r="H39" i="2"/>
  <c r="G39" i="2"/>
  <c r="F39" i="2"/>
  <c r="E39" i="2"/>
  <c r="D39" i="2"/>
  <c r="C39" i="2"/>
  <c r="I37" i="2"/>
  <c r="H37" i="2"/>
  <c r="G37" i="2"/>
  <c r="F37" i="2"/>
  <c r="E37" i="2"/>
  <c r="D37" i="2"/>
  <c r="C37" i="2"/>
  <c r="B37" i="2"/>
  <c r="I36" i="2"/>
  <c r="H36" i="2"/>
  <c r="G36" i="2"/>
  <c r="F36" i="2"/>
  <c r="E36" i="2"/>
  <c r="D36" i="2"/>
  <c r="C36" i="2"/>
  <c r="B36" i="2"/>
  <c r="I35" i="2"/>
  <c r="H35" i="2"/>
  <c r="G35" i="2"/>
  <c r="F35" i="2"/>
  <c r="E35" i="2"/>
  <c r="D35" i="2"/>
  <c r="C35" i="2"/>
  <c r="B35" i="2"/>
  <c r="I34" i="2"/>
  <c r="H34" i="2"/>
  <c r="G34" i="2"/>
  <c r="F34" i="2"/>
  <c r="E34" i="2"/>
  <c r="D34" i="2"/>
  <c r="C34" i="2"/>
  <c r="B34" i="2"/>
  <c r="I33" i="2"/>
  <c r="H33" i="2"/>
  <c r="G33" i="2"/>
  <c r="F33" i="2"/>
  <c r="E33" i="2"/>
  <c r="D33" i="2"/>
  <c r="C33" i="2"/>
  <c r="B33" i="2"/>
  <c r="I31" i="2"/>
  <c r="H31" i="2"/>
  <c r="G31" i="2"/>
  <c r="F31" i="2"/>
  <c r="E31" i="2"/>
  <c r="D31" i="2"/>
  <c r="C31" i="2"/>
  <c r="B31" i="2"/>
  <c r="I30" i="2"/>
  <c r="H30" i="2"/>
  <c r="G30" i="2"/>
  <c r="F30" i="2"/>
  <c r="E30" i="2"/>
  <c r="D30" i="2"/>
  <c r="C30" i="2"/>
  <c r="B30" i="2"/>
  <c r="I29" i="2"/>
  <c r="H29" i="2"/>
  <c r="G29" i="2"/>
  <c r="F29" i="2"/>
  <c r="E29" i="2"/>
  <c r="D29" i="2"/>
  <c r="C29" i="2"/>
  <c r="B29" i="2"/>
  <c r="AE38" i="2"/>
  <c r="AD38" i="2"/>
  <c r="AE32" i="2"/>
  <c r="AD32" i="2"/>
  <c r="Q32" i="2" s="1"/>
  <c r="AE28" i="2"/>
  <c r="AD28" i="2"/>
  <c r="AE27" i="2"/>
  <c r="AD27" i="2"/>
  <c r="K32" i="2" l="1"/>
  <c r="O32" i="2"/>
  <c r="L32" i="2"/>
  <c r="P32" i="2"/>
  <c r="M32" i="2"/>
  <c r="B22" i="2"/>
  <c r="B40" i="2" s="1"/>
  <c r="B23" i="2"/>
  <c r="B41" i="2" s="1"/>
  <c r="B24" i="2"/>
  <c r="B42" i="2" s="1"/>
  <c r="B25" i="2"/>
  <c r="B43" i="2" s="1"/>
  <c r="B21" i="2"/>
  <c r="B39" i="2" s="1"/>
  <c r="B9" i="2" l="1"/>
  <c r="C45" i="2" s="1"/>
  <c r="B20" i="2"/>
  <c r="B38" i="2" s="1"/>
  <c r="E9" i="194" l="1"/>
  <c r="F16" i="183"/>
  <c r="F9" i="97"/>
  <c r="E9" i="97"/>
  <c r="E9" i="96"/>
  <c r="F9" i="96"/>
  <c r="F9" i="95"/>
  <c r="E9" i="95"/>
  <c r="F9" i="103"/>
  <c r="E9" i="103"/>
  <c r="F9" i="93"/>
  <c r="E9" i="93"/>
  <c r="F9" i="92"/>
  <c r="E9" i="92"/>
  <c r="N10" i="90"/>
  <c r="N21" i="90"/>
  <c r="N26" i="90"/>
  <c r="N22" i="90"/>
  <c r="N23" i="90"/>
  <c r="N24" i="90"/>
  <c r="N25" i="90"/>
  <c r="L13" i="227" l="1"/>
  <c r="L12" i="227"/>
  <c r="L11" i="227"/>
  <c r="L24" i="224" s="1"/>
  <c r="C32" i="224"/>
  <c r="C31" i="224"/>
  <c r="C30" i="224"/>
  <c r="E32" i="224"/>
  <c r="E31" i="224"/>
  <c r="E30" i="224"/>
  <c r="K32" i="224"/>
  <c r="K31" i="224"/>
  <c r="K30" i="224"/>
  <c r="J32" i="224"/>
  <c r="J31" i="224"/>
  <c r="J30" i="224"/>
  <c r="C45" i="221"/>
  <c r="C44" i="221"/>
  <c r="C43" i="221"/>
  <c r="E45" i="221"/>
  <c r="E44" i="221"/>
  <c r="E43" i="221"/>
  <c r="J45" i="221"/>
  <c r="J44" i="221"/>
  <c r="J43" i="221"/>
  <c r="K45" i="221"/>
  <c r="K44" i="221"/>
  <c r="K43" i="221"/>
  <c r="K39" i="221"/>
  <c r="K38" i="221"/>
  <c r="K37" i="221"/>
  <c r="J39" i="221"/>
  <c r="J38" i="221"/>
  <c r="J37" i="221"/>
  <c r="E39" i="221"/>
  <c r="E38" i="221"/>
  <c r="E37" i="221"/>
  <c r="C39" i="221"/>
  <c r="C38" i="221"/>
  <c r="C37" i="221"/>
  <c r="K32" i="221"/>
  <c r="K31" i="221"/>
  <c r="K30" i="221"/>
  <c r="J32" i="221"/>
  <c r="J31" i="221"/>
  <c r="J30" i="221"/>
  <c r="E32" i="221"/>
  <c r="E31" i="221"/>
  <c r="E30" i="221"/>
  <c r="C32" i="221"/>
  <c r="C31" i="221"/>
  <c r="C30" i="221"/>
  <c r="G26" i="228"/>
  <c r="G25" i="228"/>
  <c r="G24" i="228"/>
  <c r="L23" i="228"/>
  <c r="L10" i="228" s="1"/>
  <c r="E10" i="228"/>
  <c r="E23" i="221" s="1"/>
  <c r="J10" i="228"/>
  <c r="J23" i="221" s="1"/>
  <c r="K10" i="228"/>
  <c r="K23" i="221" s="1"/>
  <c r="C10" i="228"/>
  <c r="C23" i="221" s="1"/>
  <c r="L45" i="227"/>
  <c r="L44" i="227"/>
  <c r="L43" i="227"/>
  <c r="L32" i="227"/>
  <c r="L31" i="227"/>
  <c r="L30" i="227"/>
  <c r="E10" i="227"/>
  <c r="E23" i="224" s="1"/>
  <c r="G10" i="227"/>
  <c r="J10" i="227"/>
  <c r="J23" i="224" s="1"/>
  <c r="K10" i="227"/>
  <c r="K23" i="224" s="1"/>
  <c r="L10" i="227"/>
  <c r="L17" i="227" s="1"/>
  <c r="C10" i="227"/>
  <c r="C23" i="224" s="1"/>
  <c r="D11" i="227"/>
  <c r="D12" i="227"/>
  <c r="D13" i="227"/>
  <c r="G39" i="227"/>
  <c r="G38" i="227"/>
  <c r="G37" i="227"/>
  <c r="G26" i="227"/>
  <c r="G25" i="227"/>
  <c r="G24" i="227"/>
  <c r="G39" i="228"/>
  <c r="G38" i="228"/>
  <c r="G37" i="228"/>
  <c r="P27" i="107"/>
  <c r="O27" i="107"/>
  <c r="N27" i="107"/>
  <c r="M27" i="107"/>
  <c r="G27" i="107"/>
  <c r="B27" i="107"/>
  <c r="P26" i="107"/>
  <c r="O26" i="107"/>
  <c r="N26" i="107"/>
  <c r="M26" i="107"/>
  <c r="G26" i="107"/>
  <c r="B26" i="107"/>
  <c r="P25" i="107"/>
  <c r="O25" i="107"/>
  <c r="N25" i="107"/>
  <c r="M25" i="107"/>
  <c r="G25" i="107"/>
  <c r="B25" i="107"/>
  <c r="P24" i="107"/>
  <c r="O24" i="107"/>
  <c r="N24" i="107"/>
  <c r="M24" i="107"/>
  <c r="G24" i="107"/>
  <c r="B24" i="107"/>
  <c r="P23" i="107"/>
  <c r="O23" i="107"/>
  <c r="N23" i="107"/>
  <c r="M23" i="107"/>
  <c r="G23" i="107"/>
  <c r="B23" i="107"/>
  <c r="P22" i="107"/>
  <c r="O22" i="107"/>
  <c r="N22" i="107"/>
  <c r="M22" i="107"/>
  <c r="G22" i="107"/>
  <c r="B22" i="107"/>
  <c r="K21" i="107"/>
  <c r="J21" i="107"/>
  <c r="I21" i="107"/>
  <c r="H21" i="107"/>
  <c r="F21" i="107"/>
  <c r="E21" i="107"/>
  <c r="E9" i="107" s="1"/>
  <c r="D21" i="107"/>
  <c r="D9" i="107" s="1"/>
  <c r="C21" i="107"/>
  <c r="C9" i="107" s="1"/>
  <c r="P20" i="107"/>
  <c r="O20" i="107"/>
  <c r="N20" i="107"/>
  <c r="M20" i="107"/>
  <c r="G20" i="107"/>
  <c r="B20" i="107"/>
  <c r="P19" i="107"/>
  <c r="O19" i="107"/>
  <c r="N19" i="107"/>
  <c r="M19" i="107"/>
  <c r="G19" i="107"/>
  <c r="B19" i="107"/>
  <c r="P18" i="107"/>
  <c r="O18" i="107"/>
  <c r="N18" i="107"/>
  <c r="M18" i="107"/>
  <c r="G18" i="107"/>
  <c r="B18" i="107"/>
  <c r="P17" i="107"/>
  <c r="O17" i="107"/>
  <c r="N17" i="107"/>
  <c r="M17" i="107"/>
  <c r="G17" i="107"/>
  <c r="B17" i="107"/>
  <c r="P16" i="107"/>
  <c r="O16" i="107"/>
  <c r="N16" i="107"/>
  <c r="M16" i="107"/>
  <c r="G16" i="107"/>
  <c r="B16" i="107"/>
  <c r="P15" i="107"/>
  <c r="O15" i="107"/>
  <c r="N15" i="107"/>
  <c r="M15" i="107"/>
  <c r="G15" i="107"/>
  <c r="B15" i="107"/>
  <c r="P14" i="107"/>
  <c r="O14" i="107"/>
  <c r="N14" i="107"/>
  <c r="M14" i="107"/>
  <c r="G14" i="107"/>
  <c r="P13" i="107"/>
  <c r="O13" i="107"/>
  <c r="N13" i="107"/>
  <c r="M13" i="107"/>
  <c r="G13" i="107"/>
  <c r="B13" i="107"/>
  <c r="P12" i="107"/>
  <c r="O12" i="107"/>
  <c r="N12" i="107"/>
  <c r="M12" i="107"/>
  <c r="G12" i="107"/>
  <c r="P11" i="107"/>
  <c r="O11" i="107"/>
  <c r="N11" i="107"/>
  <c r="M11" i="107"/>
  <c r="G11" i="107"/>
  <c r="B11" i="107"/>
  <c r="K10" i="107"/>
  <c r="J10" i="107"/>
  <c r="I10" i="107"/>
  <c r="H10" i="107"/>
  <c r="F10" i="107"/>
  <c r="N10" i="107"/>
  <c r="K9" i="107"/>
  <c r="J9" i="107"/>
  <c r="I9" i="107"/>
  <c r="H9" i="107"/>
  <c r="F9" i="107"/>
  <c r="O27" i="110"/>
  <c r="N27" i="110"/>
  <c r="M27" i="110"/>
  <c r="G27" i="110"/>
  <c r="B27" i="110"/>
  <c r="P26" i="110"/>
  <c r="O26" i="110"/>
  <c r="N26" i="110"/>
  <c r="M26" i="110"/>
  <c r="G26" i="110"/>
  <c r="B26" i="110"/>
  <c r="P25" i="110"/>
  <c r="O25" i="110"/>
  <c r="N25" i="110"/>
  <c r="M25" i="110"/>
  <c r="G25" i="110"/>
  <c r="B25" i="110"/>
  <c r="O24" i="110"/>
  <c r="N24" i="110"/>
  <c r="M24" i="110"/>
  <c r="G24" i="110"/>
  <c r="B24" i="110"/>
  <c r="P23" i="110"/>
  <c r="O23" i="110"/>
  <c r="N23" i="110"/>
  <c r="M23" i="110"/>
  <c r="G23" i="110"/>
  <c r="B23" i="110"/>
  <c r="O22" i="110"/>
  <c r="N22" i="110"/>
  <c r="M22" i="110"/>
  <c r="G22" i="110"/>
  <c r="B22" i="110"/>
  <c r="J21" i="110"/>
  <c r="I21" i="110"/>
  <c r="H21" i="110"/>
  <c r="P21" i="110"/>
  <c r="E21" i="110"/>
  <c r="D21" i="110"/>
  <c r="N21" i="110" s="1"/>
  <c r="C21" i="110"/>
  <c r="P20" i="110"/>
  <c r="O20" i="110"/>
  <c r="N20" i="110"/>
  <c r="M20" i="110"/>
  <c r="G20" i="110"/>
  <c r="B20" i="110"/>
  <c r="P19" i="110"/>
  <c r="O19" i="110"/>
  <c r="N19" i="110"/>
  <c r="M19" i="110"/>
  <c r="G19" i="110"/>
  <c r="B19" i="110"/>
  <c r="P18" i="110"/>
  <c r="O18" i="110"/>
  <c r="N18" i="110"/>
  <c r="M18" i="110"/>
  <c r="G18" i="110"/>
  <c r="B18" i="110"/>
  <c r="P17" i="110"/>
  <c r="O17" i="110"/>
  <c r="N17" i="110"/>
  <c r="M17" i="110"/>
  <c r="G17" i="110"/>
  <c r="B17" i="110"/>
  <c r="P16" i="110"/>
  <c r="O16" i="110"/>
  <c r="N16" i="110"/>
  <c r="M16" i="110"/>
  <c r="G16" i="110"/>
  <c r="B16" i="110"/>
  <c r="P15" i="110"/>
  <c r="O15" i="110"/>
  <c r="N15" i="110"/>
  <c r="M15" i="110"/>
  <c r="G15" i="110"/>
  <c r="B15" i="110"/>
  <c r="P14" i="110"/>
  <c r="G14" i="110"/>
  <c r="P13" i="110"/>
  <c r="O13" i="110"/>
  <c r="N13" i="110"/>
  <c r="M13" i="110"/>
  <c r="G13" i="110"/>
  <c r="B13" i="110"/>
  <c r="G12" i="110"/>
  <c r="P11" i="110"/>
  <c r="O11" i="110"/>
  <c r="N11" i="110"/>
  <c r="M11" i="110"/>
  <c r="G11" i="110"/>
  <c r="B11" i="110"/>
  <c r="J10" i="110"/>
  <c r="I10" i="110"/>
  <c r="H10" i="110"/>
  <c r="J9" i="110"/>
  <c r="I9" i="110"/>
  <c r="H9" i="110"/>
  <c r="P9" i="110"/>
  <c r="E9" i="110"/>
  <c r="D9" i="110"/>
  <c r="N9" i="110" s="1"/>
  <c r="C9" i="110"/>
  <c r="P27" i="111"/>
  <c r="O27" i="111"/>
  <c r="N27" i="111"/>
  <c r="M27" i="111"/>
  <c r="G27" i="111"/>
  <c r="B27" i="111"/>
  <c r="P26" i="111"/>
  <c r="O26" i="111"/>
  <c r="N26" i="111"/>
  <c r="M26" i="111"/>
  <c r="G26" i="111"/>
  <c r="B26" i="111"/>
  <c r="P25" i="111"/>
  <c r="O25" i="111"/>
  <c r="N25" i="111"/>
  <c r="M25" i="111"/>
  <c r="G25" i="111"/>
  <c r="B25" i="111"/>
  <c r="P24" i="111"/>
  <c r="O24" i="111"/>
  <c r="N24" i="111"/>
  <c r="M24" i="111"/>
  <c r="G24" i="111"/>
  <c r="B24" i="111"/>
  <c r="P23" i="111"/>
  <c r="O23" i="111"/>
  <c r="N23" i="111"/>
  <c r="M23" i="111"/>
  <c r="G23" i="111"/>
  <c r="B23" i="111"/>
  <c r="P22" i="111"/>
  <c r="O22" i="111"/>
  <c r="N22" i="111"/>
  <c r="M22" i="111"/>
  <c r="G22" i="111"/>
  <c r="B22" i="111"/>
  <c r="K21" i="111"/>
  <c r="J21" i="111"/>
  <c r="I21" i="111"/>
  <c r="H21" i="111"/>
  <c r="F21" i="111"/>
  <c r="P21" i="111" s="1"/>
  <c r="E21" i="111"/>
  <c r="D21" i="111"/>
  <c r="N21" i="111" s="1"/>
  <c r="C21" i="111"/>
  <c r="P20" i="111"/>
  <c r="O20" i="111"/>
  <c r="N20" i="111"/>
  <c r="M20" i="111"/>
  <c r="G20" i="111"/>
  <c r="B20" i="111"/>
  <c r="P19" i="111"/>
  <c r="O19" i="111"/>
  <c r="N19" i="111"/>
  <c r="M19" i="111"/>
  <c r="G19" i="111"/>
  <c r="B19" i="111"/>
  <c r="P18" i="111"/>
  <c r="O18" i="111"/>
  <c r="N18" i="111"/>
  <c r="M18" i="111"/>
  <c r="G18" i="111"/>
  <c r="B18" i="111"/>
  <c r="P17" i="111"/>
  <c r="O17" i="111"/>
  <c r="N17" i="111"/>
  <c r="M17" i="111"/>
  <c r="G17" i="111"/>
  <c r="B17" i="111"/>
  <c r="P16" i="111"/>
  <c r="O16" i="111"/>
  <c r="N16" i="111"/>
  <c r="M16" i="111"/>
  <c r="G16" i="111"/>
  <c r="B16" i="111"/>
  <c r="P15" i="111"/>
  <c r="O15" i="111"/>
  <c r="N15" i="111"/>
  <c r="M15" i="111"/>
  <c r="G15" i="111"/>
  <c r="B15" i="111"/>
  <c r="P14" i="111"/>
  <c r="O14" i="111"/>
  <c r="N14" i="111"/>
  <c r="M14" i="111"/>
  <c r="G14" i="111"/>
  <c r="B14" i="111"/>
  <c r="P13" i="111"/>
  <c r="O13" i="111"/>
  <c r="N13" i="111"/>
  <c r="M13" i="111"/>
  <c r="G13" i="111"/>
  <c r="B13" i="111"/>
  <c r="P12" i="111"/>
  <c r="O12" i="111"/>
  <c r="N12" i="111"/>
  <c r="M12" i="111"/>
  <c r="G12" i="111"/>
  <c r="B12" i="111"/>
  <c r="P11" i="111"/>
  <c r="O11" i="111"/>
  <c r="N11" i="111"/>
  <c r="M11" i="111"/>
  <c r="G11" i="111"/>
  <c r="B11" i="111"/>
  <c r="K10" i="111"/>
  <c r="J10" i="111"/>
  <c r="I10" i="111"/>
  <c r="H10" i="111"/>
  <c r="F10" i="111"/>
  <c r="E10" i="111"/>
  <c r="O10" i="111" s="1"/>
  <c r="D10" i="111"/>
  <c r="C10" i="111"/>
  <c r="K9" i="111"/>
  <c r="J9" i="111"/>
  <c r="I9" i="111"/>
  <c r="H9" i="111"/>
  <c r="F9" i="111"/>
  <c r="P9" i="111" s="1"/>
  <c r="E9" i="111"/>
  <c r="D9" i="111"/>
  <c r="N9" i="111" s="1"/>
  <c r="C9" i="111"/>
  <c r="P27" i="112"/>
  <c r="O27" i="112"/>
  <c r="N27" i="112"/>
  <c r="M27" i="112"/>
  <c r="G27" i="112"/>
  <c r="B27" i="112"/>
  <c r="P26" i="112"/>
  <c r="O26" i="112"/>
  <c r="N26" i="112"/>
  <c r="M26" i="112"/>
  <c r="G26" i="112"/>
  <c r="B26" i="112"/>
  <c r="P25" i="112"/>
  <c r="B25" i="112"/>
  <c r="L25" i="112" s="1"/>
  <c r="B24" i="112"/>
  <c r="B23" i="112"/>
  <c r="L23" i="112" s="1"/>
  <c r="O22" i="112"/>
  <c r="N22" i="112"/>
  <c r="M22" i="112"/>
  <c r="G22" i="112"/>
  <c r="B22" i="112"/>
  <c r="E21" i="112"/>
  <c r="D21" i="112"/>
  <c r="N21" i="112" s="1"/>
  <c r="C21" i="112"/>
  <c r="P20" i="112"/>
  <c r="O20" i="112"/>
  <c r="N20" i="112"/>
  <c r="M20" i="112"/>
  <c r="G20" i="112"/>
  <c r="B20" i="112"/>
  <c r="P19" i="112"/>
  <c r="O19" i="112"/>
  <c r="N19" i="112"/>
  <c r="M19" i="112"/>
  <c r="G19" i="112"/>
  <c r="B19" i="112"/>
  <c r="P18" i="112"/>
  <c r="O18" i="112"/>
  <c r="N18" i="112"/>
  <c r="M18" i="112"/>
  <c r="G18" i="112"/>
  <c r="B18" i="112"/>
  <c r="P17" i="112"/>
  <c r="O17" i="112"/>
  <c r="N17" i="112"/>
  <c r="M17" i="112"/>
  <c r="G17" i="112"/>
  <c r="B17" i="112"/>
  <c r="P16" i="112"/>
  <c r="O16" i="112"/>
  <c r="N16" i="112"/>
  <c r="M16" i="112"/>
  <c r="G16" i="112"/>
  <c r="B16" i="112"/>
  <c r="P15" i="112"/>
  <c r="O15" i="112"/>
  <c r="N15" i="112"/>
  <c r="M15" i="112"/>
  <c r="G15" i="112"/>
  <c r="B15" i="112"/>
  <c r="O14" i="112"/>
  <c r="N14" i="112"/>
  <c r="M14" i="112"/>
  <c r="G14" i="112"/>
  <c r="B14" i="112"/>
  <c r="P13" i="112"/>
  <c r="O13" i="112"/>
  <c r="N13" i="112"/>
  <c r="M13" i="112"/>
  <c r="G13" i="112"/>
  <c r="B13" i="112"/>
  <c r="O12" i="112"/>
  <c r="N12" i="112"/>
  <c r="M12" i="112"/>
  <c r="G12" i="112"/>
  <c r="B12" i="112"/>
  <c r="P11" i="112"/>
  <c r="O11" i="112"/>
  <c r="N11" i="112"/>
  <c r="M11" i="112"/>
  <c r="G11" i="112"/>
  <c r="B11" i="112"/>
  <c r="K10" i="112"/>
  <c r="P10" i="112" s="1"/>
  <c r="J10" i="112"/>
  <c r="I10" i="112"/>
  <c r="H10" i="112"/>
  <c r="G10" i="112"/>
  <c r="E10" i="112"/>
  <c r="D10" i="112"/>
  <c r="C10" i="112"/>
  <c r="K9" i="112"/>
  <c r="J9" i="112"/>
  <c r="I9" i="112"/>
  <c r="H9" i="112"/>
  <c r="P9" i="112"/>
  <c r="E9" i="112"/>
  <c r="D9" i="112"/>
  <c r="N9" i="112" s="1"/>
  <c r="C9" i="112"/>
  <c r="P21" i="113"/>
  <c r="N21" i="113"/>
  <c r="F10" i="113"/>
  <c r="F9" i="113" s="1"/>
  <c r="M10" i="113"/>
  <c r="P9" i="113"/>
  <c r="N9" i="113"/>
  <c r="P27" i="114"/>
  <c r="O27" i="114"/>
  <c r="N27" i="114"/>
  <c r="M27" i="114"/>
  <c r="G27" i="114"/>
  <c r="B27" i="114"/>
  <c r="P26" i="114"/>
  <c r="O26" i="114"/>
  <c r="N26" i="114"/>
  <c r="M26" i="114"/>
  <c r="G26" i="114"/>
  <c r="B26" i="114"/>
  <c r="P25" i="114"/>
  <c r="O25" i="114"/>
  <c r="N25" i="114"/>
  <c r="M25" i="114"/>
  <c r="G25" i="114"/>
  <c r="B25" i="114"/>
  <c r="P24" i="114"/>
  <c r="O24" i="114"/>
  <c r="N24" i="114"/>
  <c r="M24" i="114"/>
  <c r="G24" i="114"/>
  <c r="B24" i="114"/>
  <c r="P23" i="114"/>
  <c r="O23" i="114"/>
  <c r="N23" i="114"/>
  <c r="M23" i="114"/>
  <c r="G23" i="114"/>
  <c r="B23" i="114"/>
  <c r="P22" i="114"/>
  <c r="O22" i="114"/>
  <c r="N22" i="114"/>
  <c r="M22" i="114"/>
  <c r="G22" i="114"/>
  <c r="B22" i="114"/>
  <c r="K21" i="114"/>
  <c r="J21" i="114"/>
  <c r="I21" i="114"/>
  <c r="H21" i="114"/>
  <c r="F21" i="114"/>
  <c r="E21" i="114"/>
  <c r="D21" i="114"/>
  <c r="C21" i="114"/>
  <c r="P20" i="114"/>
  <c r="O20" i="114"/>
  <c r="N20" i="114"/>
  <c r="M20" i="114"/>
  <c r="G20" i="114"/>
  <c r="B20" i="114"/>
  <c r="P19" i="114"/>
  <c r="O19" i="114"/>
  <c r="N19" i="114"/>
  <c r="M19" i="114"/>
  <c r="G19" i="114"/>
  <c r="B19" i="114"/>
  <c r="P18" i="114"/>
  <c r="O18" i="114"/>
  <c r="N18" i="114"/>
  <c r="M18" i="114"/>
  <c r="G18" i="114"/>
  <c r="B18" i="114"/>
  <c r="P17" i="114"/>
  <c r="O17" i="114"/>
  <c r="N17" i="114"/>
  <c r="M17" i="114"/>
  <c r="G17" i="114"/>
  <c r="B17" i="114"/>
  <c r="P16" i="114"/>
  <c r="O16" i="114"/>
  <c r="N16" i="114"/>
  <c r="M16" i="114"/>
  <c r="G16" i="114"/>
  <c r="B16" i="114"/>
  <c r="P15" i="114"/>
  <c r="O15" i="114"/>
  <c r="N15" i="114"/>
  <c r="M15" i="114"/>
  <c r="G15" i="114"/>
  <c r="B15" i="114"/>
  <c r="P14" i="114"/>
  <c r="O14" i="114"/>
  <c r="N14" i="114"/>
  <c r="M14" i="114"/>
  <c r="G14" i="114"/>
  <c r="B14" i="114"/>
  <c r="P13" i="114"/>
  <c r="O13" i="114"/>
  <c r="N13" i="114"/>
  <c r="M13" i="114"/>
  <c r="G13" i="114"/>
  <c r="B13" i="114"/>
  <c r="P12" i="114"/>
  <c r="O12" i="114"/>
  <c r="N12" i="114"/>
  <c r="M12" i="114"/>
  <c r="G12" i="114"/>
  <c r="B12" i="114"/>
  <c r="P11" i="114"/>
  <c r="O11" i="114"/>
  <c r="N11" i="114"/>
  <c r="M11" i="114"/>
  <c r="G11" i="114"/>
  <c r="B11" i="114"/>
  <c r="K10" i="114"/>
  <c r="J10" i="114"/>
  <c r="I10" i="114"/>
  <c r="H10" i="114"/>
  <c r="F10" i="114"/>
  <c r="E10" i="114"/>
  <c r="D10" i="114"/>
  <c r="C10" i="114"/>
  <c r="K9" i="114"/>
  <c r="J9" i="114"/>
  <c r="I9" i="114"/>
  <c r="H9" i="114"/>
  <c r="F9" i="114"/>
  <c r="E9" i="114"/>
  <c r="D9" i="114"/>
  <c r="C9" i="114"/>
  <c r="B27" i="115"/>
  <c r="B26" i="115"/>
  <c r="B21" i="115" s="1"/>
  <c r="B25" i="115"/>
  <c r="B24" i="115"/>
  <c r="P21" i="115"/>
  <c r="N21" i="115"/>
  <c r="B20" i="115"/>
  <c r="B19" i="115"/>
  <c r="B18" i="115"/>
  <c r="B17" i="115"/>
  <c r="B16" i="115"/>
  <c r="B15" i="115"/>
  <c r="L15" i="115" s="1"/>
  <c r="B13" i="115"/>
  <c r="L13" i="115" s="1"/>
  <c r="B12" i="115"/>
  <c r="B11" i="115"/>
  <c r="L11" i="115" s="1"/>
  <c r="E9" i="115"/>
  <c r="D9" i="115"/>
  <c r="N9" i="115" s="1"/>
  <c r="C9" i="115"/>
  <c r="I21" i="125"/>
  <c r="H21" i="125"/>
  <c r="E21" i="125"/>
  <c r="E9" i="125" s="1"/>
  <c r="I10" i="125"/>
  <c r="M10" i="125" s="1"/>
  <c r="H10" i="125"/>
  <c r="I9" i="125"/>
  <c r="H9" i="125"/>
  <c r="H29" i="125" s="1"/>
  <c r="G27" i="124"/>
  <c r="G26" i="124"/>
  <c r="G25" i="124"/>
  <c r="G24" i="124"/>
  <c r="G23" i="124"/>
  <c r="N21" i="124"/>
  <c r="G20" i="124"/>
  <c r="G19" i="124"/>
  <c r="G18" i="124"/>
  <c r="G17" i="124"/>
  <c r="G16" i="124"/>
  <c r="G15" i="124"/>
  <c r="G13" i="124"/>
  <c r="G12" i="124"/>
  <c r="G11" i="124"/>
  <c r="P10" i="124"/>
  <c r="O10" i="124"/>
  <c r="N9" i="124"/>
  <c r="P27" i="123"/>
  <c r="O27" i="123"/>
  <c r="N27" i="123"/>
  <c r="M27" i="123"/>
  <c r="G27" i="123"/>
  <c r="B27" i="123"/>
  <c r="P26" i="123"/>
  <c r="O26" i="123"/>
  <c r="N26" i="123"/>
  <c r="M26" i="123"/>
  <c r="G26" i="123"/>
  <c r="B26" i="123"/>
  <c r="P25" i="123"/>
  <c r="O25" i="123"/>
  <c r="N25" i="123"/>
  <c r="M25" i="123"/>
  <c r="G25" i="123"/>
  <c r="B25" i="123"/>
  <c r="P24" i="123"/>
  <c r="O24" i="123"/>
  <c r="N24" i="123"/>
  <c r="M24" i="123"/>
  <c r="G24" i="123"/>
  <c r="B24" i="123"/>
  <c r="P23" i="123"/>
  <c r="O23" i="123"/>
  <c r="N23" i="123"/>
  <c r="M23" i="123"/>
  <c r="G23" i="123"/>
  <c r="B23" i="123"/>
  <c r="P22" i="123"/>
  <c r="O22" i="123"/>
  <c r="N22" i="123"/>
  <c r="M22" i="123"/>
  <c r="G22" i="123"/>
  <c r="B22" i="123"/>
  <c r="B21" i="123" s="1"/>
  <c r="K21" i="123"/>
  <c r="J21" i="123"/>
  <c r="I21" i="123"/>
  <c r="H21" i="123"/>
  <c r="F21" i="123"/>
  <c r="E21" i="123"/>
  <c r="D21" i="123"/>
  <c r="C21" i="123"/>
  <c r="P20" i="123"/>
  <c r="O20" i="123"/>
  <c r="N20" i="123"/>
  <c r="M20" i="123"/>
  <c r="G20" i="123"/>
  <c r="B20" i="123"/>
  <c r="P19" i="123"/>
  <c r="O19" i="123"/>
  <c r="N19" i="123"/>
  <c r="M19" i="123"/>
  <c r="G19" i="123"/>
  <c r="B19" i="123"/>
  <c r="P18" i="123"/>
  <c r="O18" i="123"/>
  <c r="N18" i="123"/>
  <c r="M18" i="123"/>
  <c r="G18" i="123"/>
  <c r="B18" i="123"/>
  <c r="P17" i="123"/>
  <c r="O17" i="123"/>
  <c r="N17" i="123"/>
  <c r="M17" i="123"/>
  <c r="G17" i="123"/>
  <c r="B17" i="123"/>
  <c r="P16" i="123"/>
  <c r="O16" i="123"/>
  <c r="N16" i="123"/>
  <c r="M16" i="123"/>
  <c r="G16" i="123"/>
  <c r="B16" i="123"/>
  <c r="P15" i="123"/>
  <c r="O15" i="123"/>
  <c r="N15" i="123"/>
  <c r="M15" i="123"/>
  <c r="G15" i="123"/>
  <c r="B15" i="123"/>
  <c r="P14" i="123"/>
  <c r="O14" i="123"/>
  <c r="N14" i="123"/>
  <c r="M14" i="123"/>
  <c r="G14" i="123"/>
  <c r="B14" i="123"/>
  <c r="P13" i="123"/>
  <c r="O13" i="123"/>
  <c r="N13" i="123"/>
  <c r="M13" i="123"/>
  <c r="G13" i="123"/>
  <c r="B13" i="123"/>
  <c r="P12" i="123"/>
  <c r="O12" i="123"/>
  <c r="N12" i="123"/>
  <c r="M12" i="123"/>
  <c r="G12" i="123"/>
  <c r="B12" i="123"/>
  <c r="P11" i="123"/>
  <c r="O11" i="123"/>
  <c r="N11" i="123"/>
  <c r="M11" i="123"/>
  <c r="G11" i="123"/>
  <c r="B11" i="123"/>
  <c r="K10" i="123"/>
  <c r="J10" i="123"/>
  <c r="I10" i="123"/>
  <c r="H10" i="123"/>
  <c r="F10" i="123"/>
  <c r="E10" i="123"/>
  <c r="D10" i="123"/>
  <c r="C10" i="123"/>
  <c r="K9" i="123"/>
  <c r="J9" i="123"/>
  <c r="I9" i="123"/>
  <c r="H9" i="123"/>
  <c r="F9" i="123"/>
  <c r="E9" i="123"/>
  <c r="D9" i="123"/>
  <c r="C9" i="123"/>
  <c r="G27" i="122"/>
  <c r="G26" i="122"/>
  <c r="G25" i="122"/>
  <c r="G24" i="122"/>
  <c r="G23" i="122"/>
  <c r="P21" i="122"/>
  <c r="N21" i="122"/>
  <c r="G20" i="122"/>
  <c r="G19" i="122"/>
  <c r="G18" i="122"/>
  <c r="G17" i="122"/>
  <c r="G16" i="122"/>
  <c r="G15" i="122"/>
  <c r="G13" i="122"/>
  <c r="G12" i="122"/>
  <c r="G11" i="122"/>
  <c r="G9" i="122" s="1"/>
  <c r="K9" i="122"/>
  <c r="O10" i="122"/>
  <c r="M10" i="122"/>
  <c r="N9" i="122"/>
  <c r="P27" i="121"/>
  <c r="O27" i="121"/>
  <c r="N27" i="121"/>
  <c r="M27" i="121"/>
  <c r="G27" i="121"/>
  <c r="B27" i="121"/>
  <c r="P26" i="121"/>
  <c r="O26" i="121"/>
  <c r="N26" i="121"/>
  <c r="M26" i="121"/>
  <c r="G26" i="121"/>
  <c r="B26" i="121"/>
  <c r="P25" i="121"/>
  <c r="O25" i="121"/>
  <c r="N25" i="121"/>
  <c r="M25" i="121"/>
  <c r="G25" i="121"/>
  <c r="B25" i="121"/>
  <c r="P24" i="121"/>
  <c r="O24" i="121"/>
  <c r="N24" i="121"/>
  <c r="M24" i="121"/>
  <c r="G24" i="121"/>
  <c r="B24" i="121"/>
  <c r="O23" i="121"/>
  <c r="N23" i="121"/>
  <c r="M23" i="121"/>
  <c r="G23" i="121"/>
  <c r="B23" i="121"/>
  <c r="O22" i="121"/>
  <c r="N22" i="121"/>
  <c r="M22" i="121"/>
  <c r="G22" i="121"/>
  <c r="B22" i="121"/>
  <c r="K21" i="121"/>
  <c r="J21" i="121"/>
  <c r="I21" i="121"/>
  <c r="H21" i="121"/>
  <c r="E21" i="121"/>
  <c r="D21" i="121"/>
  <c r="N21" i="121" s="1"/>
  <c r="C21" i="121"/>
  <c r="P20" i="121"/>
  <c r="O20" i="121"/>
  <c r="N20" i="121"/>
  <c r="M20" i="121"/>
  <c r="G20" i="121"/>
  <c r="B20" i="121"/>
  <c r="P19" i="121"/>
  <c r="O19" i="121"/>
  <c r="N19" i="121"/>
  <c r="M19" i="121"/>
  <c r="G19" i="121"/>
  <c r="B19" i="121"/>
  <c r="P18" i="121"/>
  <c r="O18" i="121"/>
  <c r="N18" i="121"/>
  <c r="M18" i="121"/>
  <c r="G18" i="121"/>
  <c r="B18" i="121"/>
  <c r="P17" i="121"/>
  <c r="O17" i="121"/>
  <c r="N17" i="121"/>
  <c r="M17" i="121"/>
  <c r="G17" i="121"/>
  <c r="B17" i="121"/>
  <c r="P16" i="121"/>
  <c r="O16" i="121"/>
  <c r="N16" i="121"/>
  <c r="M16" i="121"/>
  <c r="G16" i="121"/>
  <c r="B16" i="121"/>
  <c r="P15" i="121"/>
  <c r="O15" i="121"/>
  <c r="N15" i="121"/>
  <c r="M15" i="121"/>
  <c r="G15" i="121"/>
  <c r="B15" i="121"/>
  <c r="P14" i="121"/>
  <c r="O14" i="121"/>
  <c r="N14" i="121"/>
  <c r="M14" i="121"/>
  <c r="G14" i="121"/>
  <c r="B14" i="121"/>
  <c r="P13" i="121"/>
  <c r="O13" i="121"/>
  <c r="N13" i="121"/>
  <c r="M13" i="121"/>
  <c r="G13" i="121"/>
  <c r="B13" i="121"/>
  <c r="P12" i="121"/>
  <c r="O12" i="121"/>
  <c r="N12" i="121"/>
  <c r="M12" i="121"/>
  <c r="G12" i="121"/>
  <c r="B12" i="121"/>
  <c r="P11" i="121"/>
  <c r="O11" i="121"/>
  <c r="N11" i="121"/>
  <c r="M11" i="121"/>
  <c r="G11" i="121"/>
  <c r="B11" i="121"/>
  <c r="K10" i="121"/>
  <c r="J10" i="121"/>
  <c r="I10" i="121"/>
  <c r="H10" i="121"/>
  <c r="G10" i="121"/>
  <c r="F10" i="121"/>
  <c r="F9" i="121" s="1"/>
  <c r="E10" i="121"/>
  <c r="D10" i="121"/>
  <c r="C10" i="121"/>
  <c r="M10" i="121" s="1"/>
  <c r="K9" i="121"/>
  <c r="J9" i="121"/>
  <c r="I9" i="121"/>
  <c r="H9" i="121"/>
  <c r="P9" i="121"/>
  <c r="E9" i="121"/>
  <c r="D9" i="121"/>
  <c r="C9" i="121"/>
  <c r="P27" i="120"/>
  <c r="O27" i="120"/>
  <c r="N27" i="120"/>
  <c r="M27" i="120"/>
  <c r="G27" i="120"/>
  <c r="B27" i="120"/>
  <c r="P26" i="120"/>
  <c r="O26" i="120"/>
  <c r="N26" i="120"/>
  <c r="M26" i="120"/>
  <c r="G26" i="120"/>
  <c r="B26" i="120"/>
  <c r="P25" i="120"/>
  <c r="O25" i="120"/>
  <c r="N25" i="120"/>
  <c r="M25" i="120"/>
  <c r="G25" i="120"/>
  <c r="B25" i="120"/>
  <c r="P24" i="120"/>
  <c r="O24" i="120"/>
  <c r="N24" i="120"/>
  <c r="M24" i="120"/>
  <c r="G24" i="120"/>
  <c r="B24" i="120"/>
  <c r="P23" i="120"/>
  <c r="O23" i="120"/>
  <c r="N23" i="120"/>
  <c r="M23" i="120"/>
  <c r="G23" i="120"/>
  <c r="B23" i="120"/>
  <c r="P22" i="120"/>
  <c r="O22" i="120"/>
  <c r="N22" i="120"/>
  <c r="M22" i="120"/>
  <c r="G22" i="120"/>
  <c r="B22" i="120"/>
  <c r="K21" i="120"/>
  <c r="J21" i="120"/>
  <c r="I21" i="120"/>
  <c r="H21" i="120"/>
  <c r="F21" i="120"/>
  <c r="P21" i="120" s="1"/>
  <c r="E21" i="120"/>
  <c r="D21" i="120"/>
  <c r="N21" i="120" s="1"/>
  <c r="C21" i="120"/>
  <c r="P20" i="120"/>
  <c r="O20" i="120"/>
  <c r="N20" i="120"/>
  <c r="M20" i="120"/>
  <c r="G20" i="120"/>
  <c r="B20" i="120"/>
  <c r="P19" i="120"/>
  <c r="O19" i="120"/>
  <c r="N19" i="120"/>
  <c r="M19" i="120"/>
  <c r="G19" i="120"/>
  <c r="B19" i="120"/>
  <c r="P18" i="120"/>
  <c r="O18" i="120"/>
  <c r="N18" i="120"/>
  <c r="M18" i="120"/>
  <c r="G18" i="120"/>
  <c r="B18" i="120"/>
  <c r="P17" i="120"/>
  <c r="O17" i="120"/>
  <c r="N17" i="120"/>
  <c r="M17" i="120"/>
  <c r="G17" i="120"/>
  <c r="B17" i="120"/>
  <c r="P16" i="120"/>
  <c r="O16" i="120"/>
  <c r="N16" i="120"/>
  <c r="M16" i="120"/>
  <c r="G16" i="120"/>
  <c r="B16" i="120"/>
  <c r="P15" i="120"/>
  <c r="O15" i="120"/>
  <c r="N15" i="120"/>
  <c r="M15" i="120"/>
  <c r="G15" i="120"/>
  <c r="B15" i="120"/>
  <c r="P14" i="120"/>
  <c r="O14" i="120"/>
  <c r="N14" i="120"/>
  <c r="M14" i="120"/>
  <c r="G14" i="120"/>
  <c r="B14" i="120"/>
  <c r="P13" i="120"/>
  <c r="O13" i="120"/>
  <c r="N13" i="120"/>
  <c r="M13" i="120"/>
  <c r="G13" i="120"/>
  <c r="B13" i="120"/>
  <c r="P12" i="120"/>
  <c r="O12" i="120"/>
  <c r="N12" i="120"/>
  <c r="M12" i="120"/>
  <c r="G12" i="120"/>
  <c r="B12" i="120"/>
  <c r="P11" i="120"/>
  <c r="O11" i="120"/>
  <c r="N11" i="120"/>
  <c r="M11" i="120"/>
  <c r="G11" i="120"/>
  <c r="B11" i="120"/>
  <c r="K10" i="120"/>
  <c r="J10" i="120"/>
  <c r="I10" i="120"/>
  <c r="H10" i="120"/>
  <c r="F10" i="120"/>
  <c r="E10" i="120"/>
  <c r="O10" i="120" s="1"/>
  <c r="D10" i="120"/>
  <c r="C10" i="120"/>
  <c r="K9" i="120"/>
  <c r="J9" i="120"/>
  <c r="I9" i="120"/>
  <c r="H9" i="120"/>
  <c r="F9" i="120"/>
  <c r="E9" i="120"/>
  <c r="D9" i="120"/>
  <c r="N9" i="120" s="1"/>
  <c r="C9" i="120"/>
  <c r="P27" i="119"/>
  <c r="O27" i="119"/>
  <c r="N27" i="119"/>
  <c r="M27" i="119"/>
  <c r="G27" i="119"/>
  <c r="B27" i="119"/>
  <c r="P26" i="119"/>
  <c r="O26" i="119"/>
  <c r="N26" i="119"/>
  <c r="M26" i="119"/>
  <c r="G26" i="119"/>
  <c r="B26" i="119"/>
  <c r="P25" i="119"/>
  <c r="O25" i="119"/>
  <c r="N25" i="119"/>
  <c r="M25" i="119"/>
  <c r="G25" i="119"/>
  <c r="B25" i="119"/>
  <c r="P24" i="119"/>
  <c r="O24" i="119"/>
  <c r="N24" i="119"/>
  <c r="M24" i="119"/>
  <c r="G24" i="119"/>
  <c r="B24" i="119"/>
  <c r="P23" i="119"/>
  <c r="O23" i="119"/>
  <c r="N23" i="119"/>
  <c r="M23" i="119"/>
  <c r="G23" i="119"/>
  <c r="B23" i="119"/>
  <c r="P22" i="119"/>
  <c r="O22" i="119"/>
  <c r="N22" i="119"/>
  <c r="M22" i="119"/>
  <c r="G22" i="119"/>
  <c r="B22" i="119"/>
  <c r="K21" i="119"/>
  <c r="J21" i="119"/>
  <c r="I21" i="119"/>
  <c r="H21" i="119"/>
  <c r="F21" i="119"/>
  <c r="E21" i="119"/>
  <c r="D21" i="119"/>
  <c r="C21" i="119"/>
  <c r="P20" i="119"/>
  <c r="O20" i="119"/>
  <c r="N20" i="119"/>
  <c r="M20" i="119"/>
  <c r="G20" i="119"/>
  <c r="B20" i="119"/>
  <c r="P19" i="119"/>
  <c r="O19" i="119"/>
  <c r="N19" i="119"/>
  <c r="M19" i="119"/>
  <c r="G19" i="119"/>
  <c r="B19" i="119"/>
  <c r="P18" i="119"/>
  <c r="O18" i="119"/>
  <c r="N18" i="119"/>
  <c r="M18" i="119"/>
  <c r="G18" i="119"/>
  <c r="B18" i="119"/>
  <c r="P17" i="119"/>
  <c r="O17" i="119"/>
  <c r="N17" i="119"/>
  <c r="M17" i="119"/>
  <c r="G17" i="119"/>
  <c r="B17" i="119"/>
  <c r="P16" i="119"/>
  <c r="O16" i="119"/>
  <c r="N16" i="119"/>
  <c r="M16" i="119"/>
  <c r="G16" i="119"/>
  <c r="B16" i="119"/>
  <c r="P15" i="119"/>
  <c r="O15" i="119"/>
  <c r="N15" i="119"/>
  <c r="M15" i="119"/>
  <c r="G15" i="119"/>
  <c r="B15" i="119"/>
  <c r="P14" i="119"/>
  <c r="O14" i="119"/>
  <c r="N14" i="119"/>
  <c r="M14" i="119"/>
  <c r="G14" i="119"/>
  <c r="B14" i="119"/>
  <c r="P13" i="119"/>
  <c r="O13" i="119"/>
  <c r="N13" i="119"/>
  <c r="M13" i="119"/>
  <c r="G13" i="119"/>
  <c r="B13" i="119"/>
  <c r="P12" i="119"/>
  <c r="O12" i="119"/>
  <c r="N12" i="119"/>
  <c r="M12" i="119"/>
  <c r="G12" i="119"/>
  <c r="B12" i="119"/>
  <c r="P11" i="119"/>
  <c r="O11" i="119"/>
  <c r="N11" i="119"/>
  <c r="M11" i="119"/>
  <c r="G11" i="119"/>
  <c r="B11" i="119"/>
  <c r="K10" i="119"/>
  <c r="J10" i="119"/>
  <c r="I10" i="119"/>
  <c r="H10" i="119"/>
  <c r="F10" i="119"/>
  <c r="E10" i="119"/>
  <c r="O10" i="119" s="1"/>
  <c r="D10" i="119"/>
  <c r="C10" i="119"/>
  <c r="M10" i="119" s="1"/>
  <c r="K9" i="119"/>
  <c r="J9" i="119"/>
  <c r="I9" i="119"/>
  <c r="H9" i="119"/>
  <c r="F9" i="119"/>
  <c r="E9" i="119"/>
  <c r="D9" i="119"/>
  <c r="C9" i="119"/>
  <c r="G27" i="116"/>
  <c r="G26" i="116"/>
  <c r="G25" i="116"/>
  <c r="G24" i="116"/>
  <c r="G23" i="116"/>
  <c r="G22" i="116"/>
  <c r="G20" i="116"/>
  <c r="G19" i="116"/>
  <c r="G18" i="116"/>
  <c r="G17" i="116"/>
  <c r="G16" i="116"/>
  <c r="G15" i="116"/>
  <c r="G14" i="116"/>
  <c r="G13" i="116"/>
  <c r="G12" i="116"/>
  <c r="G11" i="116"/>
  <c r="B27" i="116"/>
  <c r="B26" i="116"/>
  <c r="B25" i="116"/>
  <c r="B24" i="116"/>
  <c r="B23" i="116"/>
  <c r="B22" i="116"/>
  <c r="B20" i="116"/>
  <c r="B19" i="116"/>
  <c r="B18" i="116"/>
  <c r="B17" i="116"/>
  <c r="B16" i="116"/>
  <c r="B15" i="116"/>
  <c r="B14" i="116"/>
  <c r="B13" i="116"/>
  <c r="B12" i="116"/>
  <c r="B11" i="116"/>
  <c r="C21" i="116"/>
  <c r="D21" i="116"/>
  <c r="E21" i="116"/>
  <c r="F21" i="116"/>
  <c r="H21" i="116"/>
  <c r="I21" i="116"/>
  <c r="J21" i="116"/>
  <c r="K21" i="116"/>
  <c r="C10" i="116"/>
  <c r="D10" i="116"/>
  <c r="E10" i="116"/>
  <c r="F10" i="116"/>
  <c r="H10" i="116"/>
  <c r="I10" i="116"/>
  <c r="J10" i="116"/>
  <c r="K10" i="116"/>
  <c r="C9" i="116"/>
  <c r="D9" i="116"/>
  <c r="E9" i="116"/>
  <c r="F9" i="116"/>
  <c r="H9" i="116"/>
  <c r="I9" i="116"/>
  <c r="J9" i="116"/>
  <c r="K9" i="116"/>
  <c r="M21" i="125" l="1"/>
  <c r="M9" i="125"/>
  <c r="L21" i="125"/>
  <c r="L9" i="125"/>
  <c r="L10" i="125"/>
  <c r="L22" i="123"/>
  <c r="L24" i="123"/>
  <c r="P9" i="120"/>
  <c r="P21" i="119"/>
  <c r="P21" i="124"/>
  <c r="P9" i="124"/>
  <c r="P9" i="122"/>
  <c r="P21" i="121"/>
  <c r="P9" i="119"/>
  <c r="L25" i="123"/>
  <c r="L11" i="121"/>
  <c r="L13" i="121"/>
  <c r="L15" i="121"/>
  <c r="N9" i="121"/>
  <c r="L19" i="120"/>
  <c r="L23" i="120"/>
  <c r="L25" i="120"/>
  <c r="L27" i="120"/>
  <c r="L22" i="119"/>
  <c r="L27" i="119"/>
  <c r="N9" i="119"/>
  <c r="G10" i="124"/>
  <c r="L12" i="123"/>
  <c r="L13" i="123"/>
  <c r="L15" i="120"/>
  <c r="L15" i="119"/>
  <c r="L19" i="119"/>
  <c r="L16" i="123"/>
  <c r="B9" i="123"/>
  <c r="L14" i="123"/>
  <c r="B10" i="107"/>
  <c r="L12" i="119"/>
  <c r="L14" i="119"/>
  <c r="L16" i="119"/>
  <c r="L18" i="119"/>
  <c r="L20" i="119"/>
  <c r="L23" i="119"/>
  <c r="L12" i="120"/>
  <c r="L14" i="120"/>
  <c r="L16" i="120"/>
  <c r="L18" i="120"/>
  <c r="L19" i="121"/>
  <c r="G10" i="122"/>
  <c r="L10" i="122" s="1"/>
  <c r="B10" i="123"/>
  <c r="B9" i="119"/>
  <c r="B21" i="120"/>
  <c r="B9" i="121"/>
  <c r="B21" i="121"/>
  <c r="B9" i="115"/>
  <c r="B21" i="111"/>
  <c r="G10" i="110"/>
  <c r="B21" i="107"/>
  <c r="L22" i="114"/>
  <c r="L24" i="114"/>
  <c r="L26" i="110"/>
  <c r="B9" i="110"/>
  <c r="L22" i="110"/>
  <c r="L24" i="110"/>
  <c r="N10" i="110"/>
  <c r="L12" i="107"/>
  <c r="L16" i="107"/>
  <c r="L11" i="114"/>
  <c r="L13" i="114"/>
  <c r="L15" i="114"/>
  <c r="C32" i="114"/>
  <c r="D32" i="114"/>
  <c r="F32" i="114"/>
  <c r="E32" i="114"/>
  <c r="C34" i="114"/>
  <c r="D34" i="114"/>
  <c r="F34" i="114"/>
  <c r="E34" i="114"/>
  <c r="C36" i="114"/>
  <c r="D36" i="114"/>
  <c r="F36" i="114"/>
  <c r="E36" i="114"/>
  <c r="C38" i="114"/>
  <c r="D38" i="114"/>
  <c r="F38" i="114"/>
  <c r="E38" i="114"/>
  <c r="C40" i="114"/>
  <c r="D40" i="114"/>
  <c r="F40" i="114"/>
  <c r="E40" i="114"/>
  <c r="C31" i="114"/>
  <c r="D31" i="114"/>
  <c r="E31" i="114"/>
  <c r="F31" i="114"/>
  <c r="C33" i="114"/>
  <c r="D33" i="114"/>
  <c r="E33" i="114"/>
  <c r="F33" i="114"/>
  <c r="C35" i="114"/>
  <c r="D35" i="114"/>
  <c r="E35" i="114"/>
  <c r="F35" i="114"/>
  <c r="C37" i="114"/>
  <c r="D37" i="114"/>
  <c r="E37" i="114"/>
  <c r="F37" i="114"/>
  <c r="C39" i="114"/>
  <c r="D39" i="114"/>
  <c r="E39" i="114"/>
  <c r="F39" i="114"/>
  <c r="L20" i="114"/>
  <c r="L13" i="112"/>
  <c r="L15" i="112"/>
  <c r="L17" i="112"/>
  <c r="L19" i="112"/>
  <c r="L13" i="111"/>
  <c r="L15" i="111"/>
  <c r="L19" i="111"/>
  <c r="M10" i="110"/>
  <c r="P21" i="112"/>
  <c r="L16" i="114"/>
  <c r="M10" i="112"/>
  <c r="L12" i="112"/>
  <c r="L14" i="112"/>
  <c r="L16" i="112"/>
  <c r="L18" i="112"/>
  <c r="L12" i="111"/>
  <c r="L14" i="111"/>
  <c r="L24" i="107"/>
  <c r="O9" i="119"/>
  <c r="L11" i="119"/>
  <c r="N21" i="119"/>
  <c r="N10" i="123"/>
  <c r="P21" i="123"/>
  <c r="L19" i="115"/>
  <c r="M9" i="114"/>
  <c r="G10" i="114"/>
  <c r="P10" i="114"/>
  <c r="L18" i="114"/>
  <c r="B21" i="114"/>
  <c r="L25" i="114"/>
  <c r="M21" i="107"/>
  <c r="G21" i="116"/>
  <c r="L13" i="120"/>
  <c r="L17" i="120"/>
  <c r="L15" i="123"/>
  <c r="L17" i="123"/>
  <c r="L19" i="123"/>
  <c r="M21" i="123"/>
  <c r="M10" i="115"/>
  <c r="N10" i="114"/>
  <c r="L27" i="114"/>
  <c r="O10" i="112"/>
  <c r="L24" i="112"/>
  <c r="L26" i="112"/>
  <c r="L23" i="110"/>
  <c r="L25" i="110"/>
  <c r="L27" i="110"/>
  <c r="O10" i="107"/>
  <c r="L17" i="107"/>
  <c r="L19" i="107"/>
  <c r="L26" i="107"/>
  <c r="L18" i="227"/>
  <c r="M21" i="122"/>
  <c r="M21" i="114"/>
  <c r="L27" i="112"/>
  <c r="L19" i="227"/>
  <c r="N10" i="119"/>
  <c r="G9" i="119"/>
  <c r="L17" i="119"/>
  <c r="N10" i="122"/>
  <c r="M9" i="123"/>
  <c r="M10" i="123"/>
  <c r="L20" i="123"/>
  <c r="L26" i="123"/>
  <c r="L20" i="112"/>
  <c r="P10" i="111"/>
  <c r="M10" i="107"/>
  <c r="L18" i="107"/>
  <c r="L20" i="107"/>
  <c r="L27" i="107"/>
  <c r="B9" i="107"/>
  <c r="B10" i="116"/>
  <c r="G10" i="116"/>
  <c r="O21" i="119"/>
  <c r="B10" i="120"/>
  <c r="B9" i="120"/>
  <c r="L23" i="123"/>
  <c r="M21" i="124"/>
  <c r="B10" i="111"/>
  <c r="B9" i="111"/>
  <c r="N9" i="107"/>
  <c r="N10" i="120"/>
  <c r="G10" i="120"/>
  <c r="L10" i="120" s="1"/>
  <c r="L11" i="120"/>
  <c r="M21" i="120"/>
  <c r="O9" i="122"/>
  <c r="G10" i="123"/>
  <c r="O21" i="113"/>
  <c r="P9" i="123"/>
  <c r="B10" i="114"/>
  <c r="B9" i="114"/>
  <c r="G10" i="119"/>
  <c r="L13" i="119"/>
  <c r="B21" i="119"/>
  <c r="O9" i="120"/>
  <c r="L22" i="120"/>
  <c r="L24" i="120"/>
  <c r="L26" i="120"/>
  <c r="M9" i="121"/>
  <c r="P10" i="121"/>
  <c r="L12" i="121"/>
  <c r="L14" i="121"/>
  <c r="M21" i="121"/>
  <c r="M9" i="124"/>
  <c r="M10" i="124"/>
  <c r="B9" i="125"/>
  <c r="B10" i="125"/>
  <c r="J10" i="125" s="1"/>
  <c r="G10" i="125"/>
  <c r="K10" i="125" s="1"/>
  <c r="M10" i="114"/>
  <c r="L12" i="114"/>
  <c r="N10" i="111"/>
  <c r="G10" i="111"/>
  <c r="L11" i="111"/>
  <c r="M21" i="111"/>
  <c r="O21" i="110"/>
  <c r="L11" i="107"/>
  <c r="G10" i="107"/>
  <c r="L10" i="107" s="1"/>
  <c r="M9" i="119"/>
  <c r="P10" i="119"/>
  <c r="L24" i="119"/>
  <c r="L26" i="119"/>
  <c r="L20" i="120"/>
  <c r="O21" i="120"/>
  <c r="L16" i="121"/>
  <c r="L18" i="121"/>
  <c r="L22" i="121"/>
  <c r="L24" i="121"/>
  <c r="L26" i="121"/>
  <c r="M9" i="122"/>
  <c r="P10" i="122"/>
  <c r="O21" i="122"/>
  <c r="N9" i="123"/>
  <c r="O10" i="123"/>
  <c r="L11" i="123"/>
  <c r="L18" i="123"/>
  <c r="N21" i="123"/>
  <c r="L27" i="123"/>
  <c r="O9" i="124"/>
  <c r="N10" i="124"/>
  <c r="O21" i="124"/>
  <c r="O9" i="114"/>
  <c r="O21" i="114"/>
  <c r="L26" i="114"/>
  <c r="M9" i="113"/>
  <c r="P10" i="113"/>
  <c r="M9" i="112"/>
  <c r="O21" i="112"/>
  <c r="O9" i="111"/>
  <c r="L22" i="111"/>
  <c r="L24" i="111"/>
  <c r="L26" i="111"/>
  <c r="M9" i="110"/>
  <c r="P10" i="110"/>
  <c r="L12" i="110"/>
  <c r="L14" i="110"/>
  <c r="L16" i="110"/>
  <c r="L18" i="110"/>
  <c r="L20" i="110"/>
  <c r="N21" i="107"/>
  <c r="B21" i="116"/>
  <c r="B10" i="119"/>
  <c r="M21" i="119"/>
  <c r="L25" i="119"/>
  <c r="M9" i="120"/>
  <c r="M10" i="120"/>
  <c r="P10" i="120"/>
  <c r="O9" i="121"/>
  <c r="O10" i="121"/>
  <c r="N10" i="121"/>
  <c r="L17" i="121"/>
  <c r="L20" i="121"/>
  <c r="O21" i="121"/>
  <c r="L23" i="121"/>
  <c r="L25" i="121"/>
  <c r="L27" i="121"/>
  <c r="O9" i="123"/>
  <c r="P10" i="123"/>
  <c r="O21" i="123"/>
  <c r="B21" i="125"/>
  <c r="J21" i="125" s="1"/>
  <c r="M9" i="115"/>
  <c r="L12" i="115"/>
  <c r="L14" i="115"/>
  <c r="M21" i="115"/>
  <c r="P9" i="114"/>
  <c r="L17" i="114"/>
  <c r="L19" i="114"/>
  <c r="P21" i="114"/>
  <c r="L11" i="112"/>
  <c r="B9" i="112"/>
  <c r="B21" i="112"/>
  <c r="L16" i="111"/>
  <c r="L18" i="111"/>
  <c r="B21" i="110"/>
  <c r="M9" i="107"/>
  <c r="L23" i="224"/>
  <c r="L16" i="115"/>
  <c r="L18" i="115"/>
  <c r="L22" i="115"/>
  <c r="L24" i="115"/>
  <c r="L26" i="115"/>
  <c r="L14" i="114"/>
  <c r="L23" i="114"/>
  <c r="M21" i="113"/>
  <c r="O9" i="112"/>
  <c r="N10" i="112"/>
  <c r="M21" i="112"/>
  <c r="L17" i="111"/>
  <c r="L20" i="111"/>
  <c r="O21" i="111"/>
  <c r="L23" i="111"/>
  <c r="L25" i="111"/>
  <c r="L27" i="111"/>
  <c r="L11" i="110"/>
  <c r="L13" i="110"/>
  <c r="L15" i="110"/>
  <c r="L17" i="110"/>
  <c r="L19" i="110"/>
  <c r="O9" i="107"/>
  <c r="P10" i="107"/>
  <c r="L13" i="107"/>
  <c r="L15" i="107"/>
  <c r="O21" i="107"/>
  <c r="L22" i="107"/>
  <c r="O9" i="115"/>
  <c r="O10" i="115"/>
  <c r="N10" i="115"/>
  <c r="L17" i="115"/>
  <c r="O21" i="115"/>
  <c r="L23" i="115"/>
  <c r="L25" i="115"/>
  <c r="L27" i="115"/>
  <c r="N9" i="114"/>
  <c r="O10" i="114"/>
  <c r="N21" i="114"/>
  <c r="O9" i="113"/>
  <c r="O10" i="113"/>
  <c r="N10" i="113"/>
  <c r="L22" i="112"/>
  <c r="M9" i="111"/>
  <c r="M10" i="111"/>
  <c r="O9" i="110"/>
  <c r="O10" i="110"/>
  <c r="M21" i="110"/>
  <c r="P9" i="107"/>
  <c r="P21" i="107"/>
  <c r="L14" i="107"/>
  <c r="L23" i="107"/>
  <c r="L25" i="107"/>
  <c r="G9" i="107"/>
  <c r="G21" i="107"/>
  <c r="L21" i="107" s="1"/>
  <c r="G9" i="110"/>
  <c r="G21" i="110"/>
  <c r="B10" i="110"/>
  <c r="L10" i="110" s="1"/>
  <c r="G9" i="111"/>
  <c r="G21" i="111"/>
  <c r="G9" i="112"/>
  <c r="G21" i="112"/>
  <c r="L21" i="112" s="1"/>
  <c r="B10" i="112"/>
  <c r="L10" i="112" s="1"/>
  <c r="L10" i="113"/>
  <c r="L9" i="113"/>
  <c r="G9" i="114"/>
  <c r="L9" i="114" s="1"/>
  <c r="G21" i="114"/>
  <c r="L9" i="115"/>
  <c r="L21" i="115"/>
  <c r="B10" i="115"/>
  <c r="L10" i="115" s="1"/>
  <c r="G9" i="125"/>
  <c r="K9" i="125" s="1"/>
  <c r="G21" i="125"/>
  <c r="K21" i="125" s="1"/>
  <c r="G9" i="124"/>
  <c r="L9" i="124" s="1"/>
  <c r="G21" i="124"/>
  <c r="L21" i="124" s="1"/>
  <c r="L10" i="124"/>
  <c r="G9" i="123"/>
  <c r="L9" i="123" s="1"/>
  <c r="G21" i="123"/>
  <c r="L21" i="123" s="1"/>
  <c r="G21" i="122"/>
  <c r="L21" i="122" s="1"/>
  <c r="G9" i="121"/>
  <c r="G21" i="121"/>
  <c r="L21" i="121" s="1"/>
  <c r="B10" i="121"/>
  <c r="L10" i="121" s="1"/>
  <c r="G9" i="120"/>
  <c r="G21" i="120"/>
  <c r="G21" i="119"/>
  <c r="G9" i="116"/>
  <c r="B9" i="116"/>
  <c r="J9" i="125" l="1"/>
  <c r="B29" i="125"/>
  <c r="L10" i="123"/>
  <c r="L9" i="121"/>
  <c r="L9" i="119"/>
  <c r="L9" i="120"/>
  <c r="L10" i="119"/>
  <c r="L21" i="111"/>
  <c r="L21" i="120"/>
  <c r="L21" i="114"/>
  <c r="L9" i="110"/>
  <c r="L9" i="107"/>
  <c r="L10" i="111"/>
  <c r="L9" i="111"/>
  <c r="L9" i="122"/>
  <c r="L10" i="114"/>
  <c r="L9" i="112"/>
  <c r="L21" i="110"/>
  <c r="L21" i="119"/>
  <c r="J20" i="218"/>
  <c r="J10" i="219"/>
  <c r="J18" i="219" s="1"/>
  <c r="J10" i="220"/>
  <c r="J19" i="220" s="1"/>
  <c r="J10" i="221"/>
  <c r="J19" i="221" s="1"/>
  <c r="J10" i="222"/>
  <c r="J19" i="222" s="1"/>
  <c r="J10" i="223"/>
  <c r="J20" i="223" s="1"/>
  <c r="B10" i="223"/>
  <c r="B18" i="223" s="1"/>
  <c r="C10" i="223"/>
  <c r="C20" i="223" s="1"/>
  <c r="D10" i="223"/>
  <c r="E10" i="223"/>
  <c r="E19" i="223" s="1"/>
  <c r="F10" i="223"/>
  <c r="F18" i="223" s="1"/>
  <c r="G10" i="223"/>
  <c r="G20" i="223" s="1"/>
  <c r="H10" i="223"/>
  <c r="H20" i="223" s="1"/>
  <c r="I10" i="223"/>
  <c r="I18" i="223" s="1"/>
  <c r="K10" i="223"/>
  <c r="K18" i="223" s="1"/>
  <c r="L10" i="223"/>
  <c r="L20" i="223" s="1"/>
  <c r="J10" i="224"/>
  <c r="J19" i="224" s="1"/>
  <c r="C46" i="228"/>
  <c r="E46" i="228"/>
  <c r="G46" i="228"/>
  <c r="J46" i="228"/>
  <c r="K46" i="228"/>
  <c r="L46" i="228"/>
  <c r="C29" i="228"/>
  <c r="E29" i="228"/>
  <c r="J29" i="228"/>
  <c r="K29" i="228"/>
  <c r="L29" i="228"/>
  <c r="L30" i="228"/>
  <c r="L31" i="228"/>
  <c r="L32" i="228"/>
  <c r="C33" i="228"/>
  <c r="E33" i="228"/>
  <c r="J33" i="228"/>
  <c r="K33" i="228"/>
  <c r="L33" i="228"/>
  <c r="C14" i="228"/>
  <c r="C27" i="221" s="1"/>
  <c r="C40" i="221" s="1"/>
  <c r="D14" i="228"/>
  <c r="D27" i="221" s="1"/>
  <c r="D40" i="221" s="1"/>
  <c r="E14" i="228"/>
  <c r="E27" i="221" s="1"/>
  <c r="E40" i="221" s="1"/>
  <c r="F14" i="228"/>
  <c r="F27" i="221" s="1"/>
  <c r="F40" i="221" s="1"/>
  <c r="G14" i="228"/>
  <c r="G27" i="221" s="1"/>
  <c r="G40" i="221" s="1"/>
  <c r="H14" i="228"/>
  <c r="H27" i="221" s="1"/>
  <c r="H40" i="221" s="1"/>
  <c r="I14" i="228"/>
  <c r="I27" i="221" s="1"/>
  <c r="I40" i="221" s="1"/>
  <c r="J14" i="228"/>
  <c r="J27" i="221" s="1"/>
  <c r="J40" i="221" s="1"/>
  <c r="K14" i="228"/>
  <c r="K27" i="221" s="1"/>
  <c r="K40" i="221" s="1"/>
  <c r="L14" i="228"/>
  <c r="L27" i="221" s="1"/>
  <c r="L40" i="221" s="1"/>
  <c r="B14" i="228"/>
  <c r="B27" i="221" s="1"/>
  <c r="B40" i="221" s="1"/>
  <c r="C14" i="229"/>
  <c r="C27" i="222" s="1"/>
  <c r="C40" i="222" s="1"/>
  <c r="D14" i="229"/>
  <c r="D27" i="222" s="1"/>
  <c r="D40" i="222" s="1"/>
  <c r="E14" i="229"/>
  <c r="E27" i="222" s="1"/>
  <c r="E40" i="222" s="1"/>
  <c r="F14" i="229"/>
  <c r="F27" i="222" s="1"/>
  <c r="F40" i="222" s="1"/>
  <c r="G14" i="229"/>
  <c r="G27" i="222" s="1"/>
  <c r="G40" i="222" s="1"/>
  <c r="H14" i="229"/>
  <c r="H27" i="222" s="1"/>
  <c r="H40" i="222" s="1"/>
  <c r="I14" i="229"/>
  <c r="I27" i="222" s="1"/>
  <c r="I40" i="222" s="1"/>
  <c r="J14" i="229"/>
  <c r="J27" i="222" s="1"/>
  <c r="J40" i="222" s="1"/>
  <c r="K14" i="229"/>
  <c r="K27" i="222" s="1"/>
  <c r="K40" i="222" s="1"/>
  <c r="L14" i="229"/>
  <c r="L27" i="222" s="1"/>
  <c r="L40" i="222" s="1"/>
  <c r="B14" i="229"/>
  <c r="B27" i="222" s="1"/>
  <c r="B40" i="222" s="1"/>
  <c r="C14" i="230"/>
  <c r="C27" i="223" s="1"/>
  <c r="C40" i="223" s="1"/>
  <c r="D14" i="230"/>
  <c r="D27" i="223" s="1"/>
  <c r="D40" i="223" s="1"/>
  <c r="E14" i="230"/>
  <c r="E27" i="223" s="1"/>
  <c r="E40" i="223" s="1"/>
  <c r="F14" i="230"/>
  <c r="F27" i="223" s="1"/>
  <c r="F40" i="223" s="1"/>
  <c r="G14" i="230"/>
  <c r="G27" i="223" s="1"/>
  <c r="G40" i="223" s="1"/>
  <c r="H14" i="230"/>
  <c r="H27" i="223" s="1"/>
  <c r="H40" i="223" s="1"/>
  <c r="I14" i="230"/>
  <c r="I27" i="223" s="1"/>
  <c r="I40" i="223" s="1"/>
  <c r="J14" i="230"/>
  <c r="J27" i="223" s="1"/>
  <c r="J40" i="223" s="1"/>
  <c r="K14" i="230"/>
  <c r="K27" i="223" s="1"/>
  <c r="K40" i="223" s="1"/>
  <c r="L14" i="230"/>
  <c r="L27" i="223" s="1"/>
  <c r="L40" i="223" s="1"/>
  <c r="B27" i="223"/>
  <c r="B40" i="223" s="1"/>
  <c r="C46" i="227"/>
  <c r="E46" i="227"/>
  <c r="G46" i="227"/>
  <c r="J46" i="227"/>
  <c r="K46" i="227"/>
  <c r="L46" i="227"/>
  <c r="C29" i="227"/>
  <c r="E29" i="227"/>
  <c r="G29" i="227"/>
  <c r="J29" i="227"/>
  <c r="K29" i="227"/>
  <c r="L29" i="227"/>
  <c r="G30" i="227"/>
  <c r="G31" i="227"/>
  <c r="G32" i="227"/>
  <c r="C33" i="227"/>
  <c r="E33" i="227"/>
  <c r="G33" i="227"/>
  <c r="J33" i="227"/>
  <c r="K33" i="227"/>
  <c r="L33" i="227"/>
  <c r="C14" i="227"/>
  <c r="C27" i="224" s="1"/>
  <c r="C40" i="224" s="1"/>
  <c r="D14" i="227"/>
  <c r="D27" i="224" s="1"/>
  <c r="D40" i="224" s="1"/>
  <c r="E14" i="227"/>
  <c r="E27" i="224" s="1"/>
  <c r="E40" i="224" s="1"/>
  <c r="F14" i="227"/>
  <c r="F27" i="224" s="1"/>
  <c r="F40" i="224" s="1"/>
  <c r="G14" i="227"/>
  <c r="G27" i="224" s="1"/>
  <c r="G40" i="224" s="1"/>
  <c r="H14" i="227"/>
  <c r="H27" i="224" s="1"/>
  <c r="H40" i="224" s="1"/>
  <c r="I14" i="227"/>
  <c r="I27" i="224" s="1"/>
  <c r="I40" i="224" s="1"/>
  <c r="J14" i="227"/>
  <c r="J27" i="224" s="1"/>
  <c r="J40" i="224" s="1"/>
  <c r="K14" i="227"/>
  <c r="K27" i="224" s="1"/>
  <c r="K40" i="224" s="1"/>
  <c r="L14" i="227"/>
  <c r="L27" i="224" s="1"/>
  <c r="L40" i="224" s="1"/>
  <c r="B14" i="227"/>
  <c r="B27" i="224" s="1"/>
  <c r="B40" i="224" s="1"/>
  <c r="J26" i="224"/>
  <c r="J25" i="224"/>
  <c r="J24" i="224"/>
  <c r="J36" i="230"/>
  <c r="J23" i="230"/>
  <c r="J32" i="230" s="1"/>
  <c r="J13" i="230"/>
  <c r="J26" i="223" s="1"/>
  <c r="J39" i="223" s="1"/>
  <c r="J12" i="230"/>
  <c r="J25" i="223" s="1"/>
  <c r="J38" i="223" s="1"/>
  <c r="J11" i="230"/>
  <c r="J24" i="223" s="1"/>
  <c r="J36" i="229"/>
  <c r="J23" i="229"/>
  <c r="J30" i="229" s="1"/>
  <c r="J13" i="229"/>
  <c r="J26" i="222" s="1"/>
  <c r="J39" i="222" s="1"/>
  <c r="J12" i="229"/>
  <c r="J25" i="222" s="1"/>
  <c r="J38" i="222" s="1"/>
  <c r="J11" i="229"/>
  <c r="J24" i="222" s="1"/>
  <c r="J37" i="222" s="1"/>
  <c r="J42" i="228"/>
  <c r="J26" i="221"/>
  <c r="J25" i="221"/>
  <c r="J36" i="226"/>
  <c r="J45" i="226" s="1"/>
  <c r="J23" i="226"/>
  <c r="J14" i="226"/>
  <c r="J27" i="220" s="1"/>
  <c r="J40" i="220" s="1"/>
  <c r="J13" i="226"/>
  <c r="J26" i="220" s="1"/>
  <c r="J39" i="220" s="1"/>
  <c r="J12" i="226"/>
  <c r="J25" i="220" s="1"/>
  <c r="J38" i="220" s="1"/>
  <c r="J11" i="226"/>
  <c r="J24" i="220" s="1"/>
  <c r="C14" i="226"/>
  <c r="C27" i="220" s="1"/>
  <c r="C40" i="220" s="1"/>
  <c r="D14" i="226"/>
  <c r="D27" i="220" s="1"/>
  <c r="D40" i="220" s="1"/>
  <c r="E14" i="226"/>
  <c r="E27" i="220" s="1"/>
  <c r="E40" i="220" s="1"/>
  <c r="F14" i="226"/>
  <c r="F27" i="220" s="1"/>
  <c r="F40" i="220" s="1"/>
  <c r="G14" i="226"/>
  <c r="G27" i="220" s="1"/>
  <c r="G40" i="220" s="1"/>
  <c r="H14" i="226"/>
  <c r="H27" i="220" s="1"/>
  <c r="H40" i="220" s="1"/>
  <c r="I14" i="226"/>
  <c r="I27" i="220" s="1"/>
  <c r="I40" i="220" s="1"/>
  <c r="K14" i="226"/>
  <c r="K27" i="220" s="1"/>
  <c r="K40" i="220" s="1"/>
  <c r="L14" i="226"/>
  <c r="L27" i="220" s="1"/>
  <c r="L40" i="220" s="1"/>
  <c r="B14" i="226"/>
  <c r="B27" i="220" s="1"/>
  <c r="B40" i="220" s="1"/>
  <c r="C14" i="225"/>
  <c r="C27" i="219" s="1"/>
  <c r="C40" i="219" s="1"/>
  <c r="D14" i="225"/>
  <c r="D27" i="219" s="1"/>
  <c r="D40" i="219" s="1"/>
  <c r="E14" i="225"/>
  <c r="E27" i="219" s="1"/>
  <c r="E40" i="219" s="1"/>
  <c r="F14" i="225"/>
  <c r="F27" i="219" s="1"/>
  <c r="F40" i="219" s="1"/>
  <c r="G14" i="225"/>
  <c r="G27" i="219" s="1"/>
  <c r="G40" i="219" s="1"/>
  <c r="H14" i="225"/>
  <c r="H27" i="219" s="1"/>
  <c r="H40" i="219" s="1"/>
  <c r="I14" i="225"/>
  <c r="I27" i="219" s="1"/>
  <c r="I40" i="219" s="1"/>
  <c r="J14" i="225"/>
  <c r="J27" i="219" s="1"/>
  <c r="J40" i="219" s="1"/>
  <c r="K14" i="225"/>
  <c r="K27" i="219" s="1"/>
  <c r="K40" i="219" s="1"/>
  <c r="L14" i="225"/>
  <c r="L27" i="219" s="1"/>
  <c r="L40" i="219" s="1"/>
  <c r="B14" i="225"/>
  <c r="B27" i="219" s="1"/>
  <c r="B40" i="219" s="1"/>
  <c r="J36" i="225"/>
  <c r="J23" i="225"/>
  <c r="J30" i="225" s="1"/>
  <c r="J13" i="225"/>
  <c r="J26" i="219" s="1"/>
  <c r="J39" i="219" s="1"/>
  <c r="J12" i="225"/>
  <c r="J25" i="219" s="1"/>
  <c r="J38" i="219" s="1"/>
  <c r="J11" i="225"/>
  <c r="J24" i="219" s="1"/>
  <c r="K11" i="225"/>
  <c r="K24" i="219" s="1"/>
  <c r="K12" i="225"/>
  <c r="K25" i="219" s="1"/>
  <c r="K13" i="225"/>
  <c r="K26" i="219" s="1"/>
  <c r="K23" i="225"/>
  <c r="K29" i="225" s="1"/>
  <c r="K36" i="225"/>
  <c r="K46" i="225" s="1"/>
  <c r="C14" i="217"/>
  <c r="C27" i="218" s="1"/>
  <c r="C40" i="218" s="1"/>
  <c r="D14" i="217"/>
  <c r="D27" i="218" s="1"/>
  <c r="D40" i="218" s="1"/>
  <c r="E14" i="217"/>
  <c r="E27" i="218" s="1"/>
  <c r="E40" i="218" s="1"/>
  <c r="F14" i="217"/>
  <c r="F27" i="218" s="1"/>
  <c r="F40" i="218" s="1"/>
  <c r="G14" i="217"/>
  <c r="G27" i="218" s="1"/>
  <c r="G40" i="218" s="1"/>
  <c r="H14" i="217"/>
  <c r="H27" i="218" s="1"/>
  <c r="H40" i="218" s="1"/>
  <c r="I14" i="217"/>
  <c r="I27" i="218" s="1"/>
  <c r="I40" i="218" s="1"/>
  <c r="J14" i="217"/>
  <c r="J27" i="218" s="1"/>
  <c r="J40" i="218" s="1"/>
  <c r="K14" i="217"/>
  <c r="K27" i="218" s="1"/>
  <c r="K40" i="218" s="1"/>
  <c r="L14" i="217"/>
  <c r="L27" i="218" s="1"/>
  <c r="L40" i="218" s="1"/>
  <c r="B14" i="217"/>
  <c r="B27" i="218" s="1"/>
  <c r="B40" i="218" s="1"/>
  <c r="J36" i="217"/>
  <c r="J45" i="217" s="1"/>
  <c r="J23" i="217"/>
  <c r="J32" i="217" s="1"/>
  <c r="J13" i="217"/>
  <c r="J26" i="218" s="1"/>
  <c r="J39" i="218" s="1"/>
  <c r="J12" i="217"/>
  <c r="J25" i="218" s="1"/>
  <c r="J38" i="218" s="1"/>
  <c r="J11" i="217"/>
  <c r="J24" i="218" s="1"/>
  <c r="B23" i="227"/>
  <c r="B31" i="227" s="1"/>
  <c r="C18" i="223" l="1"/>
  <c r="L19" i="223"/>
  <c r="L17" i="223"/>
  <c r="G19" i="223"/>
  <c r="G17" i="223"/>
  <c r="C19" i="223"/>
  <c r="C17" i="223"/>
  <c r="G18" i="223"/>
  <c r="J17" i="220"/>
  <c r="J20" i="219"/>
  <c r="J23" i="220"/>
  <c r="J24" i="221"/>
  <c r="J31" i="229"/>
  <c r="B32" i="227"/>
  <c r="B29" i="227"/>
  <c r="B30" i="227"/>
  <c r="B33" i="227"/>
  <c r="J23" i="218"/>
  <c r="J30" i="218" s="1"/>
  <c r="J46" i="217"/>
  <c r="J23" i="223"/>
  <c r="J31" i="223" s="1"/>
  <c r="J46" i="230"/>
  <c r="J10" i="229"/>
  <c r="J17" i="229" s="1"/>
  <c r="J46" i="229"/>
  <c r="J43" i="226"/>
  <c r="J44" i="226"/>
  <c r="J23" i="219"/>
  <c r="J36" i="219" s="1"/>
  <c r="J29" i="217"/>
  <c r="J37" i="218"/>
  <c r="J33" i="217"/>
  <c r="J30" i="217"/>
  <c r="J10" i="217"/>
  <c r="J19" i="217" s="1"/>
  <c r="J31" i="217"/>
  <c r="J10" i="230"/>
  <c r="J17" i="230" s="1"/>
  <c r="J29" i="230"/>
  <c r="J37" i="223"/>
  <c r="J33" i="230"/>
  <c r="J30" i="230"/>
  <c r="J31" i="230"/>
  <c r="J32" i="229"/>
  <c r="J23" i="222"/>
  <c r="J32" i="222" s="1"/>
  <c r="J45" i="222" s="1"/>
  <c r="J29" i="229"/>
  <c r="J33" i="229"/>
  <c r="J37" i="220"/>
  <c r="K32" i="225"/>
  <c r="J43" i="225"/>
  <c r="K30" i="225"/>
  <c r="J46" i="225"/>
  <c r="K33" i="225"/>
  <c r="K31" i="225"/>
  <c r="J31" i="225"/>
  <c r="J37" i="219"/>
  <c r="J32" i="225"/>
  <c r="J29" i="225"/>
  <c r="J33" i="225"/>
  <c r="J20" i="230"/>
  <c r="J16" i="228"/>
  <c r="J30" i="219"/>
  <c r="J16" i="227"/>
  <c r="J17" i="218"/>
  <c r="J18" i="218"/>
  <c r="J19" i="218"/>
  <c r="J17" i="219"/>
  <c r="J19" i="219"/>
  <c r="J20" i="220"/>
  <c r="J18" i="220"/>
  <c r="J29" i="220"/>
  <c r="J17" i="221"/>
  <c r="J20" i="221"/>
  <c r="J18" i="221"/>
  <c r="J17" i="222"/>
  <c r="J20" i="222"/>
  <c r="J18" i="222"/>
  <c r="H19" i="223"/>
  <c r="H18" i="223"/>
  <c r="H17" i="223"/>
  <c r="B20" i="223"/>
  <c r="I20" i="223"/>
  <c r="E20" i="223"/>
  <c r="D20" i="223"/>
  <c r="D19" i="223"/>
  <c r="D17" i="223"/>
  <c r="K20" i="223"/>
  <c r="F20" i="223"/>
  <c r="K17" i="223"/>
  <c r="F17" i="223"/>
  <c r="B17" i="223"/>
  <c r="K19" i="223"/>
  <c r="F19" i="223"/>
  <c r="B19" i="223"/>
  <c r="E18" i="223"/>
  <c r="I17" i="223"/>
  <c r="E17" i="223"/>
  <c r="I19" i="223"/>
  <c r="J17" i="223"/>
  <c r="J18" i="223"/>
  <c r="J19" i="223"/>
  <c r="L18" i="223"/>
  <c r="D18" i="223"/>
  <c r="B16" i="223"/>
  <c r="J17" i="224"/>
  <c r="J16" i="224" s="1"/>
  <c r="J20" i="224"/>
  <c r="J18" i="224"/>
  <c r="J42" i="227"/>
  <c r="J43" i="230"/>
  <c r="J44" i="230"/>
  <c r="J45" i="230"/>
  <c r="J42" i="230"/>
  <c r="J43" i="229"/>
  <c r="J44" i="229"/>
  <c r="J45" i="229"/>
  <c r="J42" i="229"/>
  <c r="J10" i="226"/>
  <c r="J19" i="226" s="1"/>
  <c r="J42" i="226"/>
  <c r="J46" i="226"/>
  <c r="J30" i="226"/>
  <c r="J33" i="226"/>
  <c r="J31" i="226"/>
  <c r="J32" i="226"/>
  <c r="J29" i="226"/>
  <c r="K45" i="225"/>
  <c r="J10" i="225"/>
  <c r="J44" i="225"/>
  <c r="J45" i="225"/>
  <c r="J42" i="225"/>
  <c r="K10" i="225"/>
  <c r="K44" i="225"/>
  <c r="K43" i="225"/>
  <c r="K42" i="225"/>
  <c r="J42" i="217"/>
  <c r="J43" i="217"/>
  <c r="J44" i="217"/>
  <c r="B20" i="238"/>
  <c r="E24" i="238" s="1"/>
  <c r="B19" i="238"/>
  <c r="C23" i="238" s="1"/>
  <c r="F18" i="238"/>
  <c r="E18" i="238"/>
  <c r="D18" i="238"/>
  <c r="C18" i="238"/>
  <c r="B11" i="238"/>
  <c r="C15" i="238" s="1"/>
  <c r="B10" i="238"/>
  <c r="E14" i="238" s="1"/>
  <c r="F9" i="238"/>
  <c r="E9" i="238"/>
  <c r="D9" i="238"/>
  <c r="C9" i="238"/>
  <c r="C27" i="238" s="1"/>
  <c r="B20" i="237"/>
  <c r="E24" i="237" s="1"/>
  <c r="B19" i="237"/>
  <c r="C23" i="237" s="1"/>
  <c r="F18" i="237"/>
  <c r="E18" i="237"/>
  <c r="D18" i="237"/>
  <c r="C18" i="237"/>
  <c r="B11" i="237"/>
  <c r="C15" i="237" s="1"/>
  <c r="B10" i="237"/>
  <c r="E14" i="237" s="1"/>
  <c r="F9" i="237"/>
  <c r="E9" i="237"/>
  <c r="D9" i="237"/>
  <c r="C9" i="237"/>
  <c r="B20" i="236"/>
  <c r="E24" i="236" s="1"/>
  <c r="B19" i="236"/>
  <c r="C23" i="236" s="1"/>
  <c r="F18" i="236"/>
  <c r="E18" i="236"/>
  <c r="D18" i="236"/>
  <c r="C18" i="236"/>
  <c r="B11" i="236"/>
  <c r="C15" i="236" s="1"/>
  <c r="B10" i="236"/>
  <c r="E14" i="236" s="1"/>
  <c r="F9" i="236"/>
  <c r="E9" i="236"/>
  <c r="D9" i="236"/>
  <c r="C9" i="236"/>
  <c r="C27" i="236" s="1"/>
  <c r="B20" i="235"/>
  <c r="E24" i="235" s="1"/>
  <c r="B19" i="235"/>
  <c r="C23" i="235" s="1"/>
  <c r="F18" i="235"/>
  <c r="E18" i="235"/>
  <c r="D18" i="235"/>
  <c r="C18" i="235"/>
  <c r="B11" i="235"/>
  <c r="C15" i="235" s="1"/>
  <c r="B10" i="235"/>
  <c r="E14" i="235" s="1"/>
  <c r="F9" i="235"/>
  <c r="E9" i="235"/>
  <c r="D9" i="235"/>
  <c r="C9" i="235"/>
  <c r="B20" i="234"/>
  <c r="F24" i="234" s="1"/>
  <c r="B19" i="234"/>
  <c r="C23" i="234" s="1"/>
  <c r="F18" i="234"/>
  <c r="E18" i="234"/>
  <c r="D18" i="234"/>
  <c r="C18" i="234"/>
  <c r="B11" i="234"/>
  <c r="C15" i="234" s="1"/>
  <c r="B10" i="234"/>
  <c r="E14" i="234" s="1"/>
  <c r="F9" i="234"/>
  <c r="F27" i="234" s="1"/>
  <c r="E9" i="234"/>
  <c r="D9" i="234"/>
  <c r="C9" i="234"/>
  <c r="C27" i="234" s="1"/>
  <c r="B20" i="233"/>
  <c r="E24" i="233" s="1"/>
  <c r="B19" i="233"/>
  <c r="F23" i="233" s="1"/>
  <c r="F18" i="233"/>
  <c r="E18" i="233"/>
  <c r="D18" i="233"/>
  <c r="C18" i="233"/>
  <c r="B11" i="233"/>
  <c r="C15" i="233" s="1"/>
  <c r="B10" i="233"/>
  <c r="D14" i="233" s="1"/>
  <c r="F9" i="233"/>
  <c r="E9" i="233"/>
  <c r="D9" i="233"/>
  <c r="C9" i="233"/>
  <c r="B20" i="232"/>
  <c r="C24" i="232" s="1"/>
  <c r="B19" i="232"/>
  <c r="D23" i="232" s="1"/>
  <c r="B11" i="232"/>
  <c r="D15" i="232" s="1"/>
  <c r="B10" i="232"/>
  <c r="E14" i="232" s="1"/>
  <c r="B16" i="231"/>
  <c r="C25" i="231" s="1"/>
  <c r="B15" i="231"/>
  <c r="D24" i="231" s="1"/>
  <c r="B14" i="231"/>
  <c r="D23" i="231" s="1"/>
  <c r="B13" i="231"/>
  <c r="D22" i="231" s="1"/>
  <c r="B12" i="231"/>
  <c r="E21" i="231" s="1"/>
  <c r="B11" i="231"/>
  <c r="F20" i="231" s="1"/>
  <c r="B10" i="231"/>
  <c r="F19" i="231" s="1"/>
  <c r="E25" i="231"/>
  <c r="F23" i="231"/>
  <c r="E23" i="231"/>
  <c r="B23" i="231"/>
  <c r="C21" i="231"/>
  <c r="G16" i="231"/>
  <c r="I25" i="231" s="1"/>
  <c r="G15" i="231"/>
  <c r="J24" i="231" s="1"/>
  <c r="G14" i="231"/>
  <c r="K23" i="231" s="1"/>
  <c r="G13" i="231"/>
  <c r="H22" i="231" s="1"/>
  <c r="G12" i="231"/>
  <c r="I21" i="231" s="1"/>
  <c r="G11" i="231"/>
  <c r="J20" i="231" s="1"/>
  <c r="G10" i="231"/>
  <c r="K19" i="231" s="1"/>
  <c r="F29" i="238"/>
  <c r="E29" i="238"/>
  <c r="D29" i="238"/>
  <c r="C29" i="238"/>
  <c r="F28" i="238"/>
  <c r="E28" i="238"/>
  <c r="D28" i="238"/>
  <c r="C28" i="238"/>
  <c r="F29" i="237"/>
  <c r="E29" i="237"/>
  <c r="D29" i="237"/>
  <c r="C29" i="237"/>
  <c r="F28" i="237"/>
  <c r="E28" i="237"/>
  <c r="D28" i="237"/>
  <c r="C28" i="237"/>
  <c r="F29" i="236"/>
  <c r="E29" i="236"/>
  <c r="D29" i="236"/>
  <c r="C29" i="236"/>
  <c r="F28" i="236"/>
  <c r="E28" i="236"/>
  <c r="D28" i="236"/>
  <c r="C28" i="236"/>
  <c r="F29" i="235"/>
  <c r="E29" i="235"/>
  <c r="D29" i="235"/>
  <c r="C29" i="235"/>
  <c r="B29" i="235"/>
  <c r="F28" i="235"/>
  <c r="E28" i="235"/>
  <c r="D28" i="235"/>
  <c r="C28" i="235"/>
  <c r="F29" i="234"/>
  <c r="E29" i="234"/>
  <c r="D29" i="234"/>
  <c r="C29" i="234"/>
  <c r="F28" i="234"/>
  <c r="E28" i="234"/>
  <c r="D28" i="234"/>
  <c r="C28" i="234"/>
  <c r="F29" i="233"/>
  <c r="E29" i="233"/>
  <c r="D29" i="233"/>
  <c r="C29" i="233"/>
  <c r="F28" i="233"/>
  <c r="E28" i="233"/>
  <c r="D28" i="233"/>
  <c r="C28" i="233"/>
  <c r="F29" i="232"/>
  <c r="E29" i="232"/>
  <c r="D29" i="232"/>
  <c r="C29" i="232"/>
  <c r="F28" i="232"/>
  <c r="E28" i="232"/>
  <c r="D28" i="232"/>
  <c r="C28" i="232"/>
  <c r="F18" i="232"/>
  <c r="E18" i="232"/>
  <c r="D18" i="232"/>
  <c r="C18" i="232"/>
  <c r="F9" i="232"/>
  <c r="E9" i="232"/>
  <c r="D9" i="232"/>
  <c r="C9" i="232"/>
  <c r="P16" i="231"/>
  <c r="O16" i="231"/>
  <c r="N16" i="231"/>
  <c r="M16" i="231"/>
  <c r="L16" i="231"/>
  <c r="P15" i="231"/>
  <c r="O15" i="231"/>
  <c r="N15" i="231"/>
  <c r="M15" i="231"/>
  <c r="P14" i="231"/>
  <c r="O14" i="231"/>
  <c r="N14" i="231"/>
  <c r="M14" i="231"/>
  <c r="L14" i="231"/>
  <c r="P13" i="231"/>
  <c r="O13" i="231"/>
  <c r="N13" i="231"/>
  <c r="M13" i="231"/>
  <c r="P12" i="231"/>
  <c r="O12" i="231"/>
  <c r="N12" i="231"/>
  <c r="M12" i="231"/>
  <c r="P11" i="231"/>
  <c r="O11" i="231"/>
  <c r="N11" i="231"/>
  <c r="M11" i="231"/>
  <c r="P10" i="231"/>
  <c r="O10" i="231"/>
  <c r="N10" i="231"/>
  <c r="M10" i="231"/>
  <c r="K9" i="231"/>
  <c r="J9" i="231"/>
  <c r="I9" i="231"/>
  <c r="H9" i="231"/>
  <c r="C9" i="231"/>
  <c r="D9" i="231"/>
  <c r="E9" i="231"/>
  <c r="F9" i="231"/>
  <c r="I36" i="227"/>
  <c r="H36" i="227"/>
  <c r="G45" i="227"/>
  <c r="F36" i="227"/>
  <c r="D36" i="227"/>
  <c r="B36" i="227"/>
  <c r="I23" i="227"/>
  <c r="H23" i="227"/>
  <c r="F23" i="227"/>
  <c r="D23" i="227"/>
  <c r="L26" i="224"/>
  <c r="K26" i="224"/>
  <c r="I13" i="227"/>
  <c r="I26" i="224" s="1"/>
  <c r="H13" i="227"/>
  <c r="H26" i="224" s="1"/>
  <c r="G13" i="227"/>
  <c r="G26" i="224" s="1"/>
  <c r="G39" i="224" s="1"/>
  <c r="F13" i="227"/>
  <c r="F26" i="224" s="1"/>
  <c r="F39" i="224" s="1"/>
  <c r="E26" i="224"/>
  <c r="D26" i="224"/>
  <c r="D39" i="224" s="1"/>
  <c r="C26" i="224"/>
  <c r="B13" i="227"/>
  <c r="B26" i="224" s="1"/>
  <c r="B39" i="224" s="1"/>
  <c r="L25" i="224"/>
  <c r="L38" i="224" s="1"/>
  <c r="K25" i="224"/>
  <c r="I12" i="227"/>
  <c r="I25" i="224" s="1"/>
  <c r="I38" i="224" s="1"/>
  <c r="H12" i="227"/>
  <c r="H25" i="224" s="1"/>
  <c r="H38" i="224" s="1"/>
  <c r="G12" i="227"/>
  <c r="G25" i="224" s="1"/>
  <c r="G38" i="224" s="1"/>
  <c r="F12" i="227"/>
  <c r="F25" i="224" s="1"/>
  <c r="F38" i="224" s="1"/>
  <c r="E25" i="224"/>
  <c r="D25" i="224"/>
  <c r="C25" i="224"/>
  <c r="B12" i="227"/>
  <c r="B25" i="224" s="1"/>
  <c r="B38" i="224" s="1"/>
  <c r="L37" i="224"/>
  <c r="K24" i="224"/>
  <c r="I11" i="227"/>
  <c r="I24" i="224" s="1"/>
  <c r="I37" i="224" s="1"/>
  <c r="H11" i="227"/>
  <c r="H24" i="224" s="1"/>
  <c r="H37" i="224" s="1"/>
  <c r="G11" i="227"/>
  <c r="G24" i="224" s="1"/>
  <c r="G37" i="224" s="1"/>
  <c r="F11" i="227"/>
  <c r="F24" i="224" s="1"/>
  <c r="F37" i="224" s="1"/>
  <c r="E24" i="224"/>
  <c r="D24" i="224"/>
  <c r="C24" i="224"/>
  <c r="B11" i="227"/>
  <c r="B24" i="224" s="1"/>
  <c r="L36" i="230"/>
  <c r="K36" i="230"/>
  <c r="I36" i="230"/>
  <c r="H36" i="230"/>
  <c r="G36" i="230"/>
  <c r="F36" i="230"/>
  <c r="E36" i="230"/>
  <c r="D36" i="230"/>
  <c r="C36" i="230"/>
  <c r="B36" i="230"/>
  <c r="L23" i="230"/>
  <c r="K23" i="230"/>
  <c r="I23" i="230"/>
  <c r="H23" i="230"/>
  <c r="G23" i="230"/>
  <c r="F23" i="230"/>
  <c r="E23" i="230"/>
  <c r="D23" i="230"/>
  <c r="C23" i="230"/>
  <c r="B23" i="230"/>
  <c r="L13" i="230"/>
  <c r="L26" i="223" s="1"/>
  <c r="L39" i="223" s="1"/>
  <c r="K13" i="230"/>
  <c r="K26" i="223" s="1"/>
  <c r="K39" i="223" s="1"/>
  <c r="I13" i="230"/>
  <c r="I26" i="223" s="1"/>
  <c r="I39" i="223" s="1"/>
  <c r="H13" i="230"/>
  <c r="H26" i="223" s="1"/>
  <c r="H39" i="223" s="1"/>
  <c r="G13" i="230"/>
  <c r="G26" i="223" s="1"/>
  <c r="G39" i="223" s="1"/>
  <c r="F13" i="230"/>
  <c r="F26" i="223" s="1"/>
  <c r="F39" i="223" s="1"/>
  <c r="E13" i="230"/>
  <c r="E26" i="223" s="1"/>
  <c r="E39" i="223" s="1"/>
  <c r="D13" i="230"/>
  <c r="D26" i="223" s="1"/>
  <c r="D39" i="223" s="1"/>
  <c r="C13" i="230"/>
  <c r="C26" i="223" s="1"/>
  <c r="C39" i="223" s="1"/>
  <c r="B13" i="230"/>
  <c r="B26" i="223" s="1"/>
  <c r="B39" i="223" s="1"/>
  <c r="L12" i="230"/>
  <c r="L25" i="223" s="1"/>
  <c r="L38" i="223" s="1"/>
  <c r="K12" i="230"/>
  <c r="K25" i="223" s="1"/>
  <c r="K38" i="223" s="1"/>
  <c r="I12" i="230"/>
  <c r="I25" i="223" s="1"/>
  <c r="I38" i="223" s="1"/>
  <c r="H12" i="230"/>
  <c r="H25" i="223" s="1"/>
  <c r="H38" i="223" s="1"/>
  <c r="G12" i="230"/>
  <c r="G25" i="223" s="1"/>
  <c r="G38" i="223" s="1"/>
  <c r="F12" i="230"/>
  <c r="F25" i="223" s="1"/>
  <c r="F38" i="223" s="1"/>
  <c r="E12" i="230"/>
  <c r="E25" i="223" s="1"/>
  <c r="E38" i="223" s="1"/>
  <c r="D12" i="230"/>
  <c r="D25" i="223" s="1"/>
  <c r="D38" i="223" s="1"/>
  <c r="C12" i="230"/>
  <c r="C25" i="223" s="1"/>
  <c r="C38" i="223" s="1"/>
  <c r="B12" i="230"/>
  <c r="B25" i="223" s="1"/>
  <c r="B38" i="223" s="1"/>
  <c r="L11" i="230"/>
  <c r="L24" i="223" s="1"/>
  <c r="K11" i="230"/>
  <c r="K24" i="223" s="1"/>
  <c r="I11" i="230"/>
  <c r="I24" i="223" s="1"/>
  <c r="H11" i="230"/>
  <c r="H24" i="223" s="1"/>
  <c r="G11" i="230"/>
  <c r="G24" i="223" s="1"/>
  <c r="F11" i="230"/>
  <c r="F24" i="223" s="1"/>
  <c r="E11" i="230"/>
  <c r="E24" i="223" s="1"/>
  <c r="D11" i="230"/>
  <c r="D24" i="223" s="1"/>
  <c r="C11" i="230"/>
  <c r="C24" i="223" s="1"/>
  <c r="B11" i="230"/>
  <c r="B24" i="223" s="1"/>
  <c r="L36" i="229"/>
  <c r="K36" i="229"/>
  <c r="I36" i="229"/>
  <c r="H36" i="229"/>
  <c r="G36" i="229"/>
  <c r="F36" i="229"/>
  <c r="E36" i="229"/>
  <c r="D36" i="229"/>
  <c r="C36" i="229"/>
  <c r="B36" i="229"/>
  <c r="L23" i="229"/>
  <c r="K23" i="229"/>
  <c r="I23" i="229"/>
  <c r="H23" i="229"/>
  <c r="G23" i="229"/>
  <c r="F23" i="229"/>
  <c r="E23" i="229"/>
  <c r="D23" i="229"/>
  <c r="C23" i="229"/>
  <c r="B23" i="229"/>
  <c r="L13" i="229"/>
  <c r="L26" i="222" s="1"/>
  <c r="L39" i="222" s="1"/>
  <c r="K13" i="229"/>
  <c r="K26" i="222" s="1"/>
  <c r="I13" i="229"/>
  <c r="I26" i="222" s="1"/>
  <c r="H13" i="229"/>
  <c r="H26" i="222" s="1"/>
  <c r="H39" i="222" s="1"/>
  <c r="G13" i="229"/>
  <c r="G26" i="222" s="1"/>
  <c r="G39" i="222" s="1"/>
  <c r="F13" i="229"/>
  <c r="F26" i="222" s="1"/>
  <c r="F39" i="222" s="1"/>
  <c r="E13" i="229"/>
  <c r="E26" i="222" s="1"/>
  <c r="D13" i="229"/>
  <c r="D26" i="222" s="1"/>
  <c r="D39" i="222" s="1"/>
  <c r="C13" i="229"/>
  <c r="C26" i="222" s="1"/>
  <c r="C39" i="222" s="1"/>
  <c r="B13" i="229"/>
  <c r="B26" i="222" s="1"/>
  <c r="B39" i="222" s="1"/>
  <c r="L12" i="229"/>
  <c r="L25" i="222" s="1"/>
  <c r="K12" i="229"/>
  <c r="K25" i="222" s="1"/>
  <c r="K38" i="222" s="1"/>
  <c r="I12" i="229"/>
  <c r="I25" i="222" s="1"/>
  <c r="I38" i="222" s="1"/>
  <c r="H12" i="229"/>
  <c r="H25" i="222" s="1"/>
  <c r="H38" i="222" s="1"/>
  <c r="G12" i="229"/>
  <c r="G25" i="222" s="1"/>
  <c r="F12" i="229"/>
  <c r="F25" i="222" s="1"/>
  <c r="F38" i="222" s="1"/>
  <c r="E12" i="229"/>
  <c r="E25" i="222" s="1"/>
  <c r="E23" i="222" s="1"/>
  <c r="D12" i="229"/>
  <c r="D25" i="222" s="1"/>
  <c r="C12" i="229"/>
  <c r="C25" i="222" s="1"/>
  <c r="C38" i="222" s="1"/>
  <c r="B12" i="229"/>
  <c r="B25" i="222" s="1"/>
  <c r="B38" i="222" s="1"/>
  <c r="L11" i="229"/>
  <c r="L24" i="222" s="1"/>
  <c r="L37" i="222" s="1"/>
  <c r="K11" i="229"/>
  <c r="K24" i="222" s="1"/>
  <c r="K37" i="222" s="1"/>
  <c r="I11" i="229"/>
  <c r="I24" i="222" s="1"/>
  <c r="H11" i="229"/>
  <c r="H24" i="222" s="1"/>
  <c r="H37" i="222" s="1"/>
  <c r="G11" i="229"/>
  <c r="G24" i="222" s="1"/>
  <c r="G37" i="222" s="1"/>
  <c r="F11" i="229"/>
  <c r="F24" i="222" s="1"/>
  <c r="F37" i="222" s="1"/>
  <c r="E11" i="229"/>
  <c r="E24" i="222" s="1"/>
  <c r="D11" i="229"/>
  <c r="D24" i="222" s="1"/>
  <c r="D37" i="222" s="1"/>
  <c r="C11" i="229"/>
  <c r="C24" i="222" s="1"/>
  <c r="C23" i="222" s="1"/>
  <c r="B11" i="229"/>
  <c r="B24" i="222" s="1"/>
  <c r="B37" i="222" s="1"/>
  <c r="I36" i="228"/>
  <c r="H36" i="228"/>
  <c r="G45" i="228"/>
  <c r="F36" i="228"/>
  <c r="D36" i="228"/>
  <c r="B36" i="228"/>
  <c r="I23" i="228"/>
  <c r="I10" i="228" s="1"/>
  <c r="H23" i="228"/>
  <c r="F23" i="228"/>
  <c r="D23" i="228"/>
  <c r="B23" i="228"/>
  <c r="L13" i="228"/>
  <c r="L26" i="221" s="1"/>
  <c r="K26" i="221"/>
  <c r="I13" i="228"/>
  <c r="I26" i="221" s="1"/>
  <c r="I39" i="221" s="1"/>
  <c r="H13" i="228"/>
  <c r="H26" i="221" s="1"/>
  <c r="H39" i="221" s="1"/>
  <c r="G13" i="228"/>
  <c r="G26" i="221" s="1"/>
  <c r="F13" i="228"/>
  <c r="F26" i="221" s="1"/>
  <c r="E26" i="221"/>
  <c r="D13" i="228"/>
  <c r="D26" i="221" s="1"/>
  <c r="C26" i="221"/>
  <c r="B13" i="228"/>
  <c r="B26" i="221" s="1"/>
  <c r="L12" i="228"/>
  <c r="L25" i="221" s="1"/>
  <c r="L38" i="221" s="1"/>
  <c r="K25" i="221"/>
  <c r="I12" i="228"/>
  <c r="I25" i="221" s="1"/>
  <c r="I38" i="221" s="1"/>
  <c r="H12" i="228"/>
  <c r="H25" i="221" s="1"/>
  <c r="G12" i="228"/>
  <c r="G25" i="221" s="1"/>
  <c r="F12" i="228"/>
  <c r="F25" i="221" s="1"/>
  <c r="F38" i="221" s="1"/>
  <c r="E25" i="221"/>
  <c r="D12" i="228"/>
  <c r="D25" i="221" s="1"/>
  <c r="C25" i="221"/>
  <c r="B12" i="228"/>
  <c r="B25" i="221" s="1"/>
  <c r="B38" i="221" s="1"/>
  <c r="L11" i="228"/>
  <c r="L24" i="221" s="1"/>
  <c r="L37" i="221" s="1"/>
  <c r="K24" i="221"/>
  <c r="I11" i="228"/>
  <c r="I24" i="221" s="1"/>
  <c r="I37" i="221" s="1"/>
  <c r="H11" i="228"/>
  <c r="H24" i="221" s="1"/>
  <c r="H37" i="221" s="1"/>
  <c r="G11" i="228"/>
  <c r="G24" i="221" s="1"/>
  <c r="F11" i="228"/>
  <c r="F24" i="221" s="1"/>
  <c r="E24" i="221"/>
  <c r="D11" i="228"/>
  <c r="D24" i="221" s="1"/>
  <c r="D23" i="221" s="1"/>
  <c r="C24" i="221"/>
  <c r="B11" i="228"/>
  <c r="B24" i="221" s="1"/>
  <c r="L36" i="226"/>
  <c r="K36" i="226"/>
  <c r="K44" i="226" s="1"/>
  <c r="I36" i="226"/>
  <c r="I43" i="226" s="1"/>
  <c r="H36" i="226"/>
  <c r="G36" i="226"/>
  <c r="F36" i="226"/>
  <c r="F43" i="226" s="1"/>
  <c r="E36" i="226"/>
  <c r="D36" i="226"/>
  <c r="C36" i="226"/>
  <c r="B36" i="226"/>
  <c r="L23" i="226"/>
  <c r="K23" i="226"/>
  <c r="I23" i="226"/>
  <c r="H23" i="226"/>
  <c r="G23" i="226"/>
  <c r="F23" i="226"/>
  <c r="E23" i="226"/>
  <c r="D23" i="226"/>
  <c r="C23" i="226"/>
  <c r="B23" i="226"/>
  <c r="L13" i="226"/>
  <c r="L26" i="220" s="1"/>
  <c r="L39" i="220" s="1"/>
  <c r="K13" i="226"/>
  <c r="K26" i="220" s="1"/>
  <c r="K39" i="220" s="1"/>
  <c r="I13" i="226"/>
  <c r="I26" i="220" s="1"/>
  <c r="I39" i="220" s="1"/>
  <c r="H13" i="226"/>
  <c r="H26" i="220" s="1"/>
  <c r="G13" i="226"/>
  <c r="G26" i="220" s="1"/>
  <c r="G39" i="220" s="1"/>
  <c r="F13" i="226"/>
  <c r="F26" i="220" s="1"/>
  <c r="F39" i="220" s="1"/>
  <c r="E13" i="226"/>
  <c r="E26" i="220" s="1"/>
  <c r="E39" i="220" s="1"/>
  <c r="D13" i="226"/>
  <c r="D26" i="220" s="1"/>
  <c r="C13" i="226"/>
  <c r="C26" i="220" s="1"/>
  <c r="C39" i="220" s="1"/>
  <c r="B13" i="226"/>
  <c r="B26" i="220" s="1"/>
  <c r="B39" i="220" s="1"/>
  <c r="L12" i="226"/>
  <c r="L25" i="220" s="1"/>
  <c r="L38" i="220" s="1"/>
  <c r="K12" i="226"/>
  <c r="K25" i="220" s="1"/>
  <c r="I12" i="226"/>
  <c r="I25" i="220" s="1"/>
  <c r="I38" i="220" s="1"/>
  <c r="H12" i="226"/>
  <c r="H25" i="220" s="1"/>
  <c r="H38" i="220" s="1"/>
  <c r="G12" i="226"/>
  <c r="G25" i="220" s="1"/>
  <c r="G38" i="220" s="1"/>
  <c r="F12" i="226"/>
  <c r="F25" i="220" s="1"/>
  <c r="E12" i="226"/>
  <c r="E25" i="220" s="1"/>
  <c r="E38" i="220" s="1"/>
  <c r="D12" i="226"/>
  <c r="D25" i="220" s="1"/>
  <c r="D38" i="220" s="1"/>
  <c r="C12" i="226"/>
  <c r="C25" i="220" s="1"/>
  <c r="C38" i="220" s="1"/>
  <c r="B12" i="226"/>
  <c r="B25" i="220" s="1"/>
  <c r="B38" i="220" s="1"/>
  <c r="L11" i="226"/>
  <c r="L24" i="220" s="1"/>
  <c r="L37" i="220" s="1"/>
  <c r="K11" i="226"/>
  <c r="K24" i="220" s="1"/>
  <c r="K37" i="220" s="1"/>
  <c r="I11" i="226"/>
  <c r="I24" i="220" s="1"/>
  <c r="I37" i="220" s="1"/>
  <c r="H11" i="226"/>
  <c r="H24" i="220" s="1"/>
  <c r="G11" i="226"/>
  <c r="G24" i="220" s="1"/>
  <c r="G37" i="220" s="1"/>
  <c r="F11" i="226"/>
  <c r="F24" i="220" s="1"/>
  <c r="F23" i="220" s="1"/>
  <c r="E11" i="226"/>
  <c r="E24" i="220" s="1"/>
  <c r="E37" i="220" s="1"/>
  <c r="D11" i="226"/>
  <c r="D24" i="220" s="1"/>
  <c r="C11" i="226"/>
  <c r="C24" i="220" s="1"/>
  <c r="C37" i="220" s="1"/>
  <c r="B11" i="226"/>
  <c r="B24" i="220" s="1"/>
  <c r="B37" i="220" s="1"/>
  <c r="L36" i="225"/>
  <c r="I36" i="225"/>
  <c r="H36" i="225"/>
  <c r="G36" i="225"/>
  <c r="F36" i="225"/>
  <c r="E36" i="225"/>
  <c r="D36" i="225"/>
  <c r="C36" i="225"/>
  <c r="B36" i="225"/>
  <c r="L23" i="225"/>
  <c r="I23" i="225"/>
  <c r="H23" i="225"/>
  <c r="G23" i="225"/>
  <c r="F23" i="225"/>
  <c r="E23" i="225"/>
  <c r="D23" i="225"/>
  <c r="C23" i="225"/>
  <c r="B23" i="225"/>
  <c r="L13" i="225"/>
  <c r="L26" i="219" s="1"/>
  <c r="L39" i="219" s="1"/>
  <c r="I13" i="225"/>
  <c r="I26" i="219" s="1"/>
  <c r="I39" i="219" s="1"/>
  <c r="H13" i="225"/>
  <c r="H26" i="219" s="1"/>
  <c r="H39" i="219" s="1"/>
  <c r="G13" i="225"/>
  <c r="G26" i="219" s="1"/>
  <c r="G39" i="219" s="1"/>
  <c r="F13" i="225"/>
  <c r="F26" i="219" s="1"/>
  <c r="F39" i="219" s="1"/>
  <c r="E13" i="225"/>
  <c r="E26" i="219" s="1"/>
  <c r="E39" i="219" s="1"/>
  <c r="D13" i="225"/>
  <c r="D26" i="219" s="1"/>
  <c r="D39" i="219" s="1"/>
  <c r="C13" i="225"/>
  <c r="C26" i="219" s="1"/>
  <c r="B13" i="225"/>
  <c r="B26" i="219" s="1"/>
  <c r="B39" i="219" s="1"/>
  <c r="L12" i="225"/>
  <c r="L25" i="219" s="1"/>
  <c r="L38" i="219" s="1"/>
  <c r="I12" i="225"/>
  <c r="I25" i="219" s="1"/>
  <c r="I38" i="219" s="1"/>
  <c r="H12" i="225"/>
  <c r="H25" i="219" s="1"/>
  <c r="G12" i="225"/>
  <c r="G25" i="219" s="1"/>
  <c r="G38" i="219" s="1"/>
  <c r="F12" i="225"/>
  <c r="F25" i="219" s="1"/>
  <c r="F38" i="219" s="1"/>
  <c r="E12" i="225"/>
  <c r="E25" i="219" s="1"/>
  <c r="E38" i="219" s="1"/>
  <c r="D12" i="225"/>
  <c r="D25" i="219" s="1"/>
  <c r="D38" i="219" s="1"/>
  <c r="C12" i="225"/>
  <c r="C25" i="219" s="1"/>
  <c r="C38" i="219" s="1"/>
  <c r="B12" i="225"/>
  <c r="B25" i="219" s="1"/>
  <c r="B38" i="219" s="1"/>
  <c r="L11" i="225"/>
  <c r="L24" i="219" s="1"/>
  <c r="L37" i="219" s="1"/>
  <c r="I11" i="225"/>
  <c r="I24" i="219" s="1"/>
  <c r="I37" i="219" s="1"/>
  <c r="H11" i="225"/>
  <c r="H24" i="219" s="1"/>
  <c r="H37" i="219" s="1"/>
  <c r="G11" i="225"/>
  <c r="G24" i="219" s="1"/>
  <c r="G37" i="219" s="1"/>
  <c r="F11" i="225"/>
  <c r="F24" i="219" s="1"/>
  <c r="F37" i="219" s="1"/>
  <c r="E11" i="225"/>
  <c r="E24" i="219" s="1"/>
  <c r="E37" i="219" s="1"/>
  <c r="D11" i="225"/>
  <c r="D24" i="219" s="1"/>
  <c r="D37" i="219" s="1"/>
  <c r="C11" i="225"/>
  <c r="C24" i="219" s="1"/>
  <c r="C37" i="219" s="1"/>
  <c r="B11" i="225"/>
  <c r="B24" i="219" s="1"/>
  <c r="B37" i="219" s="1"/>
  <c r="L13" i="217"/>
  <c r="L26" i="218" s="1"/>
  <c r="L39" i="218" s="1"/>
  <c r="K13" i="217"/>
  <c r="K26" i="218" s="1"/>
  <c r="K39" i="218" s="1"/>
  <c r="I13" i="217"/>
  <c r="I26" i="218" s="1"/>
  <c r="I39" i="218" s="1"/>
  <c r="H13" i="217"/>
  <c r="H26" i="218" s="1"/>
  <c r="H39" i="218" s="1"/>
  <c r="G13" i="217"/>
  <c r="G26" i="218" s="1"/>
  <c r="G39" i="218" s="1"/>
  <c r="F13" i="217"/>
  <c r="F26" i="218" s="1"/>
  <c r="F39" i="218" s="1"/>
  <c r="E13" i="217"/>
  <c r="E26" i="218" s="1"/>
  <c r="E39" i="218" s="1"/>
  <c r="D13" i="217"/>
  <c r="D26" i="218" s="1"/>
  <c r="D39" i="218" s="1"/>
  <c r="C13" i="217"/>
  <c r="C26" i="218" s="1"/>
  <c r="C39" i="218" s="1"/>
  <c r="B26" i="218"/>
  <c r="B39" i="218" s="1"/>
  <c r="L12" i="217"/>
  <c r="L25" i="218" s="1"/>
  <c r="L38" i="218" s="1"/>
  <c r="K12" i="217"/>
  <c r="K25" i="218" s="1"/>
  <c r="I12" i="217"/>
  <c r="I25" i="218" s="1"/>
  <c r="I38" i="218" s="1"/>
  <c r="H12" i="217"/>
  <c r="H25" i="218" s="1"/>
  <c r="H38" i="218" s="1"/>
  <c r="G12" i="217"/>
  <c r="G25" i="218" s="1"/>
  <c r="G38" i="218" s="1"/>
  <c r="F12" i="217"/>
  <c r="F25" i="218" s="1"/>
  <c r="F38" i="218" s="1"/>
  <c r="E12" i="217"/>
  <c r="E25" i="218" s="1"/>
  <c r="D12" i="217"/>
  <c r="D25" i="218" s="1"/>
  <c r="D38" i="218" s="1"/>
  <c r="C12" i="217"/>
  <c r="C25" i="218" s="1"/>
  <c r="C38" i="218" s="1"/>
  <c r="B25" i="218"/>
  <c r="C11" i="217"/>
  <c r="C24" i="218" s="1"/>
  <c r="C37" i="218" s="1"/>
  <c r="D11" i="217"/>
  <c r="D24" i="218" s="1"/>
  <c r="D37" i="218" s="1"/>
  <c r="E11" i="217"/>
  <c r="E24" i="218" s="1"/>
  <c r="E37" i="218" s="1"/>
  <c r="F11" i="217"/>
  <c r="F24" i="218" s="1"/>
  <c r="F37" i="218" s="1"/>
  <c r="G11" i="217"/>
  <c r="G24" i="218" s="1"/>
  <c r="H11" i="217"/>
  <c r="H24" i="218" s="1"/>
  <c r="I11" i="217"/>
  <c r="I24" i="218" s="1"/>
  <c r="I37" i="218" s="1"/>
  <c r="K11" i="217"/>
  <c r="K24" i="218" s="1"/>
  <c r="K37" i="218" s="1"/>
  <c r="L11" i="217"/>
  <c r="L24" i="218" s="1"/>
  <c r="B24" i="218"/>
  <c r="L36" i="217"/>
  <c r="L46" i="217" s="1"/>
  <c r="K36" i="217"/>
  <c r="I36" i="217"/>
  <c r="I46" i="217" s="1"/>
  <c r="H36" i="217"/>
  <c r="G36" i="217"/>
  <c r="G46" i="217" s="1"/>
  <c r="F36" i="217"/>
  <c r="E36" i="217"/>
  <c r="E46" i="217" s="1"/>
  <c r="D36" i="217"/>
  <c r="C36" i="217"/>
  <c r="C46" i="217" s="1"/>
  <c r="B36" i="217"/>
  <c r="B46" i="217" s="1"/>
  <c r="L23" i="217"/>
  <c r="K23" i="217"/>
  <c r="I23" i="217"/>
  <c r="H23" i="217"/>
  <c r="G23" i="217"/>
  <c r="F23" i="217"/>
  <c r="E23" i="217"/>
  <c r="D23" i="217"/>
  <c r="C23" i="217"/>
  <c r="B23" i="217"/>
  <c r="L39" i="224"/>
  <c r="I39" i="224"/>
  <c r="H39" i="224"/>
  <c r="D38" i="224"/>
  <c r="L10" i="224"/>
  <c r="L20" i="224" s="1"/>
  <c r="K10" i="224"/>
  <c r="I10" i="224"/>
  <c r="I20" i="224" s="1"/>
  <c r="H10" i="224"/>
  <c r="H20" i="224" s="1"/>
  <c r="G10" i="224"/>
  <c r="F10" i="224"/>
  <c r="F20" i="224" s="1"/>
  <c r="E10" i="224"/>
  <c r="E20" i="224" s="1"/>
  <c r="D10" i="224"/>
  <c r="D20" i="224" s="1"/>
  <c r="C10" i="224"/>
  <c r="B10" i="224"/>
  <c r="B20" i="224" s="1"/>
  <c r="K39" i="222"/>
  <c r="I39" i="222"/>
  <c r="E39" i="222"/>
  <c r="L38" i="222"/>
  <c r="G38" i="222"/>
  <c r="E38" i="222"/>
  <c r="D38" i="222"/>
  <c r="I37" i="222"/>
  <c r="E37" i="222"/>
  <c r="L23" i="222"/>
  <c r="L10" i="222"/>
  <c r="L20" i="222" s="1"/>
  <c r="K10" i="222"/>
  <c r="K17" i="222" s="1"/>
  <c r="I10" i="222"/>
  <c r="I20" i="222" s="1"/>
  <c r="H10" i="222"/>
  <c r="H20" i="222" s="1"/>
  <c r="G10" i="222"/>
  <c r="F10" i="222"/>
  <c r="F20" i="222" s="1"/>
  <c r="E10" i="222"/>
  <c r="E20" i="222" s="1"/>
  <c r="D10" i="222"/>
  <c r="D20" i="222" s="1"/>
  <c r="C10" i="222"/>
  <c r="B10" i="222"/>
  <c r="B20" i="222" s="1"/>
  <c r="L39" i="221"/>
  <c r="F39" i="221"/>
  <c r="D39" i="221"/>
  <c r="B39" i="221"/>
  <c r="H38" i="221"/>
  <c r="D38" i="221"/>
  <c r="F37" i="221"/>
  <c r="D37" i="221"/>
  <c r="B37" i="221"/>
  <c r="F23" i="221"/>
  <c r="L10" i="221"/>
  <c r="L20" i="221" s="1"/>
  <c r="K10" i="221"/>
  <c r="I10" i="221"/>
  <c r="I20" i="221" s="1"/>
  <c r="H10" i="221"/>
  <c r="H18" i="221" s="1"/>
  <c r="G10" i="221"/>
  <c r="F10" i="221"/>
  <c r="F20" i="221" s="1"/>
  <c r="E10" i="221"/>
  <c r="D10" i="221"/>
  <c r="D20" i="221" s="1"/>
  <c r="C10" i="221"/>
  <c r="B10" i="221"/>
  <c r="B20" i="221" s="1"/>
  <c r="H39" i="220"/>
  <c r="D39" i="220"/>
  <c r="K38" i="220"/>
  <c r="F38" i="220"/>
  <c r="H37" i="220"/>
  <c r="D37" i="220"/>
  <c r="H23" i="220"/>
  <c r="L10" i="220"/>
  <c r="K10" i="220"/>
  <c r="K20" i="220" s="1"/>
  <c r="I10" i="220"/>
  <c r="I20" i="220" s="1"/>
  <c r="H10" i="220"/>
  <c r="H20" i="220" s="1"/>
  <c r="G10" i="220"/>
  <c r="G20" i="220" s="1"/>
  <c r="F10" i="220"/>
  <c r="F20" i="220" s="1"/>
  <c r="E10" i="220"/>
  <c r="E20" i="220" s="1"/>
  <c r="D10" i="220"/>
  <c r="C10" i="220"/>
  <c r="C20" i="220" s="1"/>
  <c r="B10" i="220"/>
  <c r="B17" i="220" s="1"/>
  <c r="K39" i="219"/>
  <c r="C39" i="219"/>
  <c r="K38" i="219"/>
  <c r="H38" i="219"/>
  <c r="K37" i="219"/>
  <c r="K23" i="219"/>
  <c r="L10" i="219"/>
  <c r="L20" i="219" s="1"/>
  <c r="K10" i="219"/>
  <c r="K20" i="219" s="1"/>
  <c r="I10" i="219"/>
  <c r="I20" i="219" s="1"/>
  <c r="H10" i="219"/>
  <c r="H20" i="219" s="1"/>
  <c r="G10" i="219"/>
  <c r="G20" i="219" s="1"/>
  <c r="F10" i="219"/>
  <c r="F20" i="219" s="1"/>
  <c r="E10" i="219"/>
  <c r="E20" i="219" s="1"/>
  <c r="D10" i="219"/>
  <c r="D20" i="219" s="1"/>
  <c r="C10" i="219"/>
  <c r="C20" i="219" s="1"/>
  <c r="B10" i="219"/>
  <c r="B20" i="219" s="1"/>
  <c r="K38" i="218"/>
  <c r="E38" i="218"/>
  <c r="B38" i="218"/>
  <c r="G37" i="218"/>
  <c r="B37" i="218"/>
  <c r="B10" i="218"/>
  <c r="L20" i="218"/>
  <c r="D20" i="218"/>
  <c r="C16" i="223" l="1"/>
  <c r="H23" i="218"/>
  <c r="I22" i="231"/>
  <c r="K10" i="217"/>
  <c r="K16" i="217" s="1"/>
  <c r="D23" i="218"/>
  <c r="L23" i="221"/>
  <c r="F23" i="224"/>
  <c r="C20" i="231"/>
  <c r="D27" i="233"/>
  <c r="J33" i="219"/>
  <c r="J16" i="221"/>
  <c r="J16" i="223"/>
  <c r="D23" i="224"/>
  <c r="J16" i="220"/>
  <c r="J16" i="219"/>
  <c r="J29" i="218"/>
  <c r="I16" i="223"/>
  <c r="J16" i="218"/>
  <c r="F16" i="223"/>
  <c r="L16" i="223"/>
  <c r="K16" i="223"/>
  <c r="G16" i="223"/>
  <c r="E16" i="223"/>
  <c r="J16" i="222"/>
  <c r="E23" i="219"/>
  <c r="E30" i="219" s="1"/>
  <c r="J31" i="219"/>
  <c r="J44" i="219" s="1"/>
  <c r="B23" i="218"/>
  <c r="B23" i="220"/>
  <c r="B32" i="220" s="1"/>
  <c r="K23" i="220"/>
  <c r="F37" i="220"/>
  <c r="H23" i="221"/>
  <c r="H29" i="221" s="1"/>
  <c r="K23" i="218"/>
  <c r="K30" i="218" s="1"/>
  <c r="H23" i="231"/>
  <c r="F27" i="237"/>
  <c r="D23" i="220"/>
  <c r="D30" i="220" s="1"/>
  <c r="B23" i="221"/>
  <c r="B30" i="221" s="1"/>
  <c r="H19" i="231"/>
  <c r="J25" i="231"/>
  <c r="I23" i="222"/>
  <c r="I33" i="222" s="1"/>
  <c r="I46" i="222" s="1"/>
  <c r="J21" i="231"/>
  <c r="G20" i="231"/>
  <c r="G24" i="231"/>
  <c r="B10" i="217"/>
  <c r="F23" i="218"/>
  <c r="F36" i="218" s="1"/>
  <c r="H37" i="218"/>
  <c r="C23" i="220"/>
  <c r="C29" i="220" s="1"/>
  <c r="G23" i="220"/>
  <c r="L23" i="220"/>
  <c r="L31" i="220" s="1"/>
  <c r="H23" i="224"/>
  <c r="B29" i="236"/>
  <c r="I19" i="231"/>
  <c r="H20" i="231"/>
  <c r="M20" i="231" s="1"/>
  <c r="G21" i="231"/>
  <c r="K21" i="231"/>
  <c r="P21" i="231" s="1"/>
  <c r="J22" i="231"/>
  <c r="I23" i="231"/>
  <c r="N23" i="231" s="1"/>
  <c r="H24" i="231"/>
  <c r="G25" i="231"/>
  <c r="K25" i="231"/>
  <c r="D21" i="231"/>
  <c r="N21" i="231" s="1"/>
  <c r="F25" i="231"/>
  <c r="B24" i="235"/>
  <c r="B15" i="238"/>
  <c r="K20" i="231"/>
  <c r="P20" i="231" s="1"/>
  <c r="K24" i="231"/>
  <c r="F10" i="217"/>
  <c r="F17" i="217" s="1"/>
  <c r="K23" i="222"/>
  <c r="D37" i="224"/>
  <c r="G37" i="221"/>
  <c r="G39" i="221"/>
  <c r="L12" i="231"/>
  <c r="B29" i="233"/>
  <c r="J19" i="231"/>
  <c r="I20" i="231"/>
  <c r="H21" i="231"/>
  <c r="G22" i="231"/>
  <c r="K22" i="231"/>
  <c r="J23" i="231"/>
  <c r="O23" i="231" s="1"/>
  <c r="I24" i="231"/>
  <c r="H25" i="231"/>
  <c r="M25" i="231" s="1"/>
  <c r="F21" i="231"/>
  <c r="B25" i="231"/>
  <c r="F24" i="235"/>
  <c r="G38" i="221"/>
  <c r="H10" i="217"/>
  <c r="H17" i="217" s="1"/>
  <c r="E23" i="220"/>
  <c r="E36" i="220" s="1"/>
  <c r="I23" i="220"/>
  <c r="G19" i="231"/>
  <c r="G23" i="231"/>
  <c r="B21" i="231"/>
  <c r="D25" i="231"/>
  <c r="D27" i="238"/>
  <c r="B37" i="224"/>
  <c r="B23" i="224"/>
  <c r="B30" i="224" s="1"/>
  <c r="J44" i="223"/>
  <c r="F23" i="222"/>
  <c r="F30" i="222" s="1"/>
  <c r="B23" i="222"/>
  <c r="B29" i="222" s="1"/>
  <c r="H23" i="222"/>
  <c r="H31" i="222" s="1"/>
  <c r="D23" i="222"/>
  <c r="I23" i="221"/>
  <c r="I32" i="221" s="1"/>
  <c r="G23" i="221"/>
  <c r="G29" i="221" s="1"/>
  <c r="J46" i="219"/>
  <c r="L23" i="219"/>
  <c r="L17" i="219"/>
  <c r="L43" i="219" s="1"/>
  <c r="F23" i="219"/>
  <c r="F30" i="219" s="1"/>
  <c r="I23" i="219"/>
  <c r="I31" i="219" s="1"/>
  <c r="B23" i="219"/>
  <c r="G19" i="218"/>
  <c r="G20" i="218"/>
  <c r="H18" i="218"/>
  <c r="H20" i="218"/>
  <c r="B18" i="218"/>
  <c r="B20" i="218"/>
  <c r="C19" i="218"/>
  <c r="C20" i="218"/>
  <c r="I18" i="218"/>
  <c r="I20" i="218"/>
  <c r="E18" i="218"/>
  <c r="E20" i="218"/>
  <c r="F18" i="218"/>
  <c r="F20" i="218"/>
  <c r="K19" i="218"/>
  <c r="K20" i="218"/>
  <c r="C23" i="219"/>
  <c r="C30" i="219" s="1"/>
  <c r="H23" i="219"/>
  <c r="H31" i="219" s="1"/>
  <c r="D23" i="219"/>
  <c r="D29" i="219" s="1"/>
  <c r="J32" i="219"/>
  <c r="J29" i="219"/>
  <c r="J30" i="220"/>
  <c r="J43" i="220" s="1"/>
  <c r="J31" i="220"/>
  <c r="J44" i="220" s="1"/>
  <c r="J36" i="220"/>
  <c r="J32" i="220"/>
  <c r="J45" i="220" s="1"/>
  <c r="J33" i="220"/>
  <c r="J46" i="220" s="1"/>
  <c r="E42" i="226"/>
  <c r="F10" i="228"/>
  <c r="D10" i="228"/>
  <c r="H10" i="228"/>
  <c r="G23" i="228"/>
  <c r="J20" i="228"/>
  <c r="B32" i="228"/>
  <c r="B31" i="228"/>
  <c r="B30" i="228"/>
  <c r="B33" i="228"/>
  <c r="B29" i="228"/>
  <c r="B45" i="228"/>
  <c r="B46" i="228"/>
  <c r="K10" i="229"/>
  <c r="K16" i="229" s="1"/>
  <c r="J20" i="229"/>
  <c r="B45" i="229"/>
  <c r="B46" i="229"/>
  <c r="J33" i="222"/>
  <c r="J16" i="229"/>
  <c r="B32" i="229"/>
  <c r="B31" i="229"/>
  <c r="B30" i="229"/>
  <c r="B33" i="229"/>
  <c r="B29" i="229"/>
  <c r="J19" i="230"/>
  <c r="J36" i="223"/>
  <c r="J30" i="223"/>
  <c r="J43" i="223" s="1"/>
  <c r="J32" i="223"/>
  <c r="J29" i="223"/>
  <c r="J33" i="223"/>
  <c r="J46" i="223" s="1"/>
  <c r="J16" i="230"/>
  <c r="B23" i="223"/>
  <c r="B32" i="223" s="1"/>
  <c r="B45" i="223" s="1"/>
  <c r="B37" i="223"/>
  <c r="B33" i="230"/>
  <c r="B30" i="230"/>
  <c r="B29" i="230"/>
  <c r="B32" i="230"/>
  <c r="B31" i="230"/>
  <c r="J18" i="230"/>
  <c r="B45" i="230"/>
  <c r="B46" i="230"/>
  <c r="F10" i="227"/>
  <c r="H10" i="227"/>
  <c r="J33" i="224"/>
  <c r="J46" i="224" s="1"/>
  <c r="I23" i="224"/>
  <c r="I10" i="227"/>
  <c r="D10" i="227"/>
  <c r="B44" i="227"/>
  <c r="B46" i="227"/>
  <c r="J20" i="227"/>
  <c r="G23" i="224"/>
  <c r="G30" i="224" s="1"/>
  <c r="J36" i="224"/>
  <c r="J29" i="224"/>
  <c r="I10" i="217"/>
  <c r="I19" i="217" s="1"/>
  <c r="E10" i="217"/>
  <c r="E16" i="217" s="1"/>
  <c r="G23" i="218"/>
  <c r="C23" i="218"/>
  <c r="C30" i="218" s="1"/>
  <c r="G10" i="217"/>
  <c r="G17" i="217" s="1"/>
  <c r="L23" i="218"/>
  <c r="L36" i="218" s="1"/>
  <c r="C10" i="217"/>
  <c r="E23" i="218"/>
  <c r="E31" i="218" s="1"/>
  <c r="I23" i="218"/>
  <c r="I29" i="218" s="1"/>
  <c r="B32" i="217"/>
  <c r="B31" i="217"/>
  <c r="B30" i="217"/>
  <c r="B33" i="217"/>
  <c r="B29" i="217"/>
  <c r="B43" i="217"/>
  <c r="J36" i="218"/>
  <c r="J32" i="218"/>
  <c r="J45" i="218" s="1"/>
  <c r="J20" i="217"/>
  <c r="J33" i="218"/>
  <c r="J46" i="218" s="1"/>
  <c r="J31" i="218"/>
  <c r="J18" i="217"/>
  <c r="H43" i="217"/>
  <c r="H46" i="217"/>
  <c r="H43" i="227"/>
  <c r="H46" i="227"/>
  <c r="I44" i="227"/>
  <c r="I46" i="227"/>
  <c r="I45" i="230"/>
  <c r="I46" i="230"/>
  <c r="H43" i="230"/>
  <c r="H46" i="230"/>
  <c r="I44" i="230"/>
  <c r="I45" i="229"/>
  <c r="I46" i="229"/>
  <c r="H43" i="229"/>
  <c r="H46" i="229"/>
  <c r="H43" i="228"/>
  <c r="H46" i="228"/>
  <c r="I45" i="228"/>
  <c r="I46" i="228"/>
  <c r="H29" i="217"/>
  <c r="H31" i="217"/>
  <c r="H30" i="217"/>
  <c r="H32" i="217"/>
  <c r="H33" i="217"/>
  <c r="I29" i="217"/>
  <c r="I31" i="217"/>
  <c r="I30" i="217"/>
  <c r="I32" i="217"/>
  <c r="I33" i="217"/>
  <c r="H29" i="227"/>
  <c r="H30" i="227"/>
  <c r="H31" i="227"/>
  <c r="H32" i="227"/>
  <c r="H33" i="227"/>
  <c r="I29" i="227"/>
  <c r="I30" i="227"/>
  <c r="I31" i="227"/>
  <c r="I32" i="227"/>
  <c r="I33" i="227"/>
  <c r="H23" i="223"/>
  <c r="H31" i="223" s="1"/>
  <c r="H44" i="223" s="1"/>
  <c r="H37" i="223"/>
  <c r="H29" i="230"/>
  <c r="H31" i="230"/>
  <c r="H30" i="230"/>
  <c r="H32" i="230"/>
  <c r="H33" i="230"/>
  <c r="I37" i="223"/>
  <c r="I23" i="223"/>
  <c r="I31" i="223" s="1"/>
  <c r="I44" i="223" s="1"/>
  <c r="I30" i="230"/>
  <c r="I32" i="230"/>
  <c r="I33" i="230"/>
  <c r="I29" i="230"/>
  <c r="I31" i="230"/>
  <c r="H30" i="229"/>
  <c r="H32" i="229"/>
  <c r="H29" i="229"/>
  <c r="H31" i="229"/>
  <c r="H33" i="229"/>
  <c r="I29" i="229"/>
  <c r="I31" i="229"/>
  <c r="I33" i="229"/>
  <c r="I30" i="229"/>
  <c r="I32" i="229"/>
  <c r="H29" i="228"/>
  <c r="H30" i="228"/>
  <c r="H31" i="228"/>
  <c r="H32" i="228"/>
  <c r="H33" i="228"/>
  <c r="I29" i="228"/>
  <c r="I30" i="228"/>
  <c r="I31" i="228"/>
  <c r="I32" i="228"/>
  <c r="I33" i="228"/>
  <c r="F45" i="217"/>
  <c r="F46" i="217"/>
  <c r="D43" i="217"/>
  <c r="D46" i="217"/>
  <c r="F44" i="227"/>
  <c r="F46" i="227"/>
  <c r="D46" i="227"/>
  <c r="F45" i="230"/>
  <c r="F46" i="230"/>
  <c r="D43" i="230"/>
  <c r="D46" i="230"/>
  <c r="F45" i="229"/>
  <c r="F46" i="229"/>
  <c r="D46" i="229"/>
  <c r="F45" i="228"/>
  <c r="F46" i="228"/>
  <c r="D43" i="228"/>
  <c r="D46" i="228"/>
  <c r="F31" i="217"/>
  <c r="F30" i="217"/>
  <c r="F33" i="217"/>
  <c r="F29" i="217"/>
  <c r="F32" i="217"/>
  <c r="D10" i="217"/>
  <c r="D19" i="217" s="1"/>
  <c r="D30" i="217"/>
  <c r="D33" i="217"/>
  <c r="D31" i="217"/>
  <c r="D29" i="217"/>
  <c r="D32" i="217"/>
  <c r="F32" i="227"/>
  <c r="F29" i="227"/>
  <c r="F33" i="227"/>
  <c r="F30" i="227"/>
  <c r="F31" i="227"/>
  <c r="D29" i="227"/>
  <c r="D31" i="227"/>
  <c r="D30" i="227"/>
  <c r="D32" i="227"/>
  <c r="D33" i="227"/>
  <c r="F23" i="223"/>
  <c r="F32" i="223" s="1"/>
  <c r="F45" i="223" s="1"/>
  <c r="F37" i="223"/>
  <c r="F32" i="230"/>
  <c r="F31" i="230"/>
  <c r="F30" i="230"/>
  <c r="F33" i="230"/>
  <c r="F29" i="230"/>
  <c r="D23" i="223"/>
  <c r="D30" i="223" s="1"/>
  <c r="D43" i="223" s="1"/>
  <c r="D37" i="223"/>
  <c r="D29" i="230"/>
  <c r="D30" i="230"/>
  <c r="D31" i="230"/>
  <c r="D32" i="230"/>
  <c r="D33" i="230"/>
  <c r="F33" i="229"/>
  <c r="F31" i="229"/>
  <c r="F32" i="229"/>
  <c r="F30" i="229"/>
  <c r="F29" i="229"/>
  <c r="D32" i="229"/>
  <c r="D33" i="229"/>
  <c r="D29" i="229"/>
  <c r="D30" i="229"/>
  <c r="D31" i="229"/>
  <c r="F30" i="228"/>
  <c r="F33" i="228"/>
  <c r="F31" i="228"/>
  <c r="F32" i="228"/>
  <c r="F29" i="228"/>
  <c r="D30" i="228"/>
  <c r="D32" i="228"/>
  <c r="D33" i="228"/>
  <c r="D29" i="228"/>
  <c r="D31" i="228"/>
  <c r="J16" i="217"/>
  <c r="K45" i="217"/>
  <c r="K46" i="217"/>
  <c r="J17" i="217"/>
  <c r="K45" i="230"/>
  <c r="K46" i="230"/>
  <c r="L46" i="230"/>
  <c r="G45" i="230"/>
  <c r="G46" i="230"/>
  <c r="E43" i="230"/>
  <c r="E46" i="230"/>
  <c r="C45" i="230"/>
  <c r="C46" i="230"/>
  <c r="K45" i="229"/>
  <c r="K46" i="229"/>
  <c r="J19" i="229"/>
  <c r="J18" i="229"/>
  <c r="L46" i="229"/>
  <c r="G23" i="222"/>
  <c r="G29" i="222" s="1"/>
  <c r="G45" i="229"/>
  <c r="G46" i="229"/>
  <c r="E43" i="229"/>
  <c r="E46" i="229"/>
  <c r="C45" i="229"/>
  <c r="C46" i="229"/>
  <c r="L37" i="218"/>
  <c r="L30" i="217"/>
  <c r="L33" i="217"/>
  <c r="L29" i="217"/>
  <c r="L32" i="217"/>
  <c r="L31" i="217"/>
  <c r="L10" i="217"/>
  <c r="L20" i="217" s="1"/>
  <c r="K29" i="217"/>
  <c r="K32" i="217"/>
  <c r="K31" i="217"/>
  <c r="K30" i="217"/>
  <c r="K33" i="217"/>
  <c r="G32" i="217"/>
  <c r="G29" i="217"/>
  <c r="G30" i="217"/>
  <c r="G31" i="217"/>
  <c r="G33" i="217"/>
  <c r="E29" i="217"/>
  <c r="E33" i="217"/>
  <c r="E32" i="217"/>
  <c r="E30" i="217"/>
  <c r="E31" i="217"/>
  <c r="C32" i="217"/>
  <c r="C30" i="217"/>
  <c r="C33" i="217"/>
  <c r="C31" i="217"/>
  <c r="C29" i="217"/>
  <c r="K23" i="223"/>
  <c r="K31" i="223" s="1"/>
  <c r="K44" i="223" s="1"/>
  <c r="K37" i="223"/>
  <c r="K29" i="230"/>
  <c r="K32" i="230"/>
  <c r="K31" i="230"/>
  <c r="K30" i="230"/>
  <c r="K33" i="230"/>
  <c r="L37" i="223"/>
  <c r="L23" i="223"/>
  <c r="L31" i="223" s="1"/>
  <c r="L44" i="223" s="1"/>
  <c r="L30" i="230"/>
  <c r="L33" i="230"/>
  <c r="L29" i="230"/>
  <c r="L32" i="230"/>
  <c r="L31" i="230"/>
  <c r="G23" i="223"/>
  <c r="G30" i="223" s="1"/>
  <c r="G43" i="223" s="1"/>
  <c r="G37" i="223"/>
  <c r="G29" i="230"/>
  <c r="G30" i="230"/>
  <c r="G31" i="230"/>
  <c r="G32" i="230"/>
  <c r="G33" i="230"/>
  <c r="E23" i="223"/>
  <c r="E31" i="223" s="1"/>
  <c r="E44" i="223" s="1"/>
  <c r="E37" i="223"/>
  <c r="E29" i="230"/>
  <c r="E30" i="230"/>
  <c r="E33" i="230"/>
  <c r="E31" i="230"/>
  <c r="E32" i="230"/>
  <c r="C23" i="223"/>
  <c r="C32" i="223" s="1"/>
  <c r="C45" i="223" s="1"/>
  <c r="C37" i="223"/>
  <c r="C29" i="230"/>
  <c r="C31" i="230"/>
  <c r="C30" i="230"/>
  <c r="C32" i="230"/>
  <c r="C33" i="230"/>
  <c r="J36" i="222"/>
  <c r="J30" i="222"/>
  <c r="J43" i="222" s="1"/>
  <c r="J29" i="222"/>
  <c r="J31" i="222"/>
  <c r="J44" i="222" s="1"/>
  <c r="K32" i="229"/>
  <c r="K31" i="229"/>
  <c r="K30" i="229"/>
  <c r="K33" i="229"/>
  <c r="K29" i="229"/>
  <c r="L29" i="229"/>
  <c r="L32" i="229"/>
  <c r="L31" i="229"/>
  <c r="L30" i="229"/>
  <c r="L33" i="229"/>
  <c r="G29" i="229"/>
  <c r="G30" i="229"/>
  <c r="G31" i="229"/>
  <c r="G32" i="229"/>
  <c r="G33" i="229"/>
  <c r="E30" i="229"/>
  <c r="E33" i="229"/>
  <c r="E31" i="229"/>
  <c r="E32" i="229"/>
  <c r="E29" i="229"/>
  <c r="C37" i="222"/>
  <c r="C30" i="229"/>
  <c r="C32" i="229"/>
  <c r="C33" i="229"/>
  <c r="C29" i="229"/>
  <c r="C31" i="229"/>
  <c r="J18" i="226"/>
  <c r="J16" i="226"/>
  <c r="B45" i="225"/>
  <c r="B46" i="225"/>
  <c r="F45" i="225"/>
  <c r="F46" i="225"/>
  <c r="L43" i="225"/>
  <c r="L46" i="225"/>
  <c r="D33" i="225"/>
  <c r="D29" i="225"/>
  <c r="D30" i="225"/>
  <c r="D31" i="225"/>
  <c r="D32" i="225"/>
  <c r="H29" i="225"/>
  <c r="H30" i="225"/>
  <c r="H31" i="225"/>
  <c r="H32" i="225"/>
  <c r="H33" i="225"/>
  <c r="C45" i="225"/>
  <c r="C46" i="225"/>
  <c r="G45" i="225"/>
  <c r="G46" i="225"/>
  <c r="I29" i="225"/>
  <c r="I30" i="225"/>
  <c r="I31" i="225"/>
  <c r="I32" i="225"/>
  <c r="I33" i="225"/>
  <c r="D43" i="225"/>
  <c r="D46" i="225"/>
  <c r="H44" i="225"/>
  <c r="H46" i="225"/>
  <c r="B31" i="225"/>
  <c r="B33" i="225"/>
  <c r="B30" i="225"/>
  <c r="B29" i="225"/>
  <c r="B32" i="225"/>
  <c r="F31" i="225"/>
  <c r="F32" i="225"/>
  <c r="F33" i="225"/>
  <c r="F29" i="225"/>
  <c r="F30" i="225"/>
  <c r="E44" i="225"/>
  <c r="E46" i="225"/>
  <c r="I45" i="225"/>
  <c r="I46" i="225"/>
  <c r="L30" i="225"/>
  <c r="L32" i="225"/>
  <c r="L33" i="225"/>
  <c r="L29" i="225"/>
  <c r="L31" i="225"/>
  <c r="G29" i="225"/>
  <c r="G30" i="225"/>
  <c r="G31" i="225"/>
  <c r="G32" i="225"/>
  <c r="G33" i="225"/>
  <c r="G23" i="219"/>
  <c r="G29" i="219" s="1"/>
  <c r="E31" i="225"/>
  <c r="E32" i="225"/>
  <c r="E29" i="225"/>
  <c r="E30" i="225"/>
  <c r="E33" i="225"/>
  <c r="C29" i="225"/>
  <c r="C31" i="225"/>
  <c r="C30" i="225"/>
  <c r="C32" i="225"/>
  <c r="C33" i="225"/>
  <c r="K18" i="229"/>
  <c r="K19" i="229"/>
  <c r="H16" i="217"/>
  <c r="I17" i="217"/>
  <c r="B18" i="217"/>
  <c r="B17" i="217"/>
  <c r="B16" i="217"/>
  <c r="B19" i="217"/>
  <c r="F19" i="217"/>
  <c r="K20" i="217"/>
  <c r="E19" i="217"/>
  <c r="C17" i="217"/>
  <c r="C19" i="217"/>
  <c r="C20" i="217"/>
  <c r="C16" i="217"/>
  <c r="C18" i="217"/>
  <c r="G16" i="217"/>
  <c r="L16" i="217"/>
  <c r="B20" i="217"/>
  <c r="K16" i="225"/>
  <c r="K18" i="225"/>
  <c r="K20" i="225"/>
  <c r="K17" i="225"/>
  <c r="K19" i="225"/>
  <c r="J17" i="225"/>
  <c r="J19" i="225"/>
  <c r="J20" i="225"/>
  <c r="J16" i="225"/>
  <c r="J18" i="225"/>
  <c r="K30" i="219"/>
  <c r="K32" i="219"/>
  <c r="K33" i="219"/>
  <c r="K46" i="219" s="1"/>
  <c r="K29" i="219"/>
  <c r="K31" i="219"/>
  <c r="L29" i="219"/>
  <c r="L31" i="219"/>
  <c r="L30" i="219"/>
  <c r="L32" i="219"/>
  <c r="L33" i="219"/>
  <c r="L46" i="219" s="1"/>
  <c r="D36" i="219"/>
  <c r="E31" i="219"/>
  <c r="B33" i="219"/>
  <c r="B46" i="219" s="1"/>
  <c r="B30" i="219"/>
  <c r="B29" i="219"/>
  <c r="B32" i="219"/>
  <c r="B31" i="219"/>
  <c r="G30" i="218"/>
  <c r="G32" i="218"/>
  <c r="G33" i="218"/>
  <c r="G29" i="218"/>
  <c r="G31" i="218"/>
  <c r="D29" i="218"/>
  <c r="D31" i="218"/>
  <c r="D30" i="218"/>
  <c r="D32" i="218"/>
  <c r="D33" i="218"/>
  <c r="D46" i="218" s="1"/>
  <c r="G36" i="218"/>
  <c r="H29" i="218"/>
  <c r="H31" i="218"/>
  <c r="H30" i="218"/>
  <c r="H32" i="218"/>
  <c r="H33" i="218"/>
  <c r="E33" i="218"/>
  <c r="I36" i="218"/>
  <c r="I32" i="218"/>
  <c r="K36" i="218"/>
  <c r="K29" i="218"/>
  <c r="B36" i="218"/>
  <c r="B33" i="218"/>
  <c r="B30" i="218"/>
  <c r="B29" i="218"/>
  <c r="B32" i="218"/>
  <c r="B31" i="218"/>
  <c r="H36" i="218"/>
  <c r="D36" i="218"/>
  <c r="J43" i="218"/>
  <c r="J44" i="218"/>
  <c r="H18" i="219"/>
  <c r="K36" i="219"/>
  <c r="D17" i="219"/>
  <c r="L36" i="219"/>
  <c r="E18" i="219"/>
  <c r="J45" i="219"/>
  <c r="J43" i="219"/>
  <c r="L20" i="220"/>
  <c r="C18" i="220"/>
  <c r="K18" i="220"/>
  <c r="D29" i="220"/>
  <c r="H36" i="220"/>
  <c r="H32" i="220"/>
  <c r="H29" i="220"/>
  <c r="H30" i="220"/>
  <c r="H33" i="220"/>
  <c r="H46" i="220" s="1"/>
  <c r="H31" i="220"/>
  <c r="D20" i="220"/>
  <c r="E18" i="220"/>
  <c r="E29" i="220"/>
  <c r="I36" i="220"/>
  <c r="I31" i="220"/>
  <c r="I32" i="220"/>
  <c r="I29" i="220"/>
  <c r="I30" i="220"/>
  <c r="I33" i="220"/>
  <c r="I46" i="220" s="1"/>
  <c r="F17" i="220"/>
  <c r="G18" i="220"/>
  <c r="B30" i="220"/>
  <c r="F36" i="220"/>
  <c r="F30" i="220"/>
  <c r="F33" i="220"/>
  <c r="F46" i="220" s="1"/>
  <c r="F31" i="220"/>
  <c r="F32" i="220"/>
  <c r="F29" i="220"/>
  <c r="K36" i="220"/>
  <c r="K30" i="220"/>
  <c r="K33" i="220"/>
  <c r="K46" i="220" s="1"/>
  <c r="K31" i="220"/>
  <c r="K32" i="220"/>
  <c r="K29" i="220"/>
  <c r="B20" i="220"/>
  <c r="B16" i="220"/>
  <c r="I17" i="220"/>
  <c r="H18" i="220"/>
  <c r="C36" i="220"/>
  <c r="C31" i="220"/>
  <c r="G36" i="220"/>
  <c r="G29" i="220"/>
  <c r="G30" i="220"/>
  <c r="G33" i="220"/>
  <c r="G46" i="220" s="1"/>
  <c r="G31" i="220"/>
  <c r="G32" i="220"/>
  <c r="E20" i="221"/>
  <c r="K20" i="221"/>
  <c r="G18" i="221"/>
  <c r="B33" i="221"/>
  <c r="B46" i="221" s="1"/>
  <c r="F36" i="221"/>
  <c r="F30" i="221"/>
  <c r="F33" i="221"/>
  <c r="F46" i="221" s="1"/>
  <c r="F31" i="221"/>
  <c r="F32" i="221"/>
  <c r="F29" i="221"/>
  <c r="K36" i="221"/>
  <c r="K33" i="221"/>
  <c r="K29" i="221"/>
  <c r="C20" i="221"/>
  <c r="C36" i="221"/>
  <c r="C29" i="221"/>
  <c r="C33" i="221"/>
  <c r="G36" i="221"/>
  <c r="L36" i="221"/>
  <c r="L29" i="221"/>
  <c r="L30" i="221"/>
  <c r="L33" i="221"/>
  <c r="L46" i="221" s="1"/>
  <c r="L31" i="221"/>
  <c r="L32" i="221"/>
  <c r="G20" i="221"/>
  <c r="H20" i="221"/>
  <c r="C18" i="221"/>
  <c r="K18" i="221"/>
  <c r="D36" i="221"/>
  <c r="D32" i="221"/>
  <c r="D29" i="221"/>
  <c r="D30" i="221"/>
  <c r="D33" i="221"/>
  <c r="D46" i="221" s="1"/>
  <c r="D31" i="221"/>
  <c r="H32" i="221"/>
  <c r="H31" i="221"/>
  <c r="H44" i="221" s="1"/>
  <c r="E18" i="221"/>
  <c r="E36" i="221"/>
  <c r="E29" i="221"/>
  <c r="E33" i="221"/>
  <c r="I31" i="221"/>
  <c r="I33" i="221"/>
  <c r="I46" i="221" s="1"/>
  <c r="B16" i="222"/>
  <c r="D36" i="222"/>
  <c r="D32" i="222"/>
  <c r="D29" i="222"/>
  <c r="D31" i="222"/>
  <c r="D30" i="222"/>
  <c r="D33" i="222"/>
  <c r="D46" i="222" s="1"/>
  <c r="H33" i="222"/>
  <c r="H46" i="222" s="1"/>
  <c r="C17" i="222"/>
  <c r="L17" i="222"/>
  <c r="E31" i="222"/>
  <c r="E32" i="222"/>
  <c r="E30" i="222"/>
  <c r="E33" i="222"/>
  <c r="E46" i="222" s="1"/>
  <c r="E29" i="222"/>
  <c r="I30" i="222"/>
  <c r="K20" i="222"/>
  <c r="D17" i="222"/>
  <c r="D18" i="222"/>
  <c r="B30" i="222"/>
  <c r="F32" i="222"/>
  <c r="K36" i="222"/>
  <c r="K30" i="222"/>
  <c r="K33" i="222"/>
  <c r="K31" i="222"/>
  <c r="K29" i="222"/>
  <c r="K32" i="222"/>
  <c r="C20" i="222"/>
  <c r="G20" i="222"/>
  <c r="G17" i="222"/>
  <c r="L18" i="222"/>
  <c r="C36" i="222"/>
  <c r="C29" i="222"/>
  <c r="C30" i="222"/>
  <c r="C33" i="222"/>
  <c r="C32" i="222"/>
  <c r="C31" i="222"/>
  <c r="L36" i="222"/>
  <c r="L29" i="222"/>
  <c r="L30" i="222"/>
  <c r="L43" i="222" s="1"/>
  <c r="L33" i="222"/>
  <c r="L46" i="222" s="1"/>
  <c r="L32" i="222"/>
  <c r="L31" i="222"/>
  <c r="J46" i="222"/>
  <c r="H16" i="223"/>
  <c r="D16" i="223"/>
  <c r="J45" i="223"/>
  <c r="K20" i="224"/>
  <c r="D17" i="224"/>
  <c r="D18" i="224"/>
  <c r="B32" i="224"/>
  <c r="B29" i="224"/>
  <c r="F30" i="224"/>
  <c r="F33" i="224"/>
  <c r="F46" i="224" s="1"/>
  <c r="F31" i="224"/>
  <c r="F32" i="224"/>
  <c r="F29" i="224"/>
  <c r="K36" i="224"/>
  <c r="K33" i="224"/>
  <c r="K29" i="224"/>
  <c r="C20" i="224"/>
  <c r="G20" i="224"/>
  <c r="G17" i="224"/>
  <c r="L18" i="224"/>
  <c r="C36" i="224"/>
  <c r="C29" i="224"/>
  <c r="C33" i="224"/>
  <c r="L36" i="224"/>
  <c r="L29" i="224"/>
  <c r="L30" i="224"/>
  <c r="L33" i="224"/>
  <c r="L46" i="224" s="1"/>
  <c r="L31" i="224"/>
  <c r="L44" i="224" s="1"/>
  <c r="L32" i="224"/>
  <c r="B16" i="224"/>
  <c r="K17" i="224"/>
  <c r="D36" i="224"/>
  <c r="D32" i="224"/>
  <c r="D29" i="224"/>
  <c r="D30" i="224"/>
  <c r="D33" i="224"/>
  <c r="D46" i="224" s="1"/>
  <c r="D31" i="224"/>
  <c r="H32" i="224"/>
  <c r="H29" i="224"/>
  <c r="H30" i="224"/>
  <c r="H33" i="224"/>
  <c r="H46" i="224" s="1"/>
  <c r="H31" i="224"/>
  <c r="C17" i="224"/>
  <c r="L17" i="224"/>
  <c r="E29" i="224"/>
  <c r="E33" i="224"/>
  <c r="E46" i="224" s="1"/>
  <c r="I31" i="224"/>
  <c r="I32" i="224"/>
  <c r="I29" i="224"/>
  <c r="I30" i="224"/>
  <c r="I33" i="224"/>
  <c r="I46" i="224" s="1"/>
  <c r="F42" i="230"/>
  <c r="B44" i="230"/>
  <c r="E10" i="229"/>
  <c r="F42" i="228"/>
  <c r="D44" i="228"/>
  <c r="I42" i="228"/>
  <c r="F44" i="228"/>
  <c r="B42" i="228"/>
  <c r="L42" i="228"/>
  <c r="I44" i="228"/>
  <c r="D42" i="228"/>
  <c r="B44" i="228"/>
  <c r="L44" i="228"/>
  <c r="E31" i="226"/>
  <c r="E29" i="226"/>
  <c r="E30" i="226"/>
  <c r="E32" i="226"/>
  <c r="E33" i="226"/>
  <c r="I31" i="226"/>
  <c r="I33" i="226"/>
  <c r="I32" i="226"/>
  <c r="I29" i="226"/>
  <c r="I30" i="226"/>
  <c r="C45" i="226"/>
  <c r="C46" i="226"/>
  <c r="G45" i="226"/>
  <c r="G46" i="226"/>
  <c r="L46" i="226"/>
  <c r="B30" i="226"/>
  <c r="B32" i="226"/>
  <c r="B33" i="226"/>
  <c r="B29" i="226"/>
  <c r="B31" i="226"/>
  <c r="F30" i="226"/>
  <c r="F32" i="226"/>
  <c r="F29" i="226"/>
  <c r="F31" i="226"/>
  <c r="F33" i="226"/>
  <c r="K30" i="226"/>
  <c r="K32" i="226"/>
  <c r="K33" i="226"/>
  <c r="K31" i="226"/>
  <c r="K29" i="226"/>
  <c r="D46" i="226"/>
  <c r="H43" i="226"/>
  <c r="H46" i="226"/>
  <c r="C29" i="226"/>
  <c r="C33" i="226"/>
  <c r="C32" i="226"/>
  <c r="C30" i="226"/>
  <c r="C31" i="226"/>
  <c r="G29" i="226"/>
  <c r="G33" i="226"/>
  <c r="G31" i="226"/>
  <c r="G30" i="226"/>
  <c r="G32" i="226"/>
  <c r="L29" i="226"/>
  <c r="L33" i="226"/>
  <c r="L30" i="226"/>
  <c r="L31" i="226"/>
  <c r="L32" i="226"/>
  <c r="E43" i="226"/>
  <c r="E46" i="226"/>
  <c r="I44" i="226"/>
  <c r="I46" i="226"/>
  <c r="H42" i="226"/>
  <c r="C44" i="226"/>
  <c r="J20" i="226"/>
  <c r="D32" i="226"/>
  <c r="D31" i="226"/>
  <c r="D29" i="226"/>
  <c r="D33" i="226"/>
  <c r="D30" i="226"/>
  <c r="H32" i="226"/>
  <c r="H30" i="226"/>
  <c r="H29" i="226"/>
  <c r="H33" i="226"/>
  <c r="H31" i="226"/>
  <c r="B44" i="226"/>
  <c r="B46" i="226"/>
  <c r="F44" i="226"/>
  <c r="F46" i="226"/>
  <c r="K45" i="226"/>
  <c r="K46" i="226"/>
  <c r="B43" i="226"/>
  <c r="G44" i="226"/>
  <c r="J17" i="226"/>
  <c r="L44" i="225"/>
  <c r="E43" i="225"/>
  <c r="B44" i="225"/>
  <c r="I44" i="225"/>
  <c r="B42" i="225"/>
  <c r="I42" i="225"/>
  <c r="F43" i="225"/>
  <c r="D44" i="225"/>
  <c r="D42" i="225"/>
  <c r="L42" i="225"/>
  <c r="H43" i="225"/>
  <c r="F44" i="225"/>
  <c r="F42" i="225"/>
  <c r="B43" i="225"/>
  <c r="I43" i="225"/>
  <c r="B42" i="217"/>
  <c r="B44" i="217"/>
  <c r="I45" i="217"/>
  <c r="E45" i="217"/>
  <c r="K44" i="217"/>
  <c r="F44" i="217"/>
  <c r="L43" i="217"/>
  <c r="G43" i="217"/>
  <c r="C43" i="217"/>
  <c r="H42" i="217"/>
  <c r="D42" i="217"/>
  <c r="H45" i="217"/>
  <c r="D45" i="217"/>
  <c r="I44" i="217"/>
  <c r="E44" i="217"/>
  <c r="K43" i="217"/>
  <c r="F43" i="217"/>
  <c r="L42" i="217"/>
  <c r="G42" i="217"/>
  <c r="C42" i="217"/>
  <c r="B45" i="217"/>
  <c r="L45" i="217"/>
  <c r="G45" i="217"/>
  <c r="C45" i="217"/>
  <c r="H44" i="217"/>
  <c r="D44" i="217"/>
  <c r="I43" i="217"/>
  <c r="E43" i="217"/>
  <c r="K42" i="217"/>
  <c r="F42" i="217"/>
  <c r="L44" i="217"/>
  <c r="G44" i="217"/>
  <c r="C44" i="217"/>
  <c r="I42" i="217"/>
  <c r="E42" i="217"/>
  <c r="H10" i="230"/>
  <c r="C10" i="229"/>
  <c r="B10" i="229"/>
  <c r="F10" i="229"/>
  <c r="I10" i="229"/>
  <c r="H10" i="229"/>
  <c r="B10" i="228"/>
  <c r="L10" i="226"/>
  <c r="L17" i="226" s="1"/>
  <c r="C10" i="225"/>
  <c r="G10" i="225"/>
  <c r="B28" i="236"/>
  <c r="B28" i="237"/>
  <c r="C19" i="231"/>
  <c r="M19" i="231" s="1"/>
  <c r="C23" i="231"/>
  <c r="C24" i="231"/>
  <c r="M24" i="231" s="1"/>
  <c r="L10" i="231"/>
  <c r="D19" i="231"/>
  <c r="N19" i="231" s="1"/>
  <c r="F24" i="231"/>
  <c r="L11" i="231"/>
  <c r="L15" i="231"/>
  <c r="E22" i="231"/>
  <c r="O22" i="231" s="1"/>
  <c r="E24" i="231"/>
  <c r="L13" i="231"/>
  <c r="B24" i="231"/>
  <c r="D20" i="231"/>
  <c r="E20" i="231"/>
  <c r="B20" i="231"/>
  <c r="E19" i="231"/>
  <c r="O19" i="231" s="1"/>
  <c r="B19" i="231"/>
  <c r="B18" i="232"/>
  <c r="E22" i="232" s="1"/>
  <c r="E24" i="232"/>
  <c r="D27" i="232"/>
  <c r="F27" i="233"/>
  <c r="B29" i="234"/>
  <c r="D24" i="234"/>
  <c r="E23" i="234"/>
  <c r="E32" i="234" s="1"/>
  <c r="D27" i="234"/>
  <c r="B24" i="234"/>
  <c r="D24" i="235"/>
  <c r="B24" i="236"/>
  <c r="D27" i="236"/>
  <c r="D24" i="236"/>
  <c r="F24" i="236"/>
  <c r="C27" i="237"/>
  <c r="B24" i="237"/>
  <c r="D27" i="237"/>
  <c r="D24" i="237"/>
  <c r="F24" i="237"/>
  <c r="B28" i="238"/>
  <c r="B24" i="238"/>
  <c r="D24" i="238"/>
  <c r="D33" i="238" s="1"/>
  <c r="B29" i="238"/>
  <c r="F24" i="238"/>
  <c r="D15" i="238"/>
  <c r="F15" i="238"/>
  <c r="F15" i="237"/>
  <c r="F33" i="237" s="1"/>
  <c r="B29" i="237"/>
  <c r="B15" i="237"/>
  <c r="D15" i="237"/>
  <c r="B15" i="236"/>
  <c r="D15" i="236"/>
  <c r="F15" i="236"/>
  <c r="F15" i="235"/>
  <c r="F33" i="235" s="1"/>
  <c r="B15" i="235"/>
  <c r="D15" i="235"/>
  <c r="B15" i="234"/>
  <c r="D15" i="234"/>
  <c r="D33" i="234" s="1"/>
  <c r="F15" i="234"/>
  <c r="F33" i="234" s="1"/>
  <c r="B24" i="233"/>
  <c r="F24" i="233"/>
  <c r="C27" i="233"/>
  <c r="C23" i="233"/>
  <c r="D15" i="233"/>
  <c r="B9" i="233"/>
  <c r="B13" i="233" s="1"/>
  <c r="E14" i="233"/>
  <c r="D24" i="232"/>
  <c r="D33" i="232" s="1"/>
  <c r="B23" i="232"/>
  <c r="E27" i="232"/>
  <c r="E23" i="232"/>
  <c r="E32" i="232" s="1"/>
  <c r="F23" i="232"/>
  <c r="C27" i="232"/>
  <c r="B14" i="232"/>
  <c r="F14" i="232"/>
  <c r="F32" i="232" s="1"/>
  <c r="E15" i="232"/>
  <c r="F27" i="232"/>
  <c r="C14" i="232"/>
  <c r="B15" i="232"/>
  <c r="F15" i="232"/>
  <c r="C23" i="232"/>
  <c r="B24" i="232"/>
  <c r="F24" i="232"/>
  <c r="D14" i="232"/>
  <c r="D32" i="232" s="1"/>
  <c r="C15" i="232"/>
  <c r="C33" i="232" s="1"/>
  <c r="B9" i="238"/>
  <c r="C13" i="238" s="1"/>
  <c r="B14" i="238"/>
  <c r="F14" i="238"/>
  <c r="E15" i="238"/>
  <c r="E33" i="238" s="1"/>
  <c r="D23" i="238"/>
  <c r="C24" i="238"/>
  <c r="C33" i="238" s="1"/>
  <c r="C14" i="238"/>
  <c r="C32" i="238" s="1"/>
  <c r="E23" i="238"/>
  <c r="E32" i="238" s="1"/>
  <c r="D14" i="238"/>
  <c r="D32" i="238" s="1"/>
  <c r="B18" i="238"/>
  <c r="B23" i="238"/>
  <c r="F23" i="238"/>
  <c r="B9" i="237"/>
  <c r="C13" i="237" s="1"/>
  <c r="B14" i="237"/>
  <c r="F14" i="237"/>
  <c r="E15" i="237"/>
  <c r="E33" i="237" s="1"/>
  <c r="D23" i="237"/>
  <c r="C24" i="237"/>
  <c r="C33" i="237" s="1"/>
  <c r="C14" i="237"/>
  <c r="E23" i="237"/>
  <c r="E32" i="237" s="1"/>
  <c r="D14" i="237"/>
  <c r="B18" i="237"/>
  <c r="C22" i="237" s="1"/>
  <c r="B23" i="237"/>
  <c r="F23" i="237"/>
  <c r="B9" i="236"/>
  <c r="C13" i="236" s="1"/>
  <c r="B14" i="236"/>
  <c r="F14" i="236"/>
  <c r="E15" i="236"/>
  <c r="E33" i="236" s="1"/>
  <c r="D23" i="236"/>
  <c r="C24" i="236"/>
  <c r="C33" i="236" s="1"/>
  <c r="C14" i="236"/>
  <c r="C32" i="236" s="1"/>
  <c r="E23" i="236"/>
  <c r="E32" i="236" s="1"/>
  <c r="D14" i="236"/>
  <c r="B18" i="236"/>
  <c r="B23" i="236"/>
  <c r="F23" i="236"/>
  <c r="C27" i="235"/>
  <c r="B9" i="235"/>
  <c r="E13" i="235" s="1"/>
  <c r="B14" i="235"/>
  <c r="F14" i="235"/>
  <c r="E15" i="235"/>
  <c r="E33" i="235" s="1"/>
  <c r="D23" i="235"/>
  <c r="C24" i="235"/>
  <c r="C14" i="235"/>
  <c r="C32" i="235" s="1"/>
  <c r="E23" i="235"/>
  <c r="E32" i="235" s="1"/>
  <c r="B28" i="235"/>
  <c r="D14" i="235"/>
  <c r="B18" i="235"/>
  <c r="B23" i="235"/>
  <c r="F23" i="235"/>
  <c r="B28" i="234"/>
  <c r="B9" i="234"/>
  <c r="C13" i="234" s="1"/>
  <c r="B14" i="234"/>
  <c r="F14" i="234"/>
  <c r="E15" i="234"/>
  <c r="D23" i="234"/>
  <c r="D32" i="234" s="1"/>
  <c r="C24" i="234"/>
  <c r="C14" i="234"/>
  <c r="D14" i="234"/>
  <c r="B18" i="234"/>
  <c r="C22" i="234" s="1"/>
  <c r="B23" i="234"/>
  <c r="F23" i="234"/>
  <c r="F32" i="234" s="1"/>
  <c r="E24" i="234"/>
  <c r="B28" i="233"/>
  <c r="B14" i="233"/>
  <c r="F14" i="233"/>
  <c r="F32" i="233" s="1"/>
  <c r="E15" i="233"/>
  <c r="E33" i="233" s="1"/>
  <c r="D23" i="233"/>
  <c r="D32" i="233" s="1"/>
  <c r="C24" i="233"/>
  <c r="C33" i="233" s="1"/>
  <c r="C14" i="233"/>
  <c r="B15" i="233"/>
  <c r="F15" i="233"/>
  <c r="E23" i="233"/>
  <c r="D24" i="233"/>
  <c r="B18" i="233"/>
  <c r="F22" i="233" s="1"/>
  <c r="B23" i="233"/>
  <c r="B28" i="232"/>
  <c r="B29" i="232"/>
  <c r="B9" i="232"/>
  <c r="B13" i="232" s="1"/>
  <c r="B9" i="231"/>
  <c r="P25" i="231"/>
  <c r="B22" i="231"/>
  <c r="F22" i="231"/>
  <c r="C22" i="231"/>
  <c r="M22" i="231" s="1"/>
  <c r="P9" i="231"/>
  <c r="P22" i="231"/>
  <c r="G9" i="231"/>
  <c r="G18" i="231" s="1"/>
  <c r="P24" i="231"/>
  <c r="M9" i="231"/>
  <c r="N22" i="231"/>
  <c r="N24" i="231"/>
  <c r="O9" i="231"/>
  <c r="N9" i="231"/>
  <c r="E27" i="238"/>
  <c r="F27" i="238"/>
  <c r="E27" i="237"/>
  <c r="E27" i="236"/>
  <c r="F27" i="236"/>
  <c r="D27" i="235"/>
  <c r="E27" i="235"/>
  <c r="C33" i="235"/>
  <c r="F27" i="235"/>
  <c r="C33" i="234"/>
  <c r="E27" i="234"/>
  <c r="E27" i="233"/>
  <c r="E32" i="233"/>
  <c r="M21" i="231"/>
  <c r="P19" i="231"/>
  <c r="O20" i="231"/>
  <c r="P23" i="231"/>
  <c r="O24" i="231"/>
  <c r="N25" i="231"/>
  <c r="O21" i="231"/>
  <c r="M23" i="231"/>
  <c r="O25" i="231"/>
  <c r="F43" i="227"/>
  <c r="E42" i="227"/>
  <c r="I43" i="227"/>
  <c r="H42" i="227"/>
  <c r="B43" i="227"/>
  <c r="G44" i="227"/>
  <c r="D45" i="227"/>
  <c r="B42" i="227"/>
  <c r="F42" i="227"/>
  <c r="I42" i="227"/>
  <c r="G43" i="227"/>
  <c r="D44" i="227"/>
  <c r="H45" i="227"/>
  <c r="B10" i="227"/>
  <c r="C42" i="227"/>
  <c r="G42" i="227"/>
  <c r="K42" i="227"/>
  <c r="D43" i="227"/>
  <c r="H44" i="227"/>
  <c r="B45" i="227"/>
  <c r="F45" i="227"/>
  <c r="I45" i="227"/>
  <c r="D42" i="227"/>
  <c r="L42" i="227"/>
  <c r="C10" i="230"/>
  <c r="K10" i="230"/>
  <c r="D44" i="230"/>
  <c r="L44" i="230"/>
  <c r="I10" i="230"/>
  <c r="B42" i="230"/>
  <c r="I42" i="230"/>
  <c r="F44" i="230"/>
  <c r="E10" i="230"/>
  <c r="B10" i="230"/>
  <c r="F10" i="230"/>
  <c r="G10" i="230"/>
  <c r="D42" i="230"/>
  <c r="L42" i="230"/>
  <c r="D10" i="230"/>
  <c r="L10" i="230"/>
  <c r="E42" i="230"/>
  <c r="H42" i="230"/>
  <c r="B43" i="230"/>
  <c r="F43" i="230"/>
  <c r="I43" i="230"/>
  <c r="C44" i="230"/>
  <c r="G44" i="230"/>
  <c r="K44" i="230"/>
  <c r="D45" i="230"/>
  <c r="L45" i="230"/>
  <c r="C43" i="230"/>
  <c r="G43" i="230"/>
  <c r="K43" i="230"/>
  <c r="E45" i="230"/>
  <c r="H45" i="230"/>
  <c r="C42" i="230"/>
  <c r="G42" i="230"/>
  <c r="K42" i="230"/>
  <c r="L43" i="230"/>
  <c r="E44" i="230"/>
  <c r="H44" i="230"/>
  <c r="B42" i="229"/>
  <c r="I42" i="229"/>
  <c r="F44" i="229"/>
  <c r="G10" i="229"/>
  <c r="D42" i="229"/>
  <c r="L42" i="229"/>
  <c r="F42" i="229"/>
  <c r="B44" i="229"/>
  <c r="I44" i="229"/>
  <c r="D44" i="229"/>
  <c r="L44" i="229"/>
  <c r="D10" i="229"/>
  <c r="L10" i="229"/>
  <c r="E42" i="229"/>
  <c r="H42" i="229"/>
  <c r="B43" i="229"/>
  <c r="F43" i="229"/>
  <c r="I43" i="229"/>
  <c r="C44" i="229"/>
  <c r="G44" i="229"/>
  <c r="K44" i="229"/>
  <c r="D45" i="229"/>
  <c r="L45" i="229"/>
  <c r="C43" i="229"/>
  <c r="G43" i="229"/>
  <c r="K43" i="229"/>
  <c r="E45" i="229"/>
  <c r="H45" i="229"/>
  <c r="C42" i="229"/>
  <c r="G42" i="229"/>
  <c r="K42" i="229"/>
  <c r="D43" i="229"/>
  <c r="L43" i="229"/>
  <c r="E44" i="229"/>
  <c r="H44" i="229"/>
  <c r="D10" i="226"/>
  <c r="D19" i="226" s="1"/>
  <c r="B10" i="225"/>
  <c r="F10" i="225"/>
  <c r="I10" i="225"/>
  <c r="E42" i="228"/>
  <c r="H42" i="228"/>
  <c r="B43" i="228"/>
  <c r="F43" i="228"/>
  <c r="I43" i="228"/>
  <c r="G44" i="228"/>
  <c r="D45" i="228"/>
  <c r="L45" i="228"/>
  <c r="G43" i="228"/>
  <c r="H45" i="228"/>
  <c r="C42" i="228"/>
  <c r="G42" i="228"/>
  <c r="K42" i="228"/>
  <c r="L43" i="228"/>
  <c r="H44" i="228"/>
  <c r="D45" i="226"/>
  <c r="E10" i="226"/>
  <c r="E19" i="226" s="1"/>
  <c r="H10" i="226"/>
  <c r="B42" i="226"/>
  <c r="F42" i="226"/>
  <c r="I42" i="226"/>
  <c r="C43" i="226"/>
  <c r="G43" i="226"/>
  <c r="K43" i="226"/>
  <c r="D44" i="226"/>
  <c r="L44" i="226"/>
  <c r="E45" i="226"/>
  <c r="H45" i="226"/>
  <c r="L45" i="226"/>
  <c r="B10" i="226"/>
  <c r="B19" i="226" s="1"/>
  <c r="F10" i="226"/>
  <c r="F17" i="226" s="1"/>
  <c r="I10" i="226"/>
  <c r="I19" i="226" s="1"/>
  <c r="C42" i="226"/>
  <c r="G42" i="226"/>
  <c r="K42" i="226"/>
  <c r="D43" i="226"/>
  <c r="L43" i="226"/>
  <c r="E44" i="226"/>
  <c r="H44" i="226"/>
  <c r="B45" i="226"/>
  <c r="F45" i="226"/>
  <c r="I45" i="226"/>
  <c r="C10" i="226"/>
  <c r="C19" i="226" s="1"/>
  <c r="G10" i="226"/>
  <c r="G17" i="226" s="1"/>
  <c r="K10" i="226"/>
  <c r="K19" i="226" s="1"/>
  <c r="D42" i="226"/>
  <c r="L42" i="226"/>
  <c r="D10" i="225"/>
  <c r="L10" i="225"/>
  <c r="E42" i="225"/>
  <c r="H42" i="225"/>
  <c r="C44" i="225"/>
  <c r="G44" i="225"/>
  <c r="D45" i="225"/>
  <c r="L45" i="225"/>
  <c r="E10" i="225"/>
  <c r="H10" i="225"/>
  <c r="C43" i="225"/>
  <c r="G43" i="225"/>
  <c r="E45" i="225"/>
  <c r="H45" i="225"/>
  <c r="C42" i="225"/>
  <c r="G42" i="225"/>
  <c r="E19" i="224"/>
  <c r="H36" i="224"/>
  <c r="H18" i="224"/>
  <c r="F19" i="224"/>
  <c r="I19" i="224"/>
  <c r="I36" i="224"/>
  <c r="E17" i="224"/>
  <c r="H17" i="224"/>
  <c r="B18" i="224"/>
  <c r="F18" i="224"/>
  <c r="I18" i="224"/>
  <c r="C19" i="224"/>
  <c r="G19" i="224"/>
  <c r="K19" i="224"/>
  <c r="H19" i="224"/>
  <c r="E36" i="224"/>
  <c r="E18" i="224"/>
  <c r="B19" i="224"/>
  <c r="B45" i="224" s="1"/>
  <c r="F36" i="224"/>
  <c r="B17" i="224"/>
  <c r="F17" i="224"/>
  <c r="I17" i="224"/>
  <c r="C18" i="224"/>
  <c r="G18" i="224"/>
  <c r="K18" i="224"/>
  <c r="D19" i="224"/>
  <c r="L19" i="224"/>
  <c r="H19" i="222"/>
  <c r="E36" i="222"/>
  <c r="E18" i="222"/>
  <c r="E44" i="222" s="1"/>
  <c r="H18" i="222"/>
  <c r="B19" i="222"/>
  <c r="F19" i="222"/>
  <c r="I19" i="222"/>
  <c r="E19" i="222"/>
  <c r="H36" i="222"/>
  <c r="E17" i="222"/>
  <c r="H17" i="222"/>
  <c r="B18" i="222"/>
  <c r="F18" i="222"/>
  <c r="I18" i="222"/>
  <c r="C19" i="222"/>
  <c r="G19" i="222"/>
  <c r="K19" i="222"/>
  <c r="K45" i="222" s="1"/>
  <c r="D44" i="222"/>
  <c r="B17" i="222"/>
  <c r="F17" i="222"/>
  <c r="I17" i="222"/>
  <c r="C18" i="222"/>
  <c r="C44" i="222" s="1"/>
  <c r="G18" i="222"/>
  <c r="K18" i="222"/>
  <c r="D19" i="222"/>
  <c r="D45" i="222" s="1"/>
  <c r="L19" i="222"/>
  <c r="B16" i="221"/>
  <c r="C17" i="221"/>
  <c r="G17" i="221"/>
  <c r="K17" i="221"/>
  <c r="D18" i="221"/>
  <c r="L18" i="221"/>
  <c r="L44" i="221" s="1"/>
  <c r="E19" i="221"/>
  <c r="H19" i="221"/>
  <c r="D17" i="221"/>
  <c r="L17" i="221"/>
  <c r="B19" i="221"/>
  <c r="F19" i="221"/>
  <c r="F45" i="221" s="1"/>
  <c r="I19" i="221"/>
  <c r="E17" i="221"/>
  <c r="E16" i="221" s="1"/>
  <c r="H17" i="221"/>
  <c r="H16" i="221" s="1"/>
  <c r="B18" i="221"/>
  <c r="F18" i="221"/>
  <c r="I18" i="221"/>
  <c r="C19" i="221"/>
  <c r="G19" i="221"/>
  <c r="K19" i="221"/>
  <c r="B17" i="221"/>
  <c r="F17" i="221"/>
  <c r="I17" i="221"/>
  <c r="D19" i="221"/>
  <c r="L19" i="221"/>
  <c r="C17" i="220"/>
  <c r="G17" i="220"/>
  <c r="K17" i="220"/>
  <c r="D18" i="220"/>
  <c r="L18" i="220"/>
  <c r="E19" i="220"/>
  <c r="H19" i="220"/>
  <c r="H45" i="220" s="1"/>
  <c r="D17" i="220"/>
  <c r="L17" i="220"/>
  <c r="B19" i="220"/>
  <c r="F19" i="220"/>
  <c r="I19" i="220"/>
  <c r="I45" i="220" s="1"/>
  <c r="B43" i="220"/>
  <c r="K44" i="220"/>
  <c r="E17" i="220"/>
  <c r="H17" i="220"/>
  <c r="H16" i="220" s="1"/>
  <c r="B18" i="220"/>
  <c r="F18" i="220"/>
  <c r="I18" i="220"/>
  <c r="C19" i="220"/>
  <c r="G19" i="220"/>
  <c r="G45" i="220" s="1"/>
  <c r="K19" i="220"/>
  <c r="D19" i="220"/>
  <c r="L19" i="220"/>
  <c r="F19" i="219"/>
  <c r="B36" i="219"/>
  <c r="B16" i="219"/>
  <c r="C17" i="219"/>
  <c r="G17" i="219"/>
  <c r="K17" i="219"/>
  <c r="D18" i="219"/>
  <c r="L18" i="219"/>
  <c r="E19" i="219"/>
  <c r="H19" i="219"/>
  <c r="B19" i="219"/>
  <c r="B45" i="219" s="1"/>
  <c r="E17" i="219"/>
  <c r="H17" i="219"/>
  <c r="B18" i="219"/>
  <c r="F18" i="219"/>
  <c r="I18" i="219"/>
  <c r="C19" i="219"/>
  <c r="G19" i="219"/>
  <c r="K19" i="219"/>
  <c r="I19" i="219"/>
  <c r="B17" i="219"/>
  <c r="F17" i="219"/>
  <c r="I17" i="219"/>
  <c r="C18" i="219"/>
  <c r="G18" i="219"/>
  <c r="K18" i="219"/>
  <c r="D19" i="219"/>
  <c r="L19" i="219"/>
  <c r="L45" i="219" s="1"/>
  <c r="B16" i="218"/>
  <c r="B17" i="218"/>
  <c r="E17" i="218"/>
  <c r="D18" i="218"/>
  <c r="C17" i="218"/>
  <c r="G18" i="218"/>
  <c r="C18" i="218"/>
  <c r="H17" i="218"/>
  <c r="F17" i="218"/>
  <c r="I17" i="218"/>
  <c r="K18" i="218"/>
  <c r="D19" i="218"/>
  <c r="L19" i="218"/>
  <c r="G17" i="218"/>
  <c r="K17" i="218"/>
  <c r="L18" i="218"/>
  <c r="E19" i="218"/>
  <c r="H19" i="218"/>
  <c r="D17" i="218"/>
  <c r="L17" i="218"/>
  <c r="B19" i="218"/>
  <c r="F19" i="218"/>
  <c r="I19" i="218"/>
  <c r="G16" i="218" l="1"/>
  <c r="F16" i="219"/>
  <c r="G32" i="222"/>
  <c r="F31" i="222"/>
  <c r="I30" i="221"/>
  <c r="I36" i="221"/>
  <c r="B31" i="221"/>
  <c r="B44" i="221" s="1"/>
  <c r="B33" i="220"/>
  <c r="L36" i="220"/>
  <c r="B44" i="218"/>
  <c r="K33" i="218"/>
  <c r="K46" i="218" s="1"/>
  <c r="F33" i="218"/>
  <c r="D20" i="217"/>
  <c r="K19" i="217"/>
  <c r="B36" i="220"/>
  <c r="B36" i="221"/>
  <c r="E45" i="222"/>
  <c r="F32" i="235"/>
  <c r="F33" i="238"/>
  <c r="G36" i="222"/>
  <c r="F33" i="222"/>
  <c r="F46" i="222" s="1"/>
  <c r="I29" i="221"/>
  <c r="B29" i="221"/>
  <c r="B32" i="221"/>
  <c r="B45" i="221" s="1"/>
  <c r="L33" i="220"/>
  <c r="B31" i="220"/>
  <c r="K32" i="218"/>
  <c r="K45" i="218" s="1"/>
  <c r="K18" i="217"/>
  <c r="K17" i="217"/>
  <c r="N20" i="231"/>
  <c r="E16" i="219"/>
  <c r="I45" i="221"/>
  <c r="D44" i="221"/>
  <c r="F36" i="222"/>
  <c r="F29" i="222"/>
  <c r="B29" i="220"/>
  <c r="K31" i="218"/>
  <c r="L16" i="221"/>
  <c r="I16" i="221"/>
  <c r="K16" i="222"/>
  <c r="I16" i="224"/>
  <c r="E33" i="219"/>
  <c r="E46" i="219" s="1"/>
  <c r="E29" i="219"/>
  <c r="E36" i="219"/>
  <c r="E32" i="219"/>
  <c r="E45" i="219" s="1"/>
  <c r="H16" i="224"/>
  <c r="H16" i="222"/>
  <c r="E16" i="222"/>
  <c r="D16" i="221"/>
  <c r="F16" i="221"/>
  <c r="C16" i="221"/>
  <c r="D16" i="220"/>
  <c r="G16" i="219"/>
  <c r="C16" i="219"/>
  <c r="K16" i="219"/>
  <c r="C16" i="218"/>
  <c r="D16" i="218"/>
  <c r="L30" i="218"/>
  <c r="E29" i="218"/>
  <c r="C29" i="218"/>
  <c r="G16" i="221"/>
  <c r="I16" i="222"/>
  <c r="I16" i="220"/>
  <c r="H16" i="219"/>
  <c r="I16" i="219"/>
  <c r="L16" i="218"/>
  <c r="F16" i="218"/>
  <c r="F16" i="224"/>
  <c r="D16" i="224"/>
  <c r="F16" i="222"/>
  <c r="F16" i="220"/>
  <c r="D16" i="219"/>
  <c r="L16" i="224"/>
  <c r="K16" i="224"/>
  <c r="G16" i="224"/>
  <c r="E16" i="224"/>
  <c r="C16" i="224"/>
  <c r="L44" i="222"/>
  <c r="L16" i="222"/>
  <c r="G16" i="222"/>
  <c r="D16" i="222"/>
  <c r="C16" i="222"/>
  <c r="K16" i="221"/>
  <c r="L16" i="220"/>
  <c r="L46" i="220"/>
  <c r="K16" i="220"/>
  <c r="G16" i="220"/>
  <c r="E16" i="220"/>
  <c r="C16" i="220"/>
  <c r="C44" i="220"/>
  <c r="L16" i="219"/>
  <c r="F46" i="218"/>
  <c r="E46" i="218"/>
  <c r="H46" i="218"/>
  <c r="K43" i="218"/>
  <c r="H45" i="221"/>
  <c r="E30" i="218"/>
  <c r="C32" i="218"/>
  <c r="C45" i="218" s="1"/>
  <c r="C29" i="219"/>
  <c r="C32" i="219"/>
  <c r="C45" i="219" s="1"/>
  <c r="F33" i="236"/>
  <c r="B33" i="224"/>
  <c r="B46" i="224" s="1"/>
  <c r="G33" i="222"/>
  <c r="G46" i="222" s="1"/>
  <c r="I32" i="222"/>
  <c r="H29" i="222"/>
  <c r="H33" i="221"/>
  <c r="H36" i="221"/>
  <c r="C33" i="220"/>
  <c r="C46" i="220" s="1"/>
  <c r="E32" i="220"/>
  <c r="E45" i="220" s="1"/>
  <c r="D31" i="220"/>
  <c r="D32" i="220"/>
  <c r="L29" i="218"/>
  <c r="E17" i="217"/>
  <c r="D16" i="217"/>
  <c r="F18" i="217"/>
  <c r="D43" i="222"/>
  <c r="L44" i="219"/>
  <c r="B36" i="224"/>
  <c r="I44" i="220"/>
  <c r="I36" i="222"/>
  <c r="L9" i="231"/>
  <c r="D33" i="235"/>
  <c r="B31" i="224"/>
  <c r="G30" i="222"/>
  <c r="G43" i="222" s="1"/>
  <c r="K46" i="222"/>
  <c r="I29" i="222"/>
  <c r="I31" i="222"/>
  <c r="I44" i="222" s="1"/>
  <c r="H30" i="222"/>
  <c r="H43" i="222" s="1"/>
  <c r="H32" i="222"/>
  <c r="H45" i="222" s="1"/>
  <c r="H30" i="221"/>
  <c r="C30" i="220"/>
  <c r="E33" i="220"/>
  <c r="E46" i="220" s="1"/>
  <c r="E31" i="220"/>
  <c r="E44" i="220" s="1"/>
  <c r="D36" i="220"/>
  <c r="D33" i="220"/>
  <c r="I29" i="219"/>
  <c r="E18" i="217"/>
  <c r="F16" i="217"/>
  <c r="E44" i="218"/>
  <c r="K18" i="231"/>
  <c r="I45" i="222"/>
  <c r="D33" i="237"/>
  <c r="B44" i="224"/>
  <c r="E16" i="218"/>
  <c r="B43" i="219"/>
  <c r="F45" i="224"/>
  <c r="D44" i="224"/>
  <c r="G31" i="222"/>
  <c r="G44" i="222" s="1"/>
  <c r="C32" i="220"/>
  <c r="E30" i="220"/>
  <c r="E43" i="220" s="1"/>
  <c r="L33" i="218"/>
  <c r="L46" i="218" s="1"/>
  <c r="E20" i="217"/>
  <c r="F20" i="217"/>
  <c r="G32" i="221"/>
  <c r="G45" i="221" s="1"/>
  <c r="B36" i="222"/>
  <c r="B31" i="222"/>
  <c r="B44" i="222" s="1"/>
  <c r="L30" i="220"/>
  <c r="L43" i="220" s="1"/>
  <c r="F32" i="218"/>
  <c r="F45" i="218" s="1"/>
  <c r="L43" i="218"/>
  <c r="I30" i="218"/>
  <c r="I43" i="218" s="1"/>
  <c r="H32" i="219"/>
  <c r="H45" i="219" s="1"/>
  <c r="G20" i="217"/>
  <c r="I18" i="217"/>
  <c r="H20" i="217"/>
  <c r="G31" i="221"/>
  <c r="G44" i="221" s="1"/>
  <c r="J18" i="231"/>
  <c r="G45" i="222"/>
  <c r="G33" i="224"/>
  <c r="G46" i="224" s="1"/>
  <c r="B33" i="222"/>
  <c r="B46" i="222" s="1"/>
  <c r="B32" i="222"/>
  <c r="G33" i="221"/>
  <c r="G46" i="221" s="1"/>
  <c r="L32" i="220"/>
  <c r="L45" i="220" s="1"/>
  <c r="L29" i="220"/>
  <c r="B46" i="218"/>
  <c r="F31" i="218"/>
  <c r="F44" i="218" s="1"/>
  <c r="F30" i="218"/>
  <c r="F43" i="218" s="1"/>
  <c r="I31" i="218"/>
  <c r="H29" i="219"/>
  <c r="G31" i="219"/>
  <c r="G44" i="219" s="1"/>
  <c r="F33" i="219"/>
  <c r="F46" i="219" s="1"/>
  <c r="G19" i="217"/>
  <c r="I20" i="217"/>
  <c r="I16" i="217"/>
  <c r="H19" i="217"/>
  <c r="H30" i="223"/>
  <c r="H43" i="223" s="1"/>
  <c r="G30" i="221"/>
  <c r="I18" i="231"/>
  <c r="B45" i="220"/>
  <c r="L44" i="220"/>
  <c r="D45" i="224"/>
  <c r="D32" i="235"/>
  <c r="F32" i="237"/>
  <c r="G36" i="224"/>
  <c r="F29" i="218"/>
  <c r="I33" i="218"/>
  <c r="I46" i="218" s="1"/>
  <c r="G46" i="218"/>
  <c r="H36" i="219"/>
  <c r="G18" i="217"/>
  <c r="H18" i="217"/>
  <c r="H18" i="231"/>
  <c r="I44" i="224"/>
  <c r="D43" i="224"/>
  <c r="G32" i="224"/>
  <c r="G45" i="224" s="1"/>
  <c r="G31" i="224"/>
  <c r="G44" i="224" s="1"/>
  <c r="G29" i="224"/>
  <c r="K46" i="224"/>
  <c r="L43" i="224"/>
  <c r="B31" i="223"/>
  <c r="B44" i="223" s="1"/>
  <c r="B30" i="223"/>
  <c r="B43" i="223" s="1"/>
  <c r="H44" i="222"/>
  <c r="H46" i="221"/>
  <c r="G44" i="220"/>
  <c r="B44" i="220"/>
  <c r="D44" i="220"/>
  <c r="I32" i="219"/>
  <c r="I45" i="219" s="1"/>
  <c r="C33" i="219"/>
  <c r="C46" i="219" s="1"/>
  <c r="C36" i="219"/>
  <c r="D30" i="219"/>
  <c r="D43" i="219" s="1"/>
  <c r="C31" i="219"/>
  <c r="C44" i="219" s="1"/>
  <c r="G33" i="219"/>
  <c r="G46" i="219" s="1"/>
  <c r="H30" i="219"/>
  <c r="G30" i="219"/>
  <c r="G43" i="219" s="1"/>
  <c r="F29" i="219"/>
  <c r="I36" i="219"/>
  <c r="I30" i="219"/>
  <c r="I43" i="219" s="1"/>
  <c r="F36" i="219"/>
  <c r="D33" i="219"/>
  <c r="D46" i="219" s="1"/>
  <c r="D31" i="219"/>
  <c r="D44" i="219" s="1"/>
  <c r="F32" i="219"/>
  <c r="F45" i="219" s="1"/>
  <c r="K44" i="219"/>
  <c r="H44" i="219"/>
  <c r="I33" i="219"/>
  <c r="I46" i="219" s="1"/>
  <c r="H33" i="219"/>
  <c r="H46" i="219" s="1"/>
  <c r="D32" i="219"/>
  <c r="D45" i="219" s="1"/>
  <c r="F31" i="219"/>
  <c r="L32" i="218"/>
  <c r="C36" i="218"/>
  <c r="I44" i="218"/>
  <c r="E32" i="218"/>
  <c r="E36" i="218"/>
  <c r="H44" i="218"/>
  <c r="C33" i="218"/>
  <c r="C46" i="218" s="1"/>
  <c r="G45" i="218"/>
  <c r="L45" i="218"/>
  <c r="L31" i="218"/>
  <c r="L44" i="218" s="1"/>
  <c r="C31" i="218"/>
  <c r="C46" i="224"/>
  <c r="C46" i="222"/>
  <c r="K46" i="221"/>
  <c r="E46" i="221"/>
  <c r="C46" i="221"/>
  <c r="G10" i="228"/>
  <c r="G30" i="228"/>
  <c r="G32" i="228"/>
  <c r="G29" i="228"/>
  <c r="G31" i="228"/>
  <c r="G33" i="228"/>
  <c r="J29" i="221"/>
  <c r="J36" i="221"/>
  <c r="J33" i="221"/>
  <c r="J46" i="221" s="1"/>
  <c r="K44" i="222"/>
  <c r="K17" i="229"/>
  <c r="C45" i="222"/>
  <c r="F45" i="222"/>
  <c r="K20" i="229"/>
  <c r="L30" i="223"/>
  <c r="L43" i="223" s="1"/>
  <c r="C31" i="223"/>
  <c r="C44" i="223" s="1"/>
  <c r="D31" i="223"/>
  <c r="D44" i="223" s="1"/>
  <c r="K32" i="223"/>
  <c r="K45" i="223" s="1"/>
  <c r="K30" i="223"/>
  <c r="K43" i="223" s="1"/>
  <c r="B36" i="223"/>
  <c r="B29" i="223"/>
  <c r="B33" i="223"/>
  <c r="B46" i="223" s="1"/>
  <c r="C30" i="223"/>
  <c r="C43" i="223" s="1"/>
  <c r="L45" i="224"/>
  <c r="L18" i="217"/>
  <c r="D17" i="217"/>
  <c r="L19" i="217"/>
  <c r="D18" i="217"/>
  <c r="L17" i="217"/>
  <c r="I32" i="223"/>
  <c r="I45" i="223" s="1"/>
  <c r="I36" i="223"/>
  <c r="I33" i="223"/>
  <c r="I46" i="223" s="1"/>
  <c r="I29" i="223"/>
  <c r="H32" i="223"/>
  <c r="H45" i="223" s="1"/>
  <c r="H36" i="223"/>
  <c r="H33" i="223"/>
  <c r="H46" i="223" s="1"/>
  <c r="H29" i="223"/>
  <c r="I30" i="223"/>
  <c r="I43" i="223" s="1"/>
  <c r="F36" i="223"/>
  <c r="F29" i="223"/>
  <c r="F33" i="223"/>
  <c r="F46" i="223" s="1"/>
  <c r="F30" i="223"/>
  <c r="F43" i="223" s="1"/>
  <c r="F31" i="223"/>
  <c r="F44" i="223" s="1"/>
  <c r="D32" i="223"/>
  <c r="D45" i="223" s="1"/>
  <c r="D33" i="223"/>
  <c r="D46" i="223" s="1"/>
  <c r="D36" i="223"/>
  <c r="D29" i="223"/>
  <c r="D18" i="226"/>
  <c r="G32" i="223"/>
  <c r="G45" i="223" s="1"/>
  <c r="L32" i="223"/>
  <c r="L45" i="223" s="1"/>
  <c r="L29" i="223"/>
  <c r="L36" i="223"/>
  <c r="L33" i="223"/>
  <c r="L46" i="223" s="1"/>
  <c r="K33" i="223"/>
  <c r="K46" i="223" s="1"/>
  <c r="K29" i="223"/>
  <c r="K36" i="223"/>
  <c r="G33" i="223"/>
  <c r="G46" i="223" s="1"/>
  <c r="G29" i="223"/>
  <c r="G36" i="223"/>
  <c r="G31" i="223"/>
  <c r="G44" i="223" s="1"/>
  <c r="E32" i="223"/>
  <c r="E45" i="223" s="1"/>
  <c r="E30" i="223"/>
  <c r="E43" i="223" s="1"/>
  <c r="E33" i="223"/>
  <c r="E46" i="223" s="1"/>
  <c r="E36" i="223"/>
  <c r="E29" i="223"/>
  <c r="C33" i="223"/>
  <c r="C46" i="223" s="1"/>
  <c r="C36" i="223"/>
  <c r="C29" i="223"/>
  <c r="G36" i="219"/>
  <c r="G32" i="219"/>
  <c r="G45" i="219" s="1"/>
  <c r="E17" i="230"/>
  <c r="E19" i="230"/>
  <c r="E16" i="230"/>
  <c r="E18" i="230"/>
  <c r="E20" i="230"/>
  <c r="H16" i="230"/>
  <c r="H18" i="230"/>
  <c r="H17" i="230"/>
  <c r="H19" i="230"/>
  <c r="H20" i="230"/>
  <c r="K17" i="230"/>
  <c r="K19" i="230"/>
  <c r="K20" i="230"/>
  <c r="K16" i="230"/>
  <c r="K18" i="230"/>
  <c r="D16" i="230"/>
  <c r="D18" i="230"/>
  <c r="D17" i="230"/>
  <c r="D19" i="230"/>
  <c r="D20" i="230"/>
  <c r="F17" i="230"/>
  <c r="F19" i="230"/>
  <c r="F20" i="230"/>
  <c r="F16" i="230"/>
  <c r="F18" i="230"/>
  <c r="L16" i="230"/>
  <c r="L18" i="230"/>
  <c r="L17" i="230"/>
  <c r="L19" i="230"/>
  <c r="L20" i="230"/>
  <c r="G18" i="230"/>
  <c r="G17" i="230"/>
  <c r="G19" i="230"/>
  <c r="G20" i="230"/>
  <c r="G16" i="230"/>
  <c r="I20" i="230"/>
  <c r="I16" i="230"/>
  <c r="I18" i="230"/>
  <c r="I17" i="230"/>
  <c r="I19" i="230"/>
  <c r="C16" i="230"/>
  <c r="C17" i="230"/>
  <c r="C19" i="230"/>
  <c r="C20" i="230"/>
  <c r="C18" i="230"/>
  <c r="B19" i="230"/>
  <c r="B18" i="230"/>
  <c r="B16" i="230"/>
  <c r="B17" i="230"/>
  <c r="B20" i="230"/>
  <c r="F18" i="229"/>
  <c r="F17" i="229"/>
  <c r="F19" i="229"/>
  <c r="F20" i="229"/>
  <c r="F16" i="229"/>
  <c r="L45" i="222"/>
  <c r="B45" i="222"/>
  <c r="B16" i="229"/>
  <c r="B18" i="229"/>
  <c r="B17" i="229"/>
  <c r="B19" i="229"/>
  <c r="B20" i="229"/>
  <c r="F44" i="222"/>
  <c r="L19" i="229"/>
  <c r="L16" i="229"/>
  <c r="L18" i="229"/>
  <c r="L17" i="229"/>
  <c r="L20" i="229"/>
  <c r="H17" i="229"/>
  <c r="H20" i="229"/>
  <c r="H16" i="229"/>
  <c r="H18" i="229"/>
  <c r="H19" i="229"/>
  <c r="C16" i="229"/>
  <c r="C18" i="229"/>
  <c r="C17" i="229"/>
  <c r="C19" i="229"/>
  <c r="C20" i="229"/>
  <c r="D19" i="229"/>
  <c r="D16" i="229"/>
  <c r="D18" i="229"/>
  <c r="D17" i="229"/>
  <c r="D20" i="229"/>
  <c r="G16" i="229"/>
  <c r="G18" i="229"/>
  <c r="G17" i="229"/>
  <c r="G19" i="229"/>
  <c r="G20" i="229"/>
  <c r="I17" i="229"/>
  <c r="I19" i="229"/>
  <c r="I20" i="229"/>
  <c r="I16" i="229"/>
  <c r="I18" i="229"/>
  <c r="E17" i="229"/>
  <c r="E19" i="229"/>
  <c r="E20" i="229"/>
  <c r="E18" i="229"/>
  <c r="E16" i="229"/>
  <c r="L16" i="228"/>
  <c r="L18" i="228"/>
  <c r="L17" i="228"/>
  <c r="L19" i="228"/>
  <c r="L20" i="228"/>
  <c r="B16" i="228"/>
  <c r="B20" i="228"/>
  <c r="D16" i="228"/>
  <c r="D18" i="228"/>
  <c r="D17" i="228"/>
  <c r="D19" i="228"/>
  <c r="D20" i="228"/>
  <c r="K16" i="228"/>
  <c r="K20" i="228"/>
  <c r="I17" i="228"/>
  <c r="I19" i="228"/>
  <c r="I20" i="228"/>
  <c r="I16" i="228"/>
  <c r="I18" i="228"/>
  <c r="C16" i="228"/>
  <c r="C20" i="228"/>
  <c r="F17" i="228"/>
  <c r="F19" i="228"/>
  <c r="F20" i="228"/>
  <c r="F16" i="228"/>
  <c r="F18" i="228"/>
  <c r="E20" i="228"/>
  <c r="E16" i="228"/>
  <c r="H16" i="228"/>
  <c r="H18" i="228"/>
  <c r="H17" i="228"/>
  <c r="H19" i="228"/>
  <c r="H20" i="228"/>
  <c r="H19" i="226"/>
  <c r="L19" i="226"/>
  <c r="K17" i="226"/>
  <c r="G18" i="226"/>
  <c r="F18" i="226"/>
  <c r="G19" i="226"/>
  <c r="F45" i="220"/>
  <c r="F19" i="226"/>
  <c r="G16" i="225"/>
  <c r="G18" i="225"/>
  <c r="G17" i="225"/>
  <c r="G19" i="225"/>
  <c r="G20" i="225"/>
  <c r="D16" i="225"/>
  <c r="D18" i="225"/>
  <c r="D17" i="225"/>
  <c r="D19" i="225"/>
  <c r="D20" i="225"/>
  <c r="H16" i="225"/>
  <c r="H18" i="225"/>
  <c r="H17" i="225"/>
  <c r="H19" i="225"/>
  <c r="H20" i="225"/>
  <c r="F17" i="225"/>
  <c r="F19" i="225"/>
  <c r="F20" i="225"/>
  <c r="F16" i="225"/>
  <c r="F18" i="225"/>
  <c r="C16" i="225"/>
  <c r="C18" i="225"/>
  <c r="C17" i="225"/>
  <c r="C19" i="225"/>
  <c r="C20" i="225"/>
  <c r="E44" i="219"/>
  <c r="E17" i="225"/>
  <c r="E19" i="225"/>
  <c r="E20" i="225"/>
  <c r="E16" i="225"/>
  <c r="E18" i="225"/>
  <c r="B19" i="225"/>
  <c r="B18" i="225"/>
  <c r="B17" i="225"/>
  <c r="B16" i="225"/>
  <c r="B20" i="225"/>
  <c r="I17" i="225"/>
  <c r="I19" i="225"/>
  <c r="I20" i="225"/>
  <c r="I16" i="225"/>
  <c r="I18" i="225"/>
  <c r="L16" i="225"/>
  <c r="L18" i="225"/>
  <c r="L20" i="225"/>
  <c r="L17" i="225"/>
  <c r="L19" i="225"/>
  <c r="F44" i="224"/>
  <c r="H44" i="224"/>
  <c r="B43" i="224"/>
  <c r="I45" i="224"/>
  <c r="C16" i="227"/>
  <c r="C20" i="227"/>
  <c r="B20" i="227"/>
  <c r="B17" i="227"/>
  <c r="B16" i="227"/>
  <c r="B19" i="227"/>
  <c r="B18" i="227"/>
  <c r="D16" i="227"/>
  <c r="D18" i="227"/>
  <c r="D17" i="227"/>
  <c r="D19" i="227"/>
  <c r="D20" i="227"/>
  <c r="K16" i="227"/>
  <c r="K20" i="227"/>
  <c r="I17" i="227"/>
  <c r="I19" i="227"/>
  <c r="I20" i="227"/>
  <c r="I16" i="227"/>
  <c r="I18" i="227"/>
  <c r="H16" i="227"/>
  <c r="H18" i="227"/>
  <c r="H17" i="227"/>
  <c r="H19" i="227"/>
  <c r="H20" i="227"/>
  <c r="L16" i="227"/>
  <c r="L20" i="227"/>
  <c r="G16" i="227"/>
  <c r="G18" i="227"/>
  <c r="G17" i="227"/>
  <c r="G19" i="227"/>
  <c r="G20" i="227"/>
  <c r="F17" i="227"/>
  <c r="F19" i="227"/>
  <c r="F20" i="227"/>
  <c r="F16" i="227"/>
  <c r="F18" i="227"/>
  <c r="E20" i="227"/>
  <c r="E16" i="227"/>
  <c r="E43" i="218"/>
  <c r="H45" i="218"/>
  <c r="D44" i="218"/>
  <c r="G43" i="218"/>
  <c r="G44" i="218"/>
  <c r="D45" i="218"/>
  <c r="H43" i="218"/>
  <c r="B43" i="218"/>
  <c r="C43" i="218"/>
  <c r="I45" i="218"/>
  <c r="C44" i="218"/>
  <c r="K44" i="218"/>
  <c r="D43" i="218"/>
  <c r="B45" i="218"/>
  <c r="E45" i="218"/>
  <c r="B46" i="220"/>
  <c r="H44" i="220"/>
  <c r="D46" i="220"/>
  <c r="B18" i="226"/>
  <c r="C18" i="226"/>
  <c r="K16" i="226"/>
  <c r="K20" i="226"/>
  <c r="I16" i="226"/>
  <c r="I20" i="226"/>
  <c r="L20" i="226"/>
  <c r="L16" i="226"/>
  <c r="H17" i="226"/>
  <c r="I17" i="226"/>
  <c r="C16" i="226"/>
  <c r="C20" i="226"/>
  <c r="B16" i="226"/>
  <c r="B20" i="226"/>
  <c r="E16" i="226"/>
  <c r="E20" i="226"/>
  <c r="E18" i="226"/>
  <c r="D20" i="226"/>
  <c r="D16" i="226"/>
  <c r="G16" i="226"/>
  <c r="G20" i="226"/>
  <c r="F16" i="226"/>
  <c r="F20" i="226"/>
  <c r="H16" i="226"/>
  <c r="H20" i="226"/>
  <c r="K18" i="226"/>
  <c r="D17" i="226"/>
  <c r="I18" i="226"/>
  <c r="C17" i="226"/>
  <c r="H18" i="226"/>
  <c r="B17" i="226"/>
  <c r="L18" i="226"/>
  <c r="E17" i="226"/>
  <c r="C32" i="232"/>
  <c r="F32" i="236"/>
  <c r="F33" i="232"/>
  <c r="D22" i="232"/>
  <c r="B22" i="232"/>
  <c r="F22" i="232"/>
  <c r="E33" i="232"/>
  <c r="C22" i="232"/>
  <c r="E33" i="234"/>
  <c r="D33" i="236"/>
  <c r="D32" i="237"/>
  <c r="C31" i="237"/>
  <c r="F32" i="238"/>
  <c r="E13" i="238"/>
  <c r="E13" i="237"/>
  <c r="E13" i="236"/>
  <c r="B27" i="235"/>
  <c r="C13" i="235"/>
  <c r="C31" i="234"/>
  <c r="F33" i="233"/>
  <c r="E22" i="233"/>
  <c r="D33" i="233"/>
  <c r="E13" i="233"/>
  <c r="C13" i="233"/>
  <c r="D13" i="233"/>
  <c r="F13" i="233"/>
  <c r="F31" i="233" s="1"/>
  <c r="E13" i="232"/>
  <c r="E31" i="232" s="1"/>
  <c r="C13" i="232"/>
  <c r="F13" i="232"/>
  <c r="F31" i="232" s="1"/>
  <c r="D13" i="232"/>
  <c r="D22" i="238"/>
  <c r="F22" i="238"/>
  <c r="B22" i="238"/>
  <c r="E22" i="238"/>
  <c r="B27" i="238"/>
  <c r="F13" i="238"/>
  <c r="B13" i="238"/>
  <c r="D13" i="238"/>
  <c r="C22" i="238"/>
  <c r="C31" i="238" s="1"/>
  <c r="F13" i="237"/>
  <c r="B13" i="237"/>
  <c r="D13" i="237"/>
  <c r="D22" i="237"/>
  <c r="F22" i="237"/>
  <c r="B22" i="237"/>
  <c r="B27" i="237"/>
  <c r="E22" i="237"/>
  <c r="D22" i="236"/>
  <c r="F22" i="236"/>
  <c r="B22" i="236"/>
  <c r="E22" i="236"/>
  <c r="B27" i="236"/>
  <c r="F13" i="236"/>
  <c r="B13" i="236"/>
  <c r="D13" i="236"/>
  <c r="C22" i="236"/>
  <c r="C31" i="236" s="1"/>
  <c r="D22" i="235"/>
  <c r="F22" i="235"/>
  <c r="B22" i="235"/>
  <c r="C22" i="235"/>
  <c r="F13" i="235"/>
  <c r="B13" i="235"/>
  <c r="D13" i="235"/>
  <c r="E22" i="235"/>
  <c r="E31" i="235" s="1"/>
  <c r="D22" i="234"/>
  <c r="B27" i="234"/>
  <c r="F22" i="234"/>
  <c r="B22" i="234"/>
  <c r="F13" i="234"/>
  <c r="B13" i="234"/>
  <c r="D13" i="234"/>
  <c r="E22" i="234"/>
  <c r="E13" i="234"/>
  <c r="B27" i="233"/>
  <c r="B22" i="233"/>
  <c r="D22" i="233"/>
  <c r="C22" i="233"/>
  <c r="B27" i="232"/>
  <c r="E18" i="231"/>
  <c r="O18" i="231" s="1"/>
  <c r="F18" i="231"/>
  <c r="B18" i="231"/>
  <c r="D18" i="231"/>
  <c r="C18" i="231"/>
  <c r="M18" i="231" s="1"/>
  <c r="C32" i="237"/>
  <c r="D32" i="236"/>
  <c r="C32" i="234"/>
  <c r="C32" i="233"/>
  <c r="H45" i="224"/>
  <c r="H43" i="224"/>
  <c r="G43" i="224"/>
  <c r="I43" i="224"/>
  <c r="F43" i="224"/>
  <c r="I43" i="222"/>
  <c r="C43" i="222"/>
  <c r="F43" i="222"/>
  <c r="K43" i="222"/>
  <c r="E43" i="222"/>
  <c r="B43" i="222"/>
  <c r="F43" i="221"/>
  <c r="L43" i="221"/>
  <c r="D43" i="221"/>
  <c r="G43" i="221"/>
  <c r="L45" i="221"/>
  <c r="B43" i="221"/>
  <c r="H43" i="221"/>
  <c r="I44" i="221"/>
  <c r="D45" i="221"/>
  <c r="I43" i="221"/>
  <c r="F44" i="221"/>
  <c r="D45" i="220"/>
  <c r="I43" i="220"/>
  <c r="K45" i="220"/>
  <c r="F44" i="220"/>
  <c r="D43" i="220"/>
  <c r="C43" i="220"/>
  <c r="F43" i="220"/>
  <c r="C45" i="220"/>
  <c r="H43" i="220"/>
  <c r="G43" i="220"/>
  <c r="K43" i="220"/>
  <c r="K43" i="219"/>
  <c r="K45" i="219"/>
  <c r="F44" i="219"/>
  <c r="B44" i="219"/>
  <c r="F43" i="219"/>
  <c r="C43" i="219"/>
  <c r="H43" i="219"/>
  <c r="I44" i="219"/>
  <c r="E43" i="219"/>
  <c r="H16" i="218"/>
  <c r="K16" i="218"/>
  <c r="I16" i="218"/>
  <c r="E31" i="237" l="1"/>
  <c r="C31" i="232"/>
  <c r="P18" i="231"/>
  <c r="N18" i="231"/>
  <c r="E31" i="236"/>
  <c r="E31" i="238"/>
  <c r="E31" i="233"/>
  <c r="G18" i="228"/>
  <c r="G17" i="228"/>
  <c r="G19" i="228"/>
  <c r="G16" i="228"/>
  <c r="G20" i="228"/>
  <c r="C31" i="233"/>
  <c r="D31" i="232"/>
  <c r="E31" i="234"/>
  <c r="D31" i="235"/>
  <c r="F31" i="237"/>
  <c r="C31" i="235"/>
  <c r="F31" i="234"/>
  <c r="D31" i="233"/>
  <c r="F31" i="238"/>
  <c r="D31" i="238"/>
  <c r="D31" i="237"/>
  <c r="F31" i="236"/>
  <c r="D31" i="236"/>
  <c r="F31" i="235"/>
  <c r="D31" i="234"/>
  <c r="B22" i="209" l="1"/>
  <c r="B37" i="209" s="1"/>
  <c r="B20" i="209"/>
  <c r="B35" i="209" s="1"/>
  <c r="B19" i="209"/>
  <c r="B34" i="209" s="1"/>
  <c r="B18" i="209"/>
  <c r="B33" i="209" s="1"/>
  <c r="B16" i="209"/>
  <c r="B31" i="209" s="1"/>
  <c r="B30" i="209"/>
  <c r="B14" i="209"/>
  <c r="B29" i="209" s="1"/>
  <c r="B13" i="209"/>
  <c r="B28" i="209" s="1"/>
  <c r="B12" i="209"/>
  <c r="B27" i="209" s="1"/>
  <c r="B11" i="209"/>
  <c r="D10" i="209"/>
  <c r="D9" i="209" s="1"/>
  <c r="C10" i="209"/>
  <c r="C9" i="209" s="1"/>
  <c r="B20" i="208"/>
  <c r="B19" i="208"/>
  <c r="B18" i="208"/>
  <c r="B16" i="208"/>
  <c r="B15" i="208"/>
  <c r="B13" i="208"/>
  <c r="B12" i="208"/>
  <c r="B22" i="207"/>
  <c r="C37" i="207" s="1"/>
  <c r="B20" i="207"/>
  <c r="B35" i="207" s="1"/>
  <c r="C34" i="207"/>
  <c r="B33" i="207"/>
  <c r="B16" i="207"/>
  <c r="B31" i="207" s="1"/>
  <c r="C30" i="207"/>
  <c r="B14" i="207"/>
  <c r="B29" i="207" s="1"/>
  <c r="B13" i="207"/>
  <c r="C28" i="207" s="1"/>
  <c r="B12" i="207"/>
  <c r="B27" i="207" s="1"/>
  <c r="B11" i="207"/>
  <c r="C26" i="207" s="1"/>
  <c r="D10" i="207"/>
  <c r="D9" i="207" s="1"/>
  <c r="C10" i="207"/>
  <c r="C9" i="207" s="1"/>
  <c r="B20" i="206"/>
  <c r="B19" i="206"/>
  <c r="B34" i="206" s="1"/>
  <c r="B18" i="206"/>
  <c r="B33" i="206" s="1"/>
  <c r="B16" i="206"/>
  <c r="B31" i="206" s="1"/>
  <c r="B15" i="206"/>
  <c r="B30" i="206" s="1"/>
  <c r="B29" i="206"/>
  <c r="B13" i="206"/>
  <c r="B28" i="206" s="1"/>
  <c r="B12" i="206"/>
  <c r="B27" i="206" s="1"/>
  <c r="B26" i="206"/>
  <c r="D10" i="206"/>
  <c r="C10" i="206"/>
  <c r="B22" i="205"/>
  <c r="B37" i="205" s="1"/>
  <c r="B20" i="205"/>
  <c r="B35" i="205" s="1"/>
  <c r="B34" i="205"/>
  <c r="B18" i="205"/>
  <c r="B33" i="205" s="1"/>
  <c r="B16" i="205"/>
  <c r="B31" i="205" s="1"/>
  <c r="B30" i="205"/>
  <c r="B29" i="205"/>
  <c r="B28" i="205"/>
  <c r="B12" i="205"/>
  <c r="B27" i="205" s="1"/>
  <c r="B11" i="205"/>
  <c r="B26" i="205" s="1"/>
  <c r="D9" i="205"/>
  <c r="C9" i="205"/>
  <c r="B37" i="204"/>
  <c r="B35" i="204"/>
  <c r="B34" i="204"/>
  <c r="B33" i="204"/>
  <c r="B31" i="204"/>
  <c r="B30" i="204"/>
  <c r="B14" i="204"/>
  <c r="B29" i="204" s="1"/>
  <c r="B13" i="204"/>
  <c r="B28" i="204" s="1"/>
  <c r="B12" i="204"/>
  <c r="B27" i="204" s="1"/>
  <c r="B11" i="204"/>
  <c r="D10" i="204"/>
  <c r="D9" i="204" s="1"/>
  <c r="C10" i="204"/>
  <c r="C9" i="204" s="1"/>
  <c r="D37" i="202"/>
  <c r="B35" i="202"/>
  <c r="D34" i="202"/>
  <c r="D33" i="202"/>
  <c r="C31" i="202"/>
  <c r="B30" i="202"/>
  <c r="D29" i="202"/>
  <c r="B13" i="202"/>
  <c r="D28" i="202" s="1"/>
  <c r="C27" i="202"/>
  <c r="B26" i="202"/>
  <c r="D10" i="202"/>
  <c r="D9" i="202" s="1"/>
  <c r="C10" i="202"/>
  <c r="C9" i="202" s="1"/>
  <c r="B26" i="209" l="1"/>
  <c r="B10" i="209"/>
  <c r="B26" i="204"/>
  <c r="B10" i="204"/>
  <c r="D37" i="207"/>
  <c r="B37" i="206"/>
  <c r="D28" i="207"/>
  <c r="B34" i="207"/>
  <c r="B26" i="207"/>
  <c r="B32" i="206"/>
  <c r="D26" i="207"/>
  <c r="B37" i="207"/>
  <c r="B30" i="207"/>
  <c r="B28" i="207"/>
  <c r="D30" i="207"/>
  <c r="D34" i="207"/>
  <c r="C26" i="209"/>
  <c r="C27" i="209"/>
  <c r="C28" i="209"/>
  <c r="C29" i="209"/>
  <c r="C30" i="209"/>
  <c r="C31" i="209"/>
  <c r="C33" i="209"/>
  <c r="C34" i="209"/>
  <c r="C35" i="209"/>
  <c r="C37" i="209"/>
  <c r="D26" i="209"/>
  <c r="D27" i="209"/>
  <c r="D28" i="209"/>
  <c r="D29" i="209"/>
  <c r="D30" i="209"/>
  <c r="D31" i="209"/>
  <c r="D33" i="209"/>
  <c r="D34" i="209"/>
  <c r="D35" i="209"/>
  <c r="D37" i="209"/>
  <c r="C27" i="207"/>
  <c r="C29" i="207"/>
  <c r="C31" i="207"/>
  <c r="C33" i="207"/>
  <c r="C35" i="207"/>
  <c r="D27" i="207"/>
  <c r="D29" i="207"/>
  <c r="D31" i="207"/>
  <c r="D33" i="207"/>
  <c r="D35" i="207"/>
  <c r="C27" i="206"/>
  <c r="C28" i="206"/>
  <c r="C30" i="206"/>
  <c r="C31" i="206"/>
  <c r="C32" i="206"/>
  <c r="C33" i="206"/>
  <c r="C34" i="206"/>
  <c r="D27" i="206"/>
  <c r="D28" i="206"/>
  <c r="D30" i="206"/>
  <c r="D31" i="206"/>
  <c r="D33" i="206"/>
  <c r="D34" i="206"/>
  <c r="C26" i="205"/>
  <c r="C27" i="205"/>
  <c r="C28" i="205"/>
  <c r="C29" i="205"/>
  <c r="C30" i="205"/>
  <c r="C31" i="205"/>
  <c r="C32" i="205"/>
  <c r="C33" i="205"/>
  <c r="C34" i="205"/>
  <c r="C35" i="205"/>
  <c r="C37" i="205"/>
  <c r="D26" i="205"/>
  <c r="D27" i="205"/>
  <c r="D28" i="205"/>
  <c r="D29" i="205"/>
  <c r="D30" i="205"/>
  <c r="D31" i="205"/>
  <c r="D32" i="205"/>
  <c r="D33" i="205"/>
  <c r="D34" i="205"/>
  <c r="D35" i="205"/>
  <c r="D37" i="205"/>
  <c r="C26" i="204"/>
  <c r="C27" i="204"/>
  <c r="C28" i="204"/>
  <c r="C29" i="204"/>
  <c r="C30" i="204"/>
  <c r="C31" i="204"/>
  <c r="C33" i="204"/>
  <c r="C34" i="204"/>
  <c r="C35" i="204"/>
  <c r="C37" i="204"/>
  <c r="D26" i="204"/>
  <c r="D27" i="204"/>
  <c r="D28" i="204"/>
  <c r="D29" i="204"/>
  <c r="D30" i="204"/>
  <c r="D31" i="204"/>
  <c r="D33" i="204"/>
  <c r="D34" i="204"/>
  <c r="D35" i="204"/>
  <c r="D37" i="204"/>
  <c r="C26" i="202"/>
  <c r="D27" i="202"/>
  <c r="B29" i="202"/>
  <c r="C30" i="202"/>
  <c r="D31" i="202"/>
  <c r="B34" i="202"/>
  <c r="C35" i="202"/>
  <c r="D26" i="202"/>
  <c r="B28" i="202"/>
  <c r="C29" i="202"/>
  <c r="D30" i="202"/>
  <c r="B33" i="202"/>
  <c r="C34" i="202"/>
  <c r="D35" i="202"/>
  <c r="B27" i="202"/>
  <c r="C28" i="202"/>
  <c r="B31" i="202"/>
  <c r="C33" i="202"/>
  <c r="B37" i="202"/>
  <c r="C37" i="202"/>
  <c r="P18" i="201"/>
  <c r="O18" i="201"/>
  <c r="N18" i="201"/>
  <c r="M18" i="201"/>
  <c r="P17" i="201"/>
  <c r="O17" i="201"/>
  <c r="N17" i="201"/>
  <c r="M17" i="201"/>
  <c r="P16" i="201"/>
  <c r="O16" i="201"/>
  <c r="N16" i="201"/>
  <c r="M16" i="201"/>
  <c r="P15" i="201"/>
  <c r="O15" i="201"/>
  <c r="N15" i="201"/>
  <c r="M15" i="201"/>
  <c r="P14" i="201"/>
  <c r="O14" i="201"/>
  <c r="N14" i="201"/>
  <c r="M14" i="201"/>
  <c r="P13" i="201"/>
  <c r="O13" i="201"/>
  <c r="N13" i="201"/>
  <c r="M13" i="201"/>
  <c r="P12" i="201"/>
  <c r="O12" i="201"/>
  <c r="N12" i="201"/>
  <c r="M12" i="201"/>
  <c r="J21" i="201"/>
  <c r="G18" i="201"/>
  <c r="G17" i="201"/>
  <c r="G16" i="201"/>
  <c r="I25" i="201" s="1"/>
  <c r="G15" i="201"/>
  <c r="K24" i="201" s="1"/>
  <c r="G14" i="201"/>
  <c r="K23" i="201" s="1"/>
  <c r="G13" i="201"/>
  <c r="K22" i="201" s="1"/>
  <c r="B18" i="201"/>
  <c r="F27" i="201" s="1"/>
  <c r="B17" i="201"/>
  <c r="C26" i="201" s="1"/>
  <c r="B16" i="201"/>
  <c r="D25" i="201" s="1"/>
  <c r="B15" i="201"/>
  <c r="E24" i="201" s="1"/>
  <c r="B14" i="201"/>
  <c r="F23" i="201" s="1"/>
  <c r="B13" i="201"/>
  <c r="C22" i="201" s="1"/>
  <c r="B12" i="201"/>
  <c r="D21" i="201" s="1"/>
  <c r="C11" i="201"/>
  <c r="D11" i="201"/>
  <c r="E11" i="201"/>
  <c r="F11" i="201"/>
  <c r="H11" i="201"/>
  <c r="I11" i="201"/>
  <c r="J11" i="201"/>
  <c r="K11" i="201"/>
  <c r="H28" i="97"/>
  <c r="G28" i="97"/>
  <c r="H27" i="97"/>
  <c r="G27" i="97"/>
  <c r="H26" i="97"/>
  <c r="G26" i="97"/>
  <c r="H25" i="97"/>
  <c r="G25" i="97"/>
  <c r="I24" i="97"/>
  <c r="H24" i="97"/>
  <c r="G24" i="97"/>
  <c r="D24" i="97"/>
  <c r="I23" i="97"/>
  <c r="H23" i="97"/>
  <c r="G23" i="97"/>
  <c r="D23" i="97"/>
  <c r="I22" i="97"/>
  <c r="H22" i="97"/>
  <c r="G22" i="97"/>
  <c r="D22" i="97"/>
  <c r="H21" i="97"/>
  <c r="G21" i="97"/>
  <c r="H20" i="97"/>
  <c r="G20" i="97"/>
  <c r="I18" i="97"/>
  <c r="H18" i="97"/>
  <c r="G18" i="97"/>
  <c r="D18" i="97"/>
  <c r="I17" i="97"/>
  <c r="H17" i="97"/>
  <c r="G17" i="97"/>
  <c r="D17" i="97"/>
  <c r="I16" i="97"/>
  <c r="H16" i="97"/>
  <c r="G16" i="97"/>
  <c r="D16" i="97"/>
  <c r="I15" i="97"/>
  <c r="H15" i="97"/>
  <c r="G15" i="97"/>
  <c r="D15" i="97"/>
  <c r="I14" i="97"/>
  <c r="H14" i="97"/>
  <c r="G14" i="97"/>
  <c r="D14" i="97"/>
  <c r="F13" i="97"/>
  <c r="E13" i="97"/>
  <c r="H13" i="97" s="1"/>
  <c r="C13" i="97"/>
  <c r="B13" i="97"/>
  <c r="B8" i="97" s="1"/>
  <c r="I12" i="97"/>
  <c r="H12" i="97"/>
  <c r="G12" i="97"/>
  <c r="D12" i="97"/>
  <c r="I11" i="97"/>
  <c r="H11" i="97"/>
  <c r="G11" i="97"/>
  <c r="D11" i="97"/>
  <c r="I10" i="97"/>
  <c r="H10" i="97"/>
  <c r="G10" i="97"/>
  <c r="D10" i="97"/>
  <c r="I9" i="97"/>
  <c r="H9" i="97"/>
  <c r="G9" i="97"/>
  <c r="D9" i="97"/>
  <c r="H28" i="96"/>
  <c r="G28" i="96"/>
  <c r="H27" i="96"/>
  <c r="G27" i="96"/>
  <c r="H26" i="96"/>
  <c r="G26" i="96"/>
  <c r="H25" i="96"/>
  <c r="G25" i="96"/>
  <c r="I24" i="96"/>
  <c r="H24" i="96"/>
  <c r="G24" i="96"/>
  <c r="D24" i="96"/>
  <c r="I23" i="96"/>
  <c r="H23" i="96"/>
  <c r="G23" i="96"/>
  <c r="D23" i="96"/>
  <c r="I22" i="96"/>
  <c r="H22" i="96"/>
  <c r="G22" i="96"/>
  <c r="D22" i="96"/>
  <c r="H21" i="96"/>
  <c r="G21" i="96"/>
  <c r="H20" i="96"/>
  <c r="G20" i="96"/>
  <c r="I18" i="96"/>
  <c r="H18" i="96"/>
  <c r="G18" i="96"/>
  <c r="D18" i="96"/>
  <c r="I17" i="96"/>
  <c r="H17" i="96"/>
  <c r="G17" i="96"/>
  <c r="D17" i="96"/>
  <c r="I16" i="96"/>
  <c r="H16" i="96"/>
  <c r="G16" i="96"/>
  <c r="D16" i="96"/>
  <c r="I15" i="96"/>
  <c r="H15" i="96"/>
  <c r="G15" i="96"/>
  <c r="D15" i="96"/>
  <c r="I14" i="96"/>
  <c r="H14" i="96"/>
  <c r="G14" i="96"/>
  <c r="D14" i="96"/>
  <c r="F13" i="96"/>
  <c r="E13" i="96"/>
  <c r="C13" i="96"/>
  <c r="B13" i="96"/>
  <c r="B8" i="96" s="1"/>
  <c r="I12" i="96"/>
  <c r="H12" i="96"/>
  <c r="G12" i="96"/>
  <c r="D12" i="96"/>
  <c r="I11" i="96"/>
  <c r="H11" i="96"/>
  <c r="G11" i="96"/>
  <c r="D11" i="96"/>
  <c r="I10" i="96"/>
  <c r="H10" i="96"/>
  <c r="G10" i="96"/>
  <c r="D10" i="96"/>
  <c r="H9" i="96"/>
  <c r="D9" i="96"/>
  <c r="H28" i="95"/>
  <c r="G28" i="95"/>
  <c r="H27" i="95"/>
  <c r="G27" i="95"/>
  <c r="H26" i="95"/>
  <c r="G26" i="95"/>
  <c r="H25" i="95"/>
  <c r="G25" i="95"/>
  <c r="I24" i="95"/>
  <c r="H24" i="95"/>
  <c r="G24" i="95"/>
  <c r="D24" i="95"/>
  <c r="I23" i="95"/>
  <c r="H23" i="95"/>
  <c r="G23" i="95"/>
  <c r="D23" i="95"/>
  <c r="I22" i="95"/>
  <c r="H22" i="95"/>
  <c r="G22" i="95"/>
  <c r="D22" i="95"/>
  <c r="H21" i="95"/>
  <c r="G21" i="95"/>
  <c r="H20" i="95"/>
  <c r="G20" i="95"/>
  <c r="I18" i="95"/>
  <c r="H18" i="95"/>
  <c r="G18" i="95"/>
  <c r="D18" i="95"/>
  <c r="I17" i="95"/>
  <c r="H17" i="95"/>
  <c r="G17" i="95"/>
  <c r="D17" i="95"/>
  <c r="I16" i="95"/>
  <c r="H16" i="95"/>
  <c r="G16" i="95"/>
  <c r="D16" i="95"/>
  <c r="I15" i="95"/>
  <c r="H15" i="95"/>
  <c r="G15" i="95"/>
  <c r="D15" i="95"/>
  <c r="I14" i="95"/>
  <c r="H14" i="95"/>
  <c r="G14" i="95"/>
  <c r="D14" i="95"/>
  <c r="F13" i="95"/>
  <c r="E13" i="95"/>
  <c r="C13" i="95"/>
  <c r="B13" i="95"/>
  <c r="I12" i="95"/>
  <c r="H12" i="95"/>
  <c r="G12" i="95"/>
  <c r="D12" i="95"/>
  <c r="I11" i="95"/>
  <c r="H11" i="95"/>
  <c r="G11" i="95"/>
  <c r="D11" i="95"/>
  <c r="I10" i="95"/>
  <c r="H10" i="95"/>
  <c r="G10" i="95"/>
  <c r="D10" i="95"/>
  <c r="I9" i="95"/>
  <c r="H9" i="95"/>
  <c r="G9" i="95"/>
  <c r="D9" i="95"/>
  <c r="H28" i="103"/>
  <c r="H27" i="103"/>
  <c r="G27" i="103"/>
  <c r="H26" i="103"/>
  <c r="G26" i="103"/>
  <c r="H25" i="103"/>
  <c r="G25" i="103"/>
  <c r="I24" i="103"/>
  <c r="H24" i="103"/>
  <c r="G24" i="103"/>
  <c r="D24" i="103"/>
  <c r="I23" i="103"/>
  <c r="H23" i="103"/>
  <c r="D23" i="103"/>
  <c r="I22" i="103"/>
  <c r="H22" i="103"/>
  <c r="G22" i="103"/>
  <c r="D22" i="103"/>
  <c r="H21" i="103"/>
  <c r="G21" i="103"/>
  <c r="H20" i="103"/>
  <c r="G20" i="103"/>
  <c r="I18" i="103"/>
  <c r="H18" i="103"/>
  <c r="G18" i="103"/>
  <c r="D18" i="103"/>
  <c r="I17" i="103"/>
  <c r="H17" i="103"/>
  <c r="G17" i="103"/>
  <c r="D17" i="103"/>
  <c r="I16" i="103"/>
  <c r="H16" i="103"/>
  <c r="G16" i="103"/>
  <c r="D16" i="103"/>
  <c r="I15" i="103"/>
  <c r="H15" i="103"/>
  <c r="G15" i="103"/>
  <c r="D15" i="103"/>
  <c r="I14" i="103"/>
  <c r="H14" i="103"/>
  <c r="G14" i="103"/>
  <c r="D14" i="103"/>
  <c r="F13" i="103"/>
  <c r="E13" i="103"/>
  <c r="C13" i="103"/>
  <c r="C8" i="103" s="1"/>
  <c r="B13" i="103"/>
  <c r="B8" i="103" s="1"/>
  <c r="I12" i="103"/>
  <c r="H12" i="103"/>
  <c r="G12" i="103"/>
  <c r="D12" i="103"/>
  <c r="I11" i="103"/>
  <c r="H11" i="103"/>
  <c r="G11" i="103"/>
  <c r="D11" i="103"/>
  <c r="I10" i="103"/>
  <c r="H10" i="103"/>
  <c r="G10" i="103"/>
  <c r="D10" i="103"/>
  <c r="I9" i="103"/>
  <c r="H9" i="103"/>
  <c r="G9" i="103"/>
  <c r="D9" i="103"/>
  <c r="H28" i="93"/>
  <c r="G28" i="93"/>
  <c r="H27" i="93"/>
  <c r="G27" i="93"/>
  <c r="H26" i="93"/>
  <c r="G26" i="93"/>
  <c r="H25" i="93"/>
  <c r="G25" i="93"/>
  <c r="I24" i="93"/>
  <c r="H24" i="93"/>
  <c r="G24" i="93"/>
  <c r="D24" i="93"/>
  <c r="I23" i="93"/>
  <c r="H23" i="93"/>
  <c r="G23" i="93"/>
  <c r="D23" i="93"/>
  <c r="I22" i="93"/>
  <c r="H22" i="93"/>
  <c r="G22" i="93"/>
  <c r="D22" i="93"/>
  <c r="H21" i="93"/>
  <c r="G21" i="93"/>
  <c r="H20" i="93"/>
  <c r="G20" i="93"/>
  <c r="B8" i="93"/>
  <c r="I18" i="93"/>
  <c r="H18" i="93"/>
  <c r="G18" i="93"/>
  <c r="D18" i="93"/>
  <c r="I17" i="93"/>
  <c r="H17" i="93"/>
  <c r="G17" i="93"/>
  <c r="D17" i="93"/>
  <c r="I16" i="93"/>
  <c r="H16" i="93"/>
  <c r="G16" i="93"/>
  <c r="D16" i="93"/>
  <c r="I15" i="93"/>
  <c r="H15" i="93"/>
  <c r="G15" i="93"/>
  <c r="D15" i="93"/>
  <c r="I14" i="93"/>
  <c r="H14" i="93"/>
  <c r="G14" i="93"/>
  <c r="D14" i="93"/>
  <c r="F13" i="93"/>
  <c r="E13" i="93"/>
  <c r="C13" i="93"/>
  <c r="B13" i="93"/>
  <c r="I12" i="93"/>
  <c r="H12" i="93"/>
  <c r="G12" i="93"/>
  <c r="D12" i="93"/>
  <c r="I11" i="93"/>
  <c r="H11" i="93"/>
  <c r="G11" i="93"/>
  <c r="D11" i="93"/>
  <c r="I10" i="93"/>
  <c r="H10" i="93"/>
  <c r="G10" i="93"/>
  <c r="D10" i="93"/>
  <c r="I9" i="93"/>
  <c r="H9" i="93"/>
  <c r="G9" i="93"/>
  <c r="D9" i="93"/>
  <c r="F8" i="93"/>
  <c r="F13" i="92"/>
  <c r="E13" i="92"/>
  <c r="H28" i="92"/>
  <c r="G28" i="92"/>
  <c r="H27" i="92"/>
  <c r="G27" i="92"/>
  <c r="H26" i="92"/>
  <c r="G26" i="92"/>
  <c r="H25" i="92"/>
  <c r="G25" i="92"/>
  <c r="I24" i="92"/>
  <c r="H24" i="92"/>
  <c r="G24" i="92"/>
  <c r="D24" i="92"/>
  <c r="I23" i="92"/>
  <c r="H23" i="92"/>
  <c r="G23" i="92"/>
  <c r="D23" i="92"/>
  <c r="I22" i="92"/>
  <c r="H22" i="92"/>
  <c r="G22" i="92"/>
  <c r="D22" i="92"/>
  <c r="H21" i="92"/>
  <c r="G21" i="92"/>
  <c r="H20" i="92"/>
  <c r="G20" i="92"/>
  <c r="I18" i="92"/>
  <c r="H18" i="92"/>
  <c r="G18" i="92"/>
  <c r="D18" i="92"/>
  <c r="I17" i="92"/>
  <c r="H17" i="92"/>
  <c r="G17" i="92"/>
  <c r="D17" i="92"/>
  <c r="I16" i="92"/>
  <c r="H16" i="92"/>
  <c r="G16" i="92"/>
  <c r="D16" i="92"/>
  <c r="I15" i="92"/>
  <c r="H15" i="92"/>
  <c r="G15" i="92"/>
  <c r="D15" i="92"/>
  <c r="I14" i="92"/>
  <c r="H14" i="92"/>
  <c r="G14" i="92"/>
  <c r="D14" i="92"/>
  <c r="C13" i="92"/>
  <c r="B13" i="92"/>
  <c r="I12" i="92"/>
  <c r="H12" i="92"/>
  <c r="G12" i="92"/>
  <c r="D12" i="92"/>
  <c r="I11" i="92"/>
  <c r="H11" i="92"/>
  <c r="G11" i="92"/>
  <c r="D11" i="92"/>
  <c r="I10" i="92"/>
  <c r="H10" i="92"/>
  <c r="G10" i="92"/>
  <c r="D10" i="92"/>
  <c r="I9" i="92"/>
  <c r="H9" i="92"/>
  <c r="G9" i="92"/>
  <c r="D9" i="92"/>
  <c r="H28" i="62"/>
  <c r="G28" i="62"/>
  <c r="H26" i="62"/>
  <c r="G26" i="62"/>
  <c r="H25" i="62"/>
  <c r="G25" i="62"/>
  <c r="I24" i="62"/>
  <c r="H24" i="62"/>
  <c r="G24" i="62"/>
  <c r="D24" i="62"/>
  <c r="I23" i="62"/>
  <c r="H23" i="62"/>
  <c r="G23" i="62"/>
  <c r="D23" i="62"/>
  <c r="I12" i="62"/>
  <c r="H12" i="62"/>
  <c r="G12" i="62"/>
  <c r="D12" i="62"/>
  <c r="I11" i="62"/>
  <c r="H11" i="62"/>
  <c r="G11" i="62"/>
  <c r="D11" i="62"/>
  <c r="I10" i="62"/>
  <c r="H10" i="62"/>
  <c r="G10" i="62"/>
  <c r="D10" i="62"/>
  <c r="I27" i="200"/>
  <c r="G27" i="200"/>
  <c r="I26" i="200"/>
  <c r="G26" i="200"/>
  <c r="I25" i="200"/>
  <c r="G25" i="200"/>
  <c r="I24" i="200"/>
  <c r="G24" i="200"/>
  <c r="I23" i="200"/>
  <c r="G23" i="200"/>
  <c r="F21" i="200"/>
  <c r="E21" i="200"/>
  <c r="C21" i="200"/>
  <c r="I20" i="200"/>
  <c r="H20" i="200"/>
  <c r="I19" i="200"/>
  <c r="H19" i="200"/>
  <c r="G19" i="200"/>
  <c r="D19" i="200"/>
  <c r="I18" i="200"/>
  <c r="H18" i="200"/>
  <c r="G18" i="200"/>
  <c r="D18" i="200"/>
  <c r="I17" i="200"/>
  <c r="H17" i="200"/>
  <c r="G17" i="200"/>
  <c r="D17" i="200"/>
  <c r="I16" i="200"/>
  <c r="H16" i="200"/>
  <c r="G16" i="200"/>
  <c r="D16" i="200"/>
  <c r="I15" i="200"/>
  <c r="H15" i="200"/>
  <c r="G15" i="200"/>
  <c r="D15" i="200"/>
  <c r="H14" i="200"/>
  <c r="D14" i="200"/>
  <c r="I13" i="200"/>
  <c r="H13" i="200"/>
  <c r="G13" i="200"/>
  <c r="D13" i="200"/>
  <c r="I12" i="200"/>
  <c r="H12" i="200"/>
  <c r="G12" i="200"/>
  <c r="D12" i="200"/>
  <c r="I11" i="200"/>
  <c r="H11" i="200"/>
  <c r="G11" i="200"/>
  <c r="D11" i="200"/>
  <c r="F10" i="200"/>
  <c r="E10" i="200"/>
  <c r="C10" i="200"/>
  <c r="F9" i="200"/>
  <c r="E9" i="200"/>
  <c r="C9" i="200"/>
  <c r="I27" i="199"/>
  <c r="G27" i="199"/>
  <c r="I26" i="199"/>
  <c r="G26" i="199"/>
  <c r="I25" i="199"/>
  <c r="G25" i="199"/>
  <c r="I24" i="199"/>
  <c r="G24" i="199"/>
  <c r="I23" i="199"/>
  <c r="G23" i="199"/>
  <c r="I22" i="199"/>
  <c r="H22" i="199"/>
  <c r="G22" i="199"/>
  <c r="D22" i="199"/>
  <c r="F21" i="199"/>
  <c r="E21" i="199"/>
  <c r="C21" i="199"/>
  <c r="D21" i="199" s="1"/>
  <c r="I20" i="199"/>
  <c r="H20" i="199"/>
  <c r="G20" i="199"/>
  <c r="D20" i="199"/>
  <c r="I19" i="199"/>
  <c r="H19" i="199"/>
  <c r="G19" i="199"/>
  <c r="D19" i="199"/>
  <c r="I18" i="199"/>
  <c r="H18" i="199"/>
  <c r="G18" i="199"/>
  <c r="D18" i="199"/>
  <c r="I17" i="199"/>
  <c r="H17" i="199"/>
  <c r="G17" i="199"/>
  <c r="D17" i="199"/>
  <c r="I16" i="199"/>
  <c r="H16" i="199"/>
  <c r="G16" i="199"/>
  <c r="D16" i="199"/>
  <c r="I15" i="199"/>
  <c r="H15" i="199"/>
  <c r="G15" i="199"/>
  <c r="D15" i="199"/>
  <c r="I14" i="199"/>
  <c r="H14" i="199"/>
  <c r="G14" i="199"/>
  <c r="D14" i="199"/>
  <c r="I13" i="199"/>
  <c r="H13" i="199"/>
  <c r="G13" i="199"/>
  <c r="D13" i="199"/>
  <c r="I12" i="199"/>
  <c r="H12" i="199"/>
  <c r="G12" i="199"/>
  <c r="D12" i="199"/>
  <c r="I11" i="199"/>
  <c r="H11" i="199"/>
  <c r="G11" i="199"/>
  <c r="D11" i="199"/>
  <c r="F10" i="199"/>
  <c r="E10" i="199"/>
  <c r="C10" i="199"/>
  <c r="F9" i="199"/>
  <c r="E9" i="199"/>
  <c r="C9" i="199"/>
  <c r="I27" i="198"/>
  <c r="G27" i="198"/>
  <c r="I26" i="198"/>
  <c r="G26" i="198"/>
  <c r="I25" i="198"/>
  <c r="G25" i="198"/>
  <c r="I24" i="198"/>
  <c r="G24" i="198"/>
  <c r="I23" i="198"/>
  <c r="G23" i="198"/>
  <c r="H22" i="198"/>
  <c r="D22" i="198"/>
  <c r="E21" i="198"/>
  <c r="C21" i="198"/>
  <c r="I20" i="198"/>
  <c r="H20" i="198"/>
  <c r="G20" i="198"/>
  <c r="D20" i="198"/>
  <c r="I19" i="198"/>
  <c r="H19" i="198"/>
  <c r="G19" i="198"/>
  <c r="D19" i="198"/>
  <c r="I18" i="198"/>
  <c r="H18" i="198"/>
  <c r="G18" i="198"/>
  <c r="D18" i="198"/>
  <c r="I17" i="198"/>
  <c r="H17" i="198"/>
  <c r="G17" i="198"/>
  <c r="D17" i="198"/>
  <c r="I16" i="198"/>
  <c r="H16" i="198"/>
  <c r="G16" i="198"/>
  <c r="D16" i="198"/>
  <c r="I15" i="198"/>
  <c r="H15" i="198"/>
  <c r="G15" i="198"/>
  <c r="D15" i="198"/>
  <c r="H14" i="198"/>
  <c r="D14" i="198"/>
  <c r="I13" i="198"/>
  <c r="H13" i="198"/>
  <c r="G13" i="198"/>
  <c r="D13" i="198"/>
  <c r="I12" i="198"/>
  <c r="H12" i="198"/>
  <c r="G12" i="198"/>
  <c r="D12" i="198"/>
  <c r="I11" i="198"/>
  <c r="H11" i="198"/>
  <c r="G11" i="198"/>
  <c r="D11" i="198"/>
  <c r="E10" i="198"/>
  <c r="C10" i="198"/>
  <c r="F9" i="198"/>
  <c r="E9" i="198"/>
  <c r="C9" i="198"/>
  <c r="I27" i="197"/>
  <c r="G27" i="197"/>
  <c r="I26" i="197"/>
  <c r="G26" i="197"/>
  <c r="I25" i="197"/>
  <c r="G25" i="197"/>
  <c r="I24" i="197"/>
  <c r="G24" i="197"/>
  <c r="I23" i="197"/>
  <c r="G23" i="197"/>
  <c r="I22" i="197"/>
  <c r="H22" i="197"/>
  <c r="G22" i="197"/>
  <c r="D22" i="197"/>
  <c r="F21" i="197"/>
  <c r="E21" i="197"/>
  <c r="C21" i="197"/>
  <c r="I20" i="197"/>
  <c r="H20" i="197"/>
  <c r="G20" i="197"/>
  <c r="D20" i="197"/>
  <c r="I19" i="197"/>
  <c r="H19" i="197"/>
  <c r="G19" i="197"/>
  <c r="D19" i="197"/>
  <c r="I18" i="197"/>
  <c r="H18" i="197"/>
  <c r="G18" i="197"/>
  <c r="D18" i="197"/>
  <c r="I17" i="197"/>
  <c r="H17" i="197"/>
  <c r="G17" i="197"/>
  <c r="D17" i="197"/>
  <c r="I16" i="197"/>
  <c r="H16" i="197"/>
  <c r="G16" i="197"/>
  <c r="D16" i="197"/>
  <c r="I15" i="197"/>
  <c r="H15" i="197"/>
  <c r="G15" i="197"/>
  <c r="D15" i="197"/>
  <c r="I14" i="197"/>
  <c r="H14" i="197"/>
  <c r="G14" i="197"/>
  <c r="D14" i="197"/>
  <c r="I13" i="197"/>
  <c r="H13" i="197"/>
  <c r="G13" i="197"/>
  <c r="D13" i="197"/>
  <c r="I12" i="197"/>
  <c r="H12" i="197"/>
  <c r="G12" i="197"/>
  <c r="D12" i="197"/>
  <c r="I11" i="197"/>
  <c r="H11" i="197"/>
  <c r="G11" i="197"/>
  <c r="D11" i="197"/>
  <c r="F10" i="197"/>
  <c r="E10" i="197"/>
  <c r="C10" i="197"/>
  <c r="F9" i="197"/>
  <c r="E9" i="197"/>
  <c r="C9" i="197"/>
  <c r="I27" i="196"/>
  <c r="G27" i="196"/>
  <c r="J27" i="196" s="1"/>
  <c r="I26" i="196"/>
  <c r="G26" i="196"/>
  <c r="J26" i="196" s="1"/>
  <c r="I25" i="196"/>
  <c r="G25" i="196"/>
  <c r="J25" i="196" s="1"/>
  <c r="I24" i="196"/>
  <c r="G24" i="196"/>
  <c r="J24" i="196" s="1"/>
  <c r="I23" i="196"/>
  <c r="G23" i="196"/>
  <c r="J23" i="196" s="1"/>
  <c r="I22" i="196"/>
  <c r="H22" i="196"/>
  <c r="G22" i="196"/>
  <c r="D22" i="196"/>
  <c r="F21" i="196"/>
  <c r="E21" i="196"/>
  <c r="C21" i="196"/>
  <c r="I20" i="196"/>
  <c r="H20" i="196"/>
  <c r="G20" i="196"/>
  <c r="D20" i="196"/>
  <c r="I19" i="196"/>
  <c r="H19" i="196"/>
  <c r="G19" i="196"/>
  <c r="D19" i="196"/>
  <c r="I18" i="196"/>
  <c r="H18" i="196"/>
  <c r="G18" i="196"/>
  <c r="D18" i="196"/>
  <c r="I17" i="196"/>
  <c r="H17" i="196"/>
  <c r="G17" i="196"/>
  <c r="D17" i="196"/>
  <c r="I16" i="196"/>
  <c r="H16" i="196"/>
  <c r="G16" i="196"/>
  <c r="D16" i="196"/>
  <c r="I15" i="196"/>
  <c r="H15" i="196"/>
  <c r="G15" i="196"/>
  <c r="D15" i="196"/>
  <c r="I14" i="196"/>
  <c r="H14" i="196"/>
  <c r="G14" i="196"/>
  <c r="D14" i="196"/>
  <c r="I13" i="196"/>
  <c r="H13" i="196"/>
  <c r="G13" i="196"/>
  <c r="D13" i="196"/>
  <c r="I12" i="196"/>
  <c r="H12" i="196"/>
  <c r="G12" i="196"/>
  <c r="D12" i="196"/>
  <c r="I11" i="196"/>
  <c r="H11" i="196"/>
  <c r="G11" i="196"/>
  <c r="D11" i="196"/>
  <c r="F10" i="196"/>
  <c r="E10" i="196"/>
  <c r="C10" i="196"/>
  <c r="F9" i="196"/>
  <c r="E9" i="196"/>
  <c r="C9" i="196"/>
  <c r="I27" i="195"/>
  <c r="G27" i="195"/>
  <c r="I26" i="195"/>
  <c r="G26" i="195"/>
  <c r="I25" i="195"/>
  <c r="G25" i="195"/>
  <c r="I24" i="195"/>
  <c r="G24" i="195"/>
  <c r="I23" i="195"/>
  <c r="G23" i="195"/>
  <c r="I22" i="195"/>
  <c r="H22" i="195"/>
  <c r="G22" i="195"/>
  <c r="D22" i="195"/>
  <c r="F21" i="195"/>
  <c r="E21" i="195"/>
  <c r="C21" i="195"/>
  <c r="I20" i="195"/>
  <c r="H20" i="195"/>
  <c r="G20" i="195"/>
  <c r="D20" i="195"/>
  <c r="I19" i="195"/>
  <c r="H19" i="195"/>
  <c r="G19" i="195"/>
  <c r="D19" i="195"/>
  <c r="I18" i="195"/>
  <c r="H18" i="195"/>
  <c r="G18" i="195"/>
  <c r="D18" i="195"/>
  <c r="I17" i="195"/>
  <c r="H17" i="195"/>
  <c r="G17" i="195"/>
  <c r="D17" i="195"/>
  <c r="I16" i="195"/>
  <c r="H16" i="195"/>
  <c r="G16" i="195"/>
  <c r="D16" i="195"/>
  <c r="I15" i="195"/>
  <c r="H15" i="195"/>
  <c r="G15" i="195"/>
  <c r="D15" i="195"/>
  <c r="I14" i="195"/>
  <c r="H14" i="195"/>
  <c r="G14" i="195"/>
  <c r="D14" i="195"/>
  <c r="I13" i="195"/>
  <c r="H13" i="195"/>
  <c r="G13" i="195"/>
  <c r="D13" i="195"/>
  <c r="I12" i="195"/>
  <c r="H12" i="195"/>
  <c r="G12" i="195"/>
  <c r="D12" i="195"/>
  <c r="I11" i="195"/>
  <c r="H11" i="195"/>
  <c r="G11" i="195"/>
  <c r="D11" i="195"/>
  <c r="F10" i="195"/>
  <c r="E10" i="195"/>
  <c r="C10" i="195"/>
  <c r="F9" i="195"/>
  <c r="E9" i="195"/>
  <c r="C9" i="195"/>
  <c r="G27" i="194"/>
  <c r="G26" i="194"/>
  <c r="G25" i="194"/>
  <c r="G24" i="194"/>
  <c r="G23" i="194"/>
  <c r="G22" i="194"/>
  <c r="G20" i="194"/>
  <c r="G19" i="194"/>
  <c r="G18" i="194"/>
  <c r="G17" i="194"/>
  <c r="G16" i="194"/>
  <c r="G15" i="194"/>
  <c r="G14" i="194"/>
  <c r="G13" i="194"/>
  <c r="G12" i="194"/>
  <c r="G11" i="194"/>
  <c r="D22" i="194"/>
  <c r="D20" i="194"/>
  <c r="J20" i="194" s="1"/>
  <c r="D19" i="194"/>
  <c r="D18" i="194"/>
  <c r="D17" i="194"/>
  <c r="D16" i="194"/>
  <c r="D15" i="194"/>
  <c r="D14" i="194"/>
  <c r="D13" i="194"/>
  <c r="D12" i="194"/>
  <c r="D11" i="194"/>
  <c r="C21" i="194"/>
  <c r="E21" i="194"/>
  <c r="F21" i="194"/>
  <c r="E10" i="194"/>
  <c r="F10" i="194"/>
  <c r="C10" i="194"/>
  <c r="C9" i="194"/>
  <c r="F9" i="194"/>
  <c r="I27" i="194"/>
  <c r="I26" i="194"/>
  <c r="I25" i="194"/>
  <c r="I24" i="194"/>
  <c r="I23" i="194"/>
  <c r="I22" i="194"/>
  <c r="H22" i="194"/>
  <c r="I20" i="194"/>
  <c r="H20" i="194"/>
  <c r="I19" i="194"/>
  <c r="H19" i="194"/>
  <c r="I18" i="194"/>
  <c r="H18" i="194"/>
  <c r="I17" i="194"/>
  <c r="H17" i="194"/>
  <c r="I16" i="194"/>
  <c r="H16" i="194"/>
  <c r="I15" i="194"/>
  <c r="H15" i="194"/>
  <c r="I14" i="194"/>
  <c r="H14" i="194"/>
  <c r="I13" i="194"/>
  <c r="H13" i="194"/>
  <c r="I12" i="194"/>
  <c r="H12" i="194"/>
  <c r="I11" i="194"/>
  <c r="H11" i="194"/>
  <c r="B18" i="193"/>
  <c r="I24" i="185"/>
  <c r="H24" i="185"/>
  <c r="G24" i="185"/>
  <c r="D24" i="185"/>
  <c r="I23" i="185"/>
  <c r="H23" i="185"/>
  <c r="G23" i="185"/>
  <c r="D23" i="185"/>
  <c r="I22" i="185"/>
  <c r="H22" i="185"/>
  <c r="G22" i="185"/>
  <c r="D22" i="185"/>
  <c r="F21" i="185"/>
  <c r="E21" i="185"/>
  <c r="C21" i="185"/>
  <c r="B21" i="185"/>
  <c r="I18" i="185"/>
  <c r="H18" i="185"/>
  <c r="G18" i="185"/>
  <c r="D18" i="185"/>
  <c r="I17" i="185"/>
  <c r="H17" i="185"/>
  <c r="G17" i="185"/>
  <c r="D17" i="185"/>
  <c r="I16" i="185"/>
  <c r="H16" i="185"/>
  <c r="G16" i="185"/>
  <c r="D16" i="185"/>
  <c r="F15" i="185"/>
  <c r="F9" i="185" s="1"/>
  <c r="E15" i="185"/>
  <c r="C15" i="185"/>
  <c r="B15" i="185"/>
  <c r="F12" i="185"/>
  <c r="E12" i="185"/>
  <c r="C12" i="185"/>
  <c r="B12" i="185"/>
  <c r="F11" i="185"/>
  <c r="E11" i="185"/>
  <c r="C11" i="185"/>
  <c r="B11" i="185"/>
  <c r="F10" i="185"/>
  <c r="E10" i="185"/>
  <c r="C10" i="185"/>
  <c r="B10" i="185"/>
  <c r="I24" i="184"/>
  <c r="H24" i="184"/>
  <c r="G24" i="184"/>
  <c r="D24" i="184"/>
  <c r="I23" i="184"/>
  <c r="H23" i="184"/>
  <c r="G23" i="184"/>
  <c r="D23" i="184"/>
  <c r="I22" i="184"/>
  <c r="H22" i="184"/>
  <c r="G22" i="184"/>
  <c r="D22" i="184"/>
  <c r="F21" i="184"/>
  <c r="E21" i="184"/>
  <c r="C21" i="184"/>
  <c r="B21" i="184"/>
  <c r="I18" i="184"/>
  <c r="H18" i="184"/>
  <c r="G18" i="184"/>
  <c r="D18" i="184"/>
  <c r="I17" i="184"/>
  <c r="H17" i="184"/>
  <c r="G17" i="184"/>
  <c r="D17" i="184"/>
  <c r="I16" i="184"/>
  <c r="H16" i="184"/>
  <c r="G16" i="184"/>
  <c r="D16" i="184"/>
  <c r="F15" i="184"/>
  <c r="F9" i="184" s="1"/>
  <c r="E15" i="184"/>
  <c r="C15" i="184"/>
  <c r="B15" i="184"/>
  <c r="F12" i="184"/>
  <c r="E12" i="184"/>
  <c r="C12" i="184"/>
  <c r="B12" i="184"/>
  <c r="F11" i="184"/>
  <c r="E11" i="184"/>
  <c r="C11" i="184"/>
  <c r="B11" i="184"/>
  <c r="F10" i="184"/>
  <c r="E10" i="184"/>
  <c r="C10" i="184"/>
  <c r="B10" i="184"/>
  <c r="I24" i="183"/>
  <c r="H24" i="183"/>
  <c r="G24" i="183"/>
  <c r="D24" i="183"/>
  <c r="I23" i="183"/>
  <c r="H23" i="183"/>
  <c r="G23" i="183"/>
  <c r="D23" i="183"/>
  <c r="I22" i="183"/>
  <c r="H22" i="183"/>
  <c r="G22" i="183"/>
  <c r="D22" i="183"/>
  <c r="F21" i="183"/>
  <c r="E21" i="183"/>
  <c r="C21" i="183"/>
  <c r="B21" i="183"/>
  <c r="I18" i="183"/>
  <c r="H18" i="183"/>
  <c r="G18" i="183"/>
  <c r="D18" i="183"/>
  <c r="I17" i="183"/>
  <c r="H17" i="183"/>
  <c r="G17" i="183"/>
  <c r="D17" i="183"/>
  <c r="I16" i="183"/>
  <c r="H16" i="183"/>
  <c r="G16" i="183"/>
  <c r="D16" i="183"/>
  <c r="F15" i="183"/>
  <c r="E15" i="183"/>
  <c r="C15" i="183"/>
  <c r="B15" i="183"/>
  <c r="B9" i="183" s="1"/>
  <c r="F12" i="183"/>
  <c r="E12" i="183"/>
  <c r="C12" i="183"/>
  <c r="B12" i="183"/>
  <c r="F11" i="183"/>
  <c r="E11" i="183"/>
  <c r="C11" i="183"/>
  <c r="B11" i="183"/>
  <c r="F10" i="183"/>
  <c r="E10" i="183"/>
  <c r="C10" i="183"/>
  <c r="B10" i="183"/>
  <c r="I24" i="182"/>
  <c r="H24" i="182"/>
  <c r="G24" i="182"/>
  <c r="D24" i="182"/>
  <c r="I23" i="182"/>
  <c r="H23" i="182"/>
  <c r="G23" i="182"/>
  <c r="D23" i="182"/>
  <c r="I22" i="182"/>
  <c r="H22" i="182"/>
  <c r="G22" i="182"/>
  <c r="D22" i="182"/>
  <c r="F21" i="182"/>
  <c r="E21" i="182"/>
  <c r="C21" i="182"/>
  <c r="B21" i="182"/>
  <c r="I18" i="182"/>
  <c r="H18" i="182"/>
  <c r="G18" i="182"/>
  <c r="D18" i="182"/>
  <c r="I17" i="182"/>
  <c r="H17" i="182"/>
  <c r="G17" i="182"/>
  <c r="D17" i="182"/>
  <c r="I16" i="182"/>
  <c r="H16" i="182"/>
  <c r="G16" i="182"/>
  <c r="D16" i="182"/>
  <c r="F15" i="182"/>
  <c r="E15" i="182"/>
  <c r="C15" i="182"/>
  <c r="B15" i="182"/>
  <c r="F12" i="182"/>
  <c r="E12" i="182"/>
  <c r="C12" i="182"/>
  <c r="B12" i="182"/>
  <c r="F11" i="182"/>
  <c r="E11" i="182"/>
  <c r="C11" i="182"/>
  <c r="B11" i="182"/>
  <c r="F10" i="182"/>
  <c r="E10" i="182"/>
  <c r="C10" i="182"/>
  <c r="B10" i="182"/>
  <c r="I24" i="181"/>
  <c r="H24" i="181"/>
  <c r="G24" i="181"/>
  <c r="D24" i="181"/>
  <c r="I23" i="181"/>
  <c r="H23" i="181"/>
  <c r="G23" i="181"/>
  <c r="D23" i="181"/>
  <c r="I22" i="181"/>
  <c r="H22" i="181"/>
  <c r="G22" i="181"/>
  <c r="D22" i="181"/>
  <c r="F21" i="181"/>
  <c r="E21" i="181"/>
  <c r="C21" i="181"/>
  <c r="B21" i="181"/>
  <c r="B9" i="181" s="1"/>
  <c r="I18" i="181"/>
  <c r="H18" i="181"/>
  <c r="G18" i="181"/>
  <c r="D18" i="181"/>
  <c r="I17" i="181"/>
  <c r="H17" i="181"/>
  <c r="G17" i="181"/>
  <c r="D17" i="181"/>
  <c r="I16" i="181"/>
  <c r="H16" i="181"/>
  <c r="G16" i="181"/>
  <c r="D16" i="181"/>
  <c r="F15" i="181"/>
  <c r="E15" i="181"/>
  <c r="C15" i="181"/>
  <c r="B15" i="181"/>
  <c r="F12" i="181"/>
  <c r="E12" i="181"/>
  <c r="C12" i="181"/>
  <c r="B12" i="181"/>
  <c r="F11" i="181"/>
  <c r="E11" i="181"/>
  <c r="C11" i="181"/>
  <c r="B11" i="181"/>
  <c r="F10" i="181"/>
  <c r="E10" i="181"/>
  <c r="C10" i="181"/>
  <c r="B10" i="181"/>
  <c r="I24" i="180"/>
  <c r="H24" i="180"/>
  <c r="G24" i="180"/>
  <c r="D24" i="180"/>
  <c r="I23" i="180"/>
  <c r="H23" i="180"/>
  <c r="G23" i="180"/>
  <c r="D23" i="180"/>
  <c r="I22" i="180"/>
  <c r="H22" i="180"/>
  <c r="G22" i="180"/>
  <c r="D22" i="180"/>
  <c r="F21" i="180"/>
  <c r="E21" i="180"/>
  <c r="C21" i="180"/>
  <c r="B21" i="180"/>
  <c r="I18" i="180"/>
  <c r="H18" i="180"/>
  <c r="G18" i="180"/>
  <c r="D18" i="180"/>
  <c r="I17" i="180"/>
  <c r="H17" i="180"/>
  <c r="G17" i="180"/>
  <c r="D17" i="180"/>
  <c r="I16" i="180"/>
  <c r="H16" i="180"/>
  <c r="G16" i="180"/>
  <c r="D16" i="180"/>
  <c r="F15" i="180"/>
  <c r="E15" i="180"/>
  <c r="C15" i="180"/>
  <c r="B15" i="180"/>
  <c r="F12" i="180"/>
  <c r="I12" i="180" s="1"/>
  <c r="E12" i="180"/>
  <c r="C12" i="180"/>
  <c r="B12" i="180"/>
  <c r="D12" i="180" s="1"/>
  <c r="F11" i="180"/>
  <c r="E11" i="180"/>
  <c r="C11" i="180"/>
  <c r="B11" i="180"/>
  <c r="F10" i="180"/>
  <c r="E10" i="180"/>
  <c r="C10" i="180"/>
  <c r="B10" i="180"/>
  <c r="D10" i="180" s="1"/>
  <c r="F12" i="179"/>
  <c r="E12" i="179"/>
  <c r="F11" i="179"/>
  <c r="E11" i="179"/>
  <c r="F10" i="179"/>
  <c r="E10" i="179"/>
  <c r="B12" i="179"/>
  <c r="C12" i="179"/>
  <c r="C11" i="179"/>
  <c r="B11" i="179"/>
  <c r="C10" i="179"/>
  <c r="B10" i="179"/>
  <c r="F21" i="179"/>
  <c r="E21" i="179"/>
  <c r="C21" i="179"/>
  <c r="B21" i="179"/>
  <c r="F15" i="179"/>
  <c r="E15" i="179"/>
  <c r="C15" i="179"/>
  <c r="B15" i="179"/>
  <c r="B9" i="179" s="1"/>
  <c r="I24" i="179"/>
  <c r="H24" i="179"/>
  <c r="G24" i="179"/>
  <c r="D24" i="179"/>
  <c r="I23" i="179"/>
  <c r="H23" i="179"/>
  <c r="G23" i="179"/>
  <c r="D23" i="179"/>
  <c r="I22" i="179"/>
  <c r="H22" i="179"/>
  <c r="G22" i="179"/>
  <c r="D22" i="179"/>
  <c r="G17" i="179"/>
  <c r="I17" i="179"/>
  <c r="I16" i="179"/>
  <c r="H16" i="179"/>
  <c r="G16" i="179"/>
  <c r="D16" i="179"/>
  <c r="F8" i="97" l="1"/>
  <c r="C8" i="92"/>
  <c r="I19" i="97"/>
  <c r="G19" i="92"/>
  <c r="J12" i="197"/>
  <c r="J16" i="197"/>
  <c r="J14" i="197"/>
  <c r="J18" i="197"/>
  <c r="G21" i="198"/>
  <c r="J22" i="199"/>
  <c r="J22" i="197"/>
  <c r="J20" i="197"/>
  <c r="D9" i="200"/>
  <c r="D10" i="199"/>
  <c r="D9" i="199"/>
  <c r="J20" i="196"/>
  <c r="J18" i="196"/>
  <c r="J16" i="196"/>
  <c r="J22" i="196"/>
  <c r="J12" i="198"/>
  <c r="J12" i="199"/>
  <c r="J20" i="199"/>
  <c r="J16" i="199"/>
  <c r="J11" i="199"/>
  <c r="J13" i="199"/>
  <c r="J15" i="199"/>
  <c r="J17" i="199"/>
  <c r="J19" i="199"/>
  <c r="J22" i="194"/>
  <c r="B10" i="206"/>
  <c r="M11" i="201"/>
  <c r="O11" i="201"/>
  <c r="P11" i="201"/>
  <c r="B9" i="185"/>
  <c r="C9" i="185"/>
  <c r="B9" i="184"/>
  <c r="I12" i="184"/>
  <c r="C9" i="183"/>
  <c r="B9" i="182"/>
  <c r="J23" i="182"/>
  <c r="C9" i="182"/>
  <c r="J17" i="182"/>
  <c r="C9" i="181"/>
  <c r="B9" i="180"/>
  <c r="C9" i="179"/>
  <c r="G19" i="97"/>
  <c r="D11" i="179"/>
  <c r="J11" i="179" s="1"/>
  <c r="H11" i="179"/>
  <c r="D15" i="184"/>
  <c r="I12" i="183"/>
  <c r="H15" i="184"/>
  <c r="G9" i="198"/>
  <c r="J16" i="198"/>
  <c r="J18" i="198"/>
  <c r="J20" i="198"/>
  <c r="G21" i="199"/>
  <c r="J22" i="96"/>
  <c r="J24" i="96"/>
  <c r="D32" i="206"/>
  <c r="H21" i="196"/>
  <c r="G19" i="96"/>
  <c r="D9" i="185"/>
  <c r="J17" i="185"/>
  <c r="J23" i="185"/>
  <c r="D10" i="194"/>
  <c r="I10" i="194"/>
  <c r="J13" i="200"/>
  <c r="J17" i="103"/>
  <c r="J24" i="103"/>
  <c r="I11" i="179"/>
  <c r="I12" i="181"/>
  <c r="H21" i="182"/>
  <c r="H15" i="185"/>
  <c r="H21" i="185"/>
  <c r="E8" i="92"/>
  <c r="J11" i="200"/>
  <c r="J15" i="200"/>
  <c r="J16" i="200"/>
  <c r="J17" i="200"/>
  <c r="J19" i="200"/>
  <c r="D21" i="200"/>
  <c r="J14" i="103"/>
  <c r="J16" i="103"/>
  <c r="J18" i="103"/>
  <c r="J22" i="103"/>
  <c r="I12" i="182"/>
  <c r="J17" i="184"/>
  <c r="J23" i="184"/>
  <c r="I12" i="185"/>
  <c r="I9" i="185"/>
  <c r="D9" i="194"/>
  <c r="H10" i="194"/>
  <c r="I21" i="194"/>
  <c r="J18" i="194"/>
  <c r="G9" i="195"/>
  <c r="G10" i="195"/>
  <c r="G21" i="195"/>
  <c r="J22" i="92"/>
  <c r="J23" i="92"/>
  <c r="J24" i="92"/>
  <c r="I13" i="103"/>
  <c r="I13" i="96"/>
  <c r="I19" i="96"/>
  <c r="J22" i="97"/>
  <c r="J24" i="97"/>
  <c r="J18" i="181"/>
  <c r="E9" i="180"/>
  <c r="H9" i="180" s="1"/>
  <c r="G11" i="180"/>
  <c r="F9" i="183"/>
  <c r="F9" i="182"/>
  <c r="I9" i="182" s="1"/>
  <c r="F9" i="181"/>
  <c r="G11" i="185"/>
  <c r="H10" i="185"/>
  <c r="G11" i="184"/>
  <c r="H10" i="184"/>
  <c r="E9" i="184"/>
  <c r="H9" i="184" s="1"/>
  <c r="J22" i="181"/>
  <c r="E9" i="181"/>
  <c r="H9" i="181" s="1"/>
  <c r="J16" i="181"/>
  <c r="J22" i="180"/>
  <c r="J16" i="180"/>
  <c r="D10" i="183"/>
  <c r="G10" i="183"/>
  <c r="H10" i="183"/>
  <c r="J24" i="181"/>
  <c r="F9" i="180"/>
  <c r="J24" i="180"/>
  <c r="J18" i="180"/>
  <c r="H12" i="179"/>
  <c r="G12" i="179"/>
  <c r="I12" i="179"/>
  <c r="G10" i="179"/>
  <c r="H10" i="179"/>
  <c r="E9" i="179"/>
  <c r="H9" i="179" s="1"/>
  <c r="F9" i="179"/>
  <c r="J14" i="97"/>
  <c r="J16" i="97"/>
  <c r="J18" i="97"/>
  <c r="I13" i="97"/>
  <c r="J10" i="97"/>
  <c r="J12" i="97"/>
  <c r="J14" i="96"/>
  <c r="J16" i="96"/>
  <c r="J18" i="96"/>
  <c r="J10" i="96"/>
  <c r="J12" i="96"/>
  <c r="H13" i="103"/>
  <c r="E8" i="103"/>
  <c r="H8" i="103" s="1"/>
  <c r="J9" i="93"/>
  <c r="J11" i="93"/>
  <c r="J15" i="93"/>
  <c r="J17" i="93"/>
  <c r="J23" i="93"/>
  <c r="I13" i="93"/>
  <c r="I19" i="93"/>
  <c r="G13" i="92"/>
  <c r="H13" i="92"/>
  <c r="F8" i="92"/>
  <c r="D8" i="103"/>
  <c r="G10" i="181"/>
  <c r="H10" i="182"/>
  <c r="J17" i="183"/>
  <c r="J23" i="183"/>
  <c r="C9" i="184"/>
  <c r="D9" i="184" s="1"/>
  <c r="D10" i="184"/>
  <c r="J10" i="184" s="1"/>
  <c r="D10" i="185"/>
  <c r="J14" i="195"/>
  <c r="J18" i="195"/>
  <c r="B8" i="92"/>
  <c r="H8" i="92" s="1"/>
  <c r="H19" i="95"/>
  <c r="L17" i="201"/>
  <c r="B32" i="205"/>
  <c r="B9" i="205"/>
  <c r="J14" i="194"/>
  <c r="I21" i="179"/>
  <c r="H10" i="181"/>
  <c r="H12" i="181"/>
  <c r="D9" i="183"/>
  <c r="H15" i="183"/>
  <c r="H21" i="183"/>
  <c r="I10" i="196"/>
  <c r="P23" i="201"/>
  <c r="I11" i="180"/>
  <c r="D21" i="179"/>
  <c r="D12" i="179"/>
  <c r="J12" i="179" s="1"/>
  <c r="G11" i="179"/>
  <c r="H10" i="180"/>
  <c r="G11" i="182"/>
  <c r="G11" i="183"/>
  <c r="G10" i="184"/>
  <c r="H21" i="184"/>
  <c r="G10" i="185"/>
  <c r="J9" i="103"/>
  <c r="J10" i="103"/>
  <c r="J12" i="103"/>
  <c r="D13" i="103"/>
  <c r="J11" i="95"/>
  <c r="J12" i="95"/>
  <c r="D13" i="95"/>
  <c r="J15" i="95"/>
  <c r="J16" i="95"/>
  <c r="J22" i="95"/>
  <c r="J24" i="95"/>
  <c r="B32" i="209"/>
  <c r="B9" i="209"/>
  <c r="C24" i="209" s="1"/>
  <c r="D32" i="209"/>
  <c r="C32" i="209"/>
  <c r="B32" i="207"/>
  <c r="B10" i="207"/>
  <c r="B9" i="207" s="1"/>
  <c r="C24" i="207" s="1"/>
  <c r="D32" i="207"/>
  <c r="C32" i="207"/>
  <c r="B32" i="204"/>
  <c r="B9" i="204"/>
  <c r="D24" i="204" s="1"/>
  <c r="D32" i="204"/>
  <c r="C32" i="204"/>
  <c r="B10" i="202"/>
  <c r="B9" i="202" s="1"/>
  <c r="C24" i="202" s="1"/>
  <c r="D32" i="202"/>
  <c r="C32" i="202"/>
  <c r="B32" i="202"/>
  <c r="J22" i="179"/>
  <c r="J23" i="179"/>
  <c r="J24" i="179"/>
  <c r="D10" i="182"/>
  <c r="J12" i="194"/>
  <c r="I9" i="179"/>
  <c r="D10" i="179"/>
  <c r="H15" i="182"/>
  <c r="E9" i="182"/>
  <c r="H9" i="182" s="1"/>
  <c r="E9" i="183"/>
  <c r="H9" i="183" s="1"/>
  <c r="I10" i="179"/>
  <c r="G21" i="179"/>
  <c r="G10" i="182"/>
  <c r="J10" i="182" s="1"/>
  <c r="E9" i="185"/>
  <c r="H9" i="185" s="1"/>
  <c r="D21" i="194"/>
  <c r="J16" i="194"/>
  <c r="J14" i="196"/>
  <c r="G10" i="180"/>
  <c r="J10" i="180" s="1"/>
  <c r="H11" i="180"/>
  <c r="D15" i="180"/>
  <c r="J17" i="180"/>
  <c r="I21" i="180"/>
  <c r="J23" i="180"/>
  <c r="I9" i="181"/>
  <c r="I11" i="181"/>
  <c r="I15" i="181"/>
  <c r="J17" i="181"/>
  <c r="I21" i="181"/>
  <c r="J23" i="181"/>
  <c r="D9" i="182"/>
  <c r="D12" i="182"/>
  <c r="J16" i="182"/>
  <c r="J18" i="182"/>
  <c r="J22" i="182"/>
  <c r="J24" i="182"/>
  <c r="I11" i="183"/>
  <c r="H12" i="183"/>
  <c r="J16" i="183"/>
  <c r="J18" i="183"/>
  <c r="J22" i="183"/>
  <c r="J24" i="183"/>
  <c r="I11" i="184"/>
  <c r="D12" i="184"/>
  <c r="J16" i="184"/>
  <c r="J18" i="184"/>
  <c r="J22" i="184"/>
  <c r="J24" i="184"/>
  <c r="I11" i="185"/>
  <c r="H12" i="185"/>
  <c r="J16" i="185"/>
  <c r="J18" i="185"/>
  <c r="J22" i="185"/>
  <c r="J24" i="185"/>
  <c r="J12" i="196"/>
  <c r="C9" i="180"/>
  <c r="D9" i="180" s="1"/>
  <c r="H15" i="180"/>
  <c r="H21" i="180"/>
  <c r="G11" i="181"/>
  <c r="H15" i="181"/>
  <c r="H21" i="181"/>
  <c r="I11" i="182"/>
  <c r="I15" i="182"/>
  <c r="I21" i="182"/>
  <c r="H11" i="183"/>
  <c r="I15" i="183"/>
  <c r="I21" i="183"/>
  <c r="H11" i="184"/>
  <c r="I21" i="184"/>
  <c r="H11" i="185"/>
  <c r="I15" i="185"/>
  <c r="I21" i="185"/>
  <c r="N25" i="201"/>
  <c r="H9" i="198"/>
  <c r="H9" i="199"/>
  <c r="H10" i="199"/>
  <c r="H21" i="199"/>
  <c r="H9" i="200"/>
  <c r="H21" i="200"/>
  <c r="B8" i="95"/>
  <c r="H13" i="96"/>
  <c r="L18" i="201"/>
  <c r="L14" i="201"/>
  <c r="E21" i="201"/>
  <c r="O21" i="201" s="1"/>
  <c r="D22" i="201"/>
  <c r="C23" i="201"/>
  <c r="B24" i="201"/>
  <c r="F24" i="201"/>
  <c r="P24" i="201" s="1"/>
  <c r="E25" i="201"/>
  <c r="D26" i="201"/>
  <c r="C27" i="201"/>
  <c r="I22" i="201"/>
  <c r="H23" i="201"/>
  <c r="G24" i="201"/>
  <c r="J25" i="201"/>
  <c r="I26" i="201"/>
  <c r="H27" i="201"/>
  <c r="G10" i="194"/>
  <c r="J21" i="199"/>
  <c r="J14" i="92"/>
  <c r="J15" i="92"/>
  <c r="J16" i="92"/>
  <c r="J17" i="92"/>
  <c r="J18" i="92"/>
  <c r="D19" i="92"/>
  <c r="J10" i="93"/>
  <c r="J12" i="93"/>
  <c r="J14" i="93"/>
  <c r="J16" i="93"/>
  <c r="J18" i="93"/>
  <c r="J22" i="93"/>
  <c r="J24" i="93"/>
  <c r="F8" i="103"/>
  <c r="J15" i="103"/>
  <c r="D19" i="103"/>
  <c r="J19" i="103" s="1"/>
  <c r="J23" i="103"/>
  <c r="E8" i="95"/>
  <c r="G13" i="95"/>
  <c r="J14" i="95"/>
  <c r="J17" i="95"/>
  <c r="J18" i="95"/>
  <c r="D19" i="95"/>
  <c r="J23" i="95"/>
  <c r="J9" i="97"/>
  <c r="J11" i="97"/>
  <c r="J15" i="97"/>
  <c r="J17" i="97"/>
  <c r="J23" i="97"/>
  <c r="L15" i="201"/>
  <c r="L12" i="201"/>
  <c r="L16" i="201"/>
  <c r="B21" i="201"/>
  <c r="F21" i="201"/>
  <c r="E22" i="201"/>
  <c r="D23" i="201"/>
  <c r="C24" i="201"/>
  <c r="B25" i="201"/>
  <c r="F25" i="201"/>
  <c r="E26" i="201"/>
  <c r="D27" i="201"/>
  <c r="G21" i="201"/>
  <c r="K21" i="201"/>
  <c r="J22" i="201"/>
  <c r="I23" i="201"/>
  <c r="H24" i="201"/>
  <c r="G25" i="201"/>
  <c r="K25" i="201"/>
  <c r="J26" i="201"/>
  <c r="I27" i="201"/>
  <c r="D9" i="198"/>
  <c r="C21" i="201"/>
  <c r="B22" i="201"/>
  <c r="F22" i="201"/>
  <c r="P22" i="201" s="1"/>
  <c r="E23" i="201"/>
  <c r="D24" i="201"/>
  <c r="C25" i="201"/>
  <c r="B26" i="201"/>
  <c r="F26" i="201"/>
  <c r="E27" i="201"/>
  <c r="H21" i="201"/>
  <c r="G22" i="201"/>
  <c r="J23" i="201"/>
  <c r="O23" i="201" s="1"/>
  <c r="I24" i="201"/>
  <c r="N24" i="201" s="1"/>
  <c r="H25" i="201"/>
  <c r="G26" i="201"/>
  <c r="K26" i="201"/>
  <c r="P26" i="201" s="1"/>
  <c r="J27" i="201"/>
  <c r="O27" i="201" s="1"/>
  <c r="J23" i="62"/>
  <c r="J9" i="92"/>
  <c r="J10" i="92"/>
  <c r="J11" i="92"/>
  <c r="D13" i="92"/>
  <c r="J13" i="92" s="1"/>
  <c r="H13" i="93"/>
  <c r="G19" i="93"/>
  <c r="J11" i="103"/>
  <c r="G13" i="103"/>
  <c r="J13" i="103" s="1"/>
  <c r="H19" i="103"/>
  <c r="J9" i="95"/>
  <c r="J10" i="95"/>
  <c r="I13" i="95"/>
  <c r="H13" i="95"/>
  <c r="G19" i="95"/>
  <c r="J11" i="96"/>
  <c r="J15" i="96"/>
  <c r="J17" i="96"/>
  <c r="J23" i="96"/>
  <c r="G11" i="201"/>
  <c r="G20" i="201" s="1"/>
  <c r="N11" i="201"/>
  <c r="B23" i="201"/>
  <c r="B27" i="201"/>
  <c r="I21" i="201"/>
  <c r="N21" i="201" s="1"/>
  <c r="H22" i="201"/>
  <c r="M22" i="201" s="1"/>
  <c r="G23" i="201"/>
  <c r="J24" i="201"/>
  <c r="O24" i="201" s="1"/>
  <c r="H26" i="201"/>
  <c r="M26" i="201" s="1"/>
  <c r="G27" i="201"/>
  <c r="K27" i="201"/>
  <c r="P27" i="201" s="1"/>
  <c r="L13" i="201"/>
  <c r="B11" i="201"/>
  <c r="B20" i="201" s="1"/>
  <c r="C8" i="97"/>
  <c r="D8" i="97" s="1"/>
  <c r="D19" i="97"/>
  <c r="J19" i="97" s="1"/>
  <c r="H19" i="97"/>
  <c r="G13" i="97"/>
  <c r="E8" i="97"/>
  <c r="H8" i="97" s="1"/>
  <c r="D13" i="97"/>
  <c r="C8" i="96"/>
  <c r="D8" i="96" s="1"/>
  <c r="D19" i="96"/>
  <c r="H19" i="96"/>
  <c r="G13" i="96"/>
  <c r="E8" i="96"/>
  <c r="H8" i="96" s="1"/>
  <c r="D13" i="96"/>
  <c r="C8" i="95"/>
  <c r="I19" i="95"/>
  <c r="F8" i="95"/>
  <c r="I19" i="103"/>
  <c r="C8" i="93"/>
  <c r="D8" i="93" s="1"/>
  <c r="D19" i="93"/>
  <c r="H19" i="93"/>
  <c r="G13" i="93"/>
  <c r="E8" i="93"/>
  <c r="H8" i="93" s="1"/>
  <c r="D13" i="93"/>
  <c r="H19" i="92"/>
  <c r="J12" i="92"/>
  <c r="I13" i="92"/>
  <c r="I19" i="92"/>
  <c r="J24" i="62"/>
  <c r="J11" i="62"/>
  <c r="J10" i="62"/>
  <c r="J12" i="62"/>
  <c r="G21" i="194"/>
  <c r="G9" i="194"/>
  <c r="J11" i="194"/>
  <c r="J15" i="194"/>
  <c r="J19" i="194"/>
  <c r="G21" i="200"/>
  <c r="H10" i="200"/>
  <c r="J12" i="200"/>
  <c r="J18" i="200"/>
  <c r="G9" i="200"/>
  <c r="G10" i="200"/>
  <c r="G9" i="199"/>
  <c r="G10" i="199"/>
  <c r="J14" i="199"/>
  <c r="J18" i="199"/>
  <c r="I10" i="198"/>
  <c r="H21" i="198"/>
  <c r="J11" i="198"/>
  <c r="J13" i="198"/>
  <c r="J15" i="198"/>
  <c r="J17" i="198"/>
  <c r="J19" i="198"/>
  <c r="G10" i="198"/>
  <c r="H21" i="197"/>
  <c r="G21" i="197"/>
  <c r="H9" i="197"/>
  <c r="G9" i="197"/>
  <c r="J11" i="197"/>
  <c r="J13" i="197"/>
  <c r="J15" i="197"/>
  <c r="J17" i="197"/>
  <c r="J19" i="197"/>
  <c r="I10" i="197"/>
  <c r="G10" i="197"/>
  <c r="G9" i="196"/>
  <c r="G21" i="196"/>
  <c r="H9" i="196"/>
  <c r="J11" i="196"/>
  <c r="J13" i="196"/>
  <c r="J15" i="196"/>
  <c r="J17" i="196"/>
  <c r="J19" i="196"/>
  <c r="G10" i="196"/>
  <c r="J22" i="195"/>
  <c r="D10" i="195"/>
  <c r="J10" i="195" s="1"/>
  <c r="D21" i="195"/>
  <c r="J21" i="195" s="1"/>
  <c r="H21" i="195"/>
  <c r="D9" i="195"/>
  <c r="J11" i="195"/>
  <c r="J12" i="195"/>
  <c r="J13" i="195"/>
  <c r="J15" i="195"/>
  <c r="J16" i="195"/>
  <c r="J17" i="195"/>
  <c r="J19" i="195"/>
  <c r="J20" i="195"/>
  <c r="H9" i="195"/>
  <c r="H10" i="195"/>
  <c r="I9" i="200"/>
  <c r="D10" i="200"/>
  <c r="I21" i="200"/>
  <c r="I10" i="200"/>
  <c r="I9" i="199"/>
  <c r="I21" i="199"/>
  <c r="I10" i="199"/>
  <c r="I9" i="198"/>
  <c r="D10" i="198"/>
  <c r="H10" i="198"/>
  <c r="I21" i="198"/>
  <c r="D21" i="198"/>
  <c r="I9" i="197"/>
  <c r="D10" i="197"/>
  <c r="H10" i="197"/>
  <c r="I21" i="197"/>
  <c r="D9" i="197"/>
  <c r="D21" i="197"/>
  <c r="I9" i="196"/>
  <c r="D10" i="196"/>
  <c r="H10" i="196"/>
  <c r="I21" i="196"/>
  <c r="D9" i="196"/>
  <c r="D21" i="196"/>
  <c r="I9" i="195"/>
  <c r="I21" i="195"/>
  <c r="I10" i="195"/>
  <c r="J13" i="194"/>
  <c r="J17" i="194"/>
  <c r="H21" i="194"/>
  <c r="I9" i="194"/>
  <c r="H9" i="194"/>
  <c r="I10" i="185"/>
  <c r="D11" i="185"/>
  <c r="G12" i="185"/>
  <c r="D12" i="185"/>
  <c r="G15" i="185"/>
  <c r="G21" i="185"/>
  <c r="D15" i="185"/>
  <c r="D21" i="185"/>
  <c r="I15" i="184"/>
  <c r="I10" i="184"/>
  <c r="D11" i="184"/>
  <c r="J11" i="184" s="1"/>
  <c r="G12" i="184"/>
  <c r="H12" i="184"/>
  <c r="G15" i="184"/>
  <c r="G21" i="184"/>
  <c r="D21" i="184"/>
  <c r="I10" i="183"/>
  <c r="D11" i="183"/>
  <c r="G12" i="183"/>
  <c r="D12" i="183"/>
  <c r="G15" i="183"/>
  <c r="G21" i="183"/>
  <c r="D15" i="183"/>
  <c r="D21" i="183"/>
  <c r="I10" i="182"/>
  <c r="D11" i="182"/>
  <c r="H11" i="182"/>
  <c r="G12" i="182"/>
  <c r="H12" i="182"/>
  <c r="G15" i="182"/>
  <c r="G21" i="182"/>
  <c r="D15" i="182"/>
  <c r="D21" i="182"/>
  <c r="D10" i="181"/>
  <c r="I10" i="181"/>
  <c r="D11" i="181"/>
  <c r="H11" i="181"/>
  <c r="G12" i="181"/>
  <c r="D12" i="181"/>
  <c r="G15" i="181"/>
  <c r="G21" i="181"/>
  <c r="D9" i="181"/>
  <c r="D15" i="181"/>
  <c r="D21" i="181"/>
  <c r="I9" i="180"/>
  <c r="I15" i="180"/>
  <c r="I10" i="180"/>
  <c r="D11" i="180"/>
  <c r="G12" i="180"/>
  <c r="J12" i="180" s="1"/>
  <c r="H12" i="180"/>
  <c r="G21" i="180"/>
  <c r="G9" i="180"/>
  <c r="G15" i="180"/>
  <c r="D21" i="180"/>
  <c r="D9" i="179"/>
  <c r="H21" i="179"/>
  <c r="D18" i="179"/>
  <c r="D15" i="179"/>
  <c r="H17" i="179"/>
  <c r="I18" i="179"/>
  <c r="H15" i="179"/>
  <c r="D17" i="179"/>
  <c r="J17" i="179" s="1"/>
  <c r="J16" i="179"/>
  <c r="H18" i="179"/>
  <c r="G18" i="179"/>
  <c r="G11" i="68"/>
  <c r="J11" i="68" s="1"/>
  <c r="G12" i="68"/>
  <c r="J12" i="68" s="1"/>
  <c r="G13" i="68"/>
  <c r="J13" i="68" s="1"/>
  <c r="G14" i="68"/>
  <c r="J14" i="68" s="1"/>
  <c r="G15" i="68"/>
  <c r="J15" i="68" s="1"/>
  <c r="G16" i="68"/>
  <c r="J16" i="68" s="1"/>
  <c r="G17" i="68"/>
  <c r="J17" i="68" s="1"/>
  <c r="G18" i="68"/>
  <c r="J18" i="68" s="1"/>
  <c r="G19" i="68"/>
  <c r="J19" i="68" s="1"/>
  <c r="G20" i="68"/>
  <c r="J20" i="68" s="1"/>
  <c r="G21" i="68"/>
  <c r="J21" i="68" s="1"/>
  <c r="G22" i="68"/>
  <c r="J22" i="68" s="1"/>
  <c r="G23" i="68"/>
  <c r="J23" i="68" s="1"/>
  <c r="F11" i="68"/>
  <c r="I11" i="68" s="1"/>
  <c r="F12" i="68"/>
  <c r="I12" i="68" s="1"/>
  <c r="F13" i="68"/>
  <c r="I13" i="68" s="1"/>
  <c r="F14" i="68"/>
  <c r="I14" i="68" s="1"/>
  <c r="F15" i="68"/>
  <c r="I15" i="68" s="1"/>
  <c r="F16" i="68"/>
  <c r="I16" i="68" s="1"/>
  <c r="F17" i="68"/>
  <c r="I17" i="68" s="1"/>
  <c r="F18" i="68"/>
  <c r="I18" i="68" s="1"/>
  <c r="F19" i="68"/>
  <c r="I19" i="68" s="1"/>
  <c r="F20" i="68"/>
  <c r="I20" i="68" s="1"/>
  <c r="F21" i="68"/>
  <c r="I21" i="68" s="1"/>
  <c r="F22" i="68"/>
  <c r="I22" i="68" s="1"/>
  <c r="F23" i="68"/>
  <c r="I23" i="68" s="1"/>
  <c r="G10" i="68"/>
  <c r="J10" i="68" s="1"/>
  <c r="F10" i="68"/>
  <c r="I10" i="68" s="1"/>
  <c r="G11" i="71"/>
  <c r="J11" i="71" s="1"/>
  <c r="G12" i="71"/>
  <c r="J12" i="71" s="1"/>
  <c r="G13" i="71"/>
  <c r="J13" i="71" s="1"/>
  <c r="G14" i="71"/>
  <c r="J14" i="71" s="1"/>
  <c r="G15" i="71"/>
  <c r="J15" i="71" s="1"/>
  <c r="G16" i="71"/>
  <c r="J16" i="71" s="1"/>
  <c r="G17" i="71"/>
  <c r="J17" i="71" s="1"/>
  <c r="G18" i="71"/>
  <c r="J18" i="71" s="1"/>
  <c r="G19" i="71"/>
  <c r="J19" i="71" s="1"/>
  <c r="G20" i="71"/>
  <c r="J20" i="71" s="1"/>
  <c r="G21" i="71"/>
  <c r="J21" i="71" s="1"/>
  <c r="G22" i="71"/>
  <c r="J22" i="71" s="1"/>
  <c r="G23" i="71"/>
  <c r="J23" i="71" s="1"/>
  <c r="G10" i="71"/>
  <c r="J10" i="71" s="1"/>
  <c r="F11" i="71"/>
  <c r="I11" i="71" s="1"/>
  <c r="F12" i="71"/>
  <c r="I12" i="71" s="1"/>
  <c r="F13" i="71"/>
  <c r="I13" i="71" s="1"/>
  <c r="F14" i="71"/>
  <c r="I14" i="71" s="1"/>
  <c r="F15" i="71"/>
  <c r="I15" i="71" s="1"/>
  <c r="F16" i="71"/>
  <c r="I16" i="71" s="1"/>
  <c r="F17" i="71"/>
  <c r="I17" i="71" s="1"/>
  <c r="F18" i="71"/>
  <c r="I18" i="71" s="1"/>
  <c r="F19" i="71"/>
  <c r="I19" i="71" s="1"/>
  <c r="F20" i="71"/>
  <c r="I20" i="71" s="1"/>
  <c r="F21" i="71"/>
  <c r="I21" i="71" s="1"/>
  <c r="F22" i="71"/>
  <c r="I22" i="71" s="1"/>
  <c r="F23" i="71"/>
  <c r="I23" i="71" s="1"/>
  <c r="F10" i="71"/>
  <c r="I10" i="71" s="1"/>
  <c r="G11" i="70"/>
  <c r="J11" i="70" s="1"/>
  <c r="G12" i="70"/>
  <c r="J12" i="70" s="1"/>
  <c r="G13" i="70"/>
  <c r="J13" i="70" s="1"/>
  <c r="G14" i="70"/>
  <c r="J14" i="70" s="1"/>
  <c r="G15" i="70"/>
  <c r="J15" i="70" s="1"/>
  <c r="G16" i="70"/>
  <c r="J16" i="70" s="1"/>
  <c r="G17" i="70"/>
  <c r="J17" i="70" s="1"/>
  <c r="G18" i="70"/>
  <c r="J18" i="70" s="1"/>
  <c r="G19" i="70"/>
  <c r="J19" i="70" s="1"/>
  <c r="G20" i="70"/>
  <c r="J20" i="70" s="1"/>
  <c r="G21" i="70"/>
  <c r="J21" i="70" s="1"/>
  <c r="G22" i="70"/>
  <c r="J22" i="70" s="1"/>
  <c r="G23" i="70"/>
  <c r="J23" i="70" s="1"/>
  <c r="G10" i="70"/>
  <c r="J10" i="70" s="1"/>
  <c r="F11" i="70"/>
  <c r="I11" i="70" s="1"/>
  <c r="F12" i="70"/>
  <c r="I12" i="70" s="1"/>
  <c r="F13" i="70"/>
  <c r="I13" i="70" s="1"/>
  <c r="F14" i="70"/>
  <c r="I14" i="70" s="1"/>
  <c r="F15" i="70"/>
  <c r="I15" i="70" s="1"/>
  <c r="F16" i="70"/>
  <c r="I16" i="70" s="1"/>
  <c r="F17" i="70"/>
  <c r="I17" i="70" s="1"/>
  <c r="F18" i="70"/>
  <c r="I18" i="70" s="1"/>
  <c r="F19" i="70"/>
  <c r="I19" i="70" s="1"/>
  <c r="F20" i="70"/>
  <c r="I20" i="70" s="1"/>
  <c r="F21" i="70"/>
  <c r="I21" i="70" s="1"/>
  <c r="F22" i="70"/>
  <c r="I22" i="70" s="1"/>
  <c r="F23" i="70"/>
  <c r="I23" i="70" s="1"/>
  <c r="F10" i="70"/>
  <c r="I10" i="70" s="1"/>
  <c r="G11" i="69"/>
  <c r="J11" i="69" s="1"/>
  <c r="G12" i="69"/>
  <c r="J12" i="69" s="1"/>
  <c r="G13" i="69"/>
  <c r="J13" i="69" s="1"/>
  <c r="G14" i="69"/>
  <c r="J14" i="69" s="1"/>
  <c r="G15" i="69"/>
  <c r="J15" i="69" s="1"/>
  <c r="G16" i="69"/>
  <c r="J16" i="69" s="1"/>
  <c r="G17" i="69"/>
  <c r="J17" i="69" s="1"/>
  <c r="G18" i="69"/>
  <c r="J18" i="69" s="1"/>
  <c r="G19" i="69"/>
  <c r="J19" i="69" s="1"/>
  <c r="G20" i="69"/>
  <c r="J20" i="69" s="1"/>
  <c r="G21" i="69"/>
  <c r="J21" i="69" s="1"/>
  <c r="G22" i="69"/>
  <c r="J22" i="69" s="1"/>
  <c r="G23" i="69"/>
  <c r="J23" i="69" s="1"/>
  <c r="G10" i="69"/>
  <c r="J10" i="69" s="1"/>
  <c r="F11" i="69"/>
  <c r="I11" i="69" s="1"/>
  <c r="F12" i="69"/>
  <c r="I12" i="69" s="1"/>
  <c r="F13" i="69"/>
  <c r="I13" i="69" s="1"/>
  <c r="F14" i="69"/>
  <c r="I14" i="69" s="1"/>
  <c r="F15" i="69"/>
  <c r="I15" i="69" s="1"/>
  <c r="F16" i="69"/>
  <c r="I16" i="69" s="1"/>
  <c r="F17" i="69"/>
  <c r="I17" i="69" s="1"/>
  <c r="F18" i="69"/>
  <c r="I18" i="69" s="1"/>
  <c r="F19" i="69"/>
  <c r="I19" i="69" s="1"/>
  <c r="F20" i="69"/>
  <c r="I20" i="69" s="1"/>
  <c r="F21" i="69"/>
  <c r="I21" i="69" s="1"/>
  <c r="F22" i="69"/>
  <c r="I22" i="69" s="1"/>
  <c r="F23" i="69"/>
  <c r="I23" i="69" s="1"/>
  <c r="F10" i="69"/>
  <c r="I10" i="69" s="1"/>
  <c r="G11" i="67"/>
  <c r="J11" i="67" s="1"/>
  <c r="G12" i="67"/>
  <c r="J12" i="67" s="1"/>
  <c r="G13" i="67"/>
  <c r="J13" i="67" s="1"/>
  <c r="G14" i="67"/>
  <c r="J14" i="67" s="1"/>
  <c r="G15" i="67"/>
  <c r="J15" i="67" s="1"/>
  <c r="G16" i="67"/>
  <c r="J16" i="67" s="1"/>
  <c r="G17" i="67"/>
  <c r="J17" i="67" s="1"/>
  <c r="G18" i="67"/>
  <c r="J18" i="67" s="1"/>
  <c r="G19" i="67"/>
  <c r="J19" i="67" s="1"/>
  <c r="G20" i="67"/>
  <c r="J20" i="67" s="1"/>
  <c r="G21" i="67"/>
  <c r="J21" i="67" s="1"/>
  <c r="G22" i="67"/>
  <c r="J22" i="67" s="1"/>
  <c r="G23" i="67"/>
  <c r="J23" i="67" s="1"/>
  <c r="G10" i="67"/>
  <c r="J10" i="67" s="1"/>
  <c r="F11" i="67"/>
  <c r="I11" i="67" s="1"/>
  <c r="F12" i="67"/>
  <c r="I12" i="67" s="1"/>
  <c r="F13" i="67"/>
  <c r="I13" i="67" s="1"/>
  <c r="F14" i="67"/>
  <c r="I14" i="67" s="1"/>
  <c r="F15" i="67"/>
  <c r="I15" i="67" s="1"/>
  <c r="F16" i="67"/>
  <c r="I16" i="67" s="1"/>
  <c r="F17" i="67"/>
  <c r="I17" i="67" s="1"/>
  <c r="F18" i="67"/>
  <c r="I18" i="67" s="1"/>
  <c r="F19" i="67"/>
  <c r="I19" i="67" s="1"/>
  <c r="F20" i="67"/>
  <c r="I20" i="67" s="1"/>
  <c r="F21" i="67"/>
  <c r="I21" i="67" s="1"/>
  <c r="F22" i="67"/>
  <c r="I22" i="67" s="1"/>
  <c r="F23" i="67"/>
  <c r="I23" i="67" s="1"/>
  <c r="F10" i="67"/>
  <c r="I10" i="67" s="1"/>
  <c r="G11" i="66"/>
  <c r="J11" i="66" s="1"/>
  <c r="G12" i="66"/>
  <c r="J12" i="66" s="1"/>
  <c r="G13" i="66"/>
  <c r="J13" i="66" s="1"/>
  <c r="G14" i="66"/>
  <c r="J14" i="66" s="1"/>
  <c r="G15" i="66"/>
  <c r="J15" i="66" s="1"/>
  <c r="G16" i="66"/>
  <c r="J16" i="66" s="1"/>
  <c r="G17" i="66"/>
  <c r="J17" i="66" s="1"/>
  <c r="G18" i="66"/>
  <c r="J18" i="66" s="1"/>
  <c r="G19" i="66"/>
  <c r="J19" i="66" s="1"/>
  <c r="G20" i="66"/>
  <c r="J20" i="66" s="1"/>
  <c r="G21" i="66"/>
  <c r="J21" i="66" s="1"/>
  <c r="G22" i="66"/>
  <c r="J22" i="66" s="1"/>
  <c r="G23" i="66"/>
  <c r="J23" i="66" s="1"/>
  <c r="G10" i="66"/>
  <c r="J10" i="66" s="1"/>
  <c r="F11" i="66"/>
  <c r="I11" i="66" s="1"/>
  <c r="F12" i="66"/>
  <c r="I12" i="66" s="1"/>
  <c r="F13" i="66"/>
  <c r="I13" i="66" s="1"/>
  <c r="F14" i="66"/>
  <c r="I14" i="66" s="1"/>
  <c r="F15" i="66"/>
  <c r="I15" i="66" s="1"/>
  <c r="F16" i="66"/>
  <c r="I16" i="66" s="1"/>
  <c r="F17" i="66"/>
  <c r="I17" i="66" s="1"/>
  <c r="F18" i="66"/>
  <c r="I18" i="66" s="1"/>
  <c r="F19" i="66"/>
  <c r="I19" i="66" s="1"/>
  <c r="F20" i="66"/>
  <c r="I20" i="66" s="1"/>
  <c r="F21" i="66"/>
  <c r="I21" i="66" s="1"/>
  <c r="F22" i="66"/>
  <c r="I22" i="66" s="1"/>
  <c r="F23" i="66"/>
  <c r="I23" i="66" s="1"/>
  <c r="F10" i="66"/>
  <c r="I10" i="66" s="1"/>
  <c r="I9" i="183" l="1"/>
  <c r="B24" i="209"/>
  <c r="B24" i="207"/>
  <c r="B24" i="204"/>
  <c r="D8" i="92"/>
  <c r="I8" i="92"/>
  <c r="J19" i="96"/>
  <c r="J19" i="92"/>
  <c r="J21" i="198"/>
  <c r="J9" i="198"/>
  <c r="J9" i="199"/>
  <c r="J10" i="194"/>
  <c r="J9" i="200"/>
  <c r="J10" i="199"/>
  <c r="J21" i="200"/>
  <c r="J9" i="194"/>
  <c r="B25" i="206"/>
  <c r="B9" i="206"/>
  <c r="C25" i="206"/>
  <c r="D25" i="206"/>
  <c r="D24" i="209"/>
  <c r="D24" i="207"/>
  <c r="C24" i="204"/>
  <c r="D24" i="202"/>
  <c r="B24" i="202"/>
  <c r="N23" i="201"/>
  <c r="N22" i="201"/>
  <c r="P21" i="201"/>
  <c r="J10" i="185"/>
  <c r="J12" i="184"/>
  <c r="J15" i="184"/>
  <c r="J10" i="183"/>
  <c r="J12" i="182"/>
  <c r="J21" i="181"/>
  <c r="J9" i="180"/>
  <c r="J21" i="179"/>
  <c r="J18" i="179"/>
  <c r="J13" i="95"/>
  <c r="J19" i="95"/>
  <c r="J11" i="182"/>
  <c r="J21" i="183"/>
  <c r="P25" i="201"/>
  <c r="J10" i="179"/>
  <c r="J9" i="195"/>
  <c r="G8" i="92"/>
  <c r="J8" i="92" s="1"/>
  <c r="D8" i="95"/>
  <c r="J11" i="180"/>
  <c r="J13" i="93"/>
  <c r="E20" i="201"/>
  <c r="J21" i="194"/>
  <c r="J21" i="182"/>
  <c r="G9" i="184"/>
  <c r="J9" i="184" s="1"/>
  <c r="J21" i="185"/>
  <c r="J11" i="185"/>
  <c r="J10" i="198"/>
  <c r="M23" i="201"/>
  <c r="G9" i="181"/>
  <c r="J10" i="181"/>
  <c r="G9" i="182"/>
  <c r="J9" i="182" s="1"/>
  <c r="G9" i="183"/>
  <c r="J9" i="183" s="1"/>
  <c r="J11" i="181"/>
  <c r="J11" i="183"/>
  <c r="G9" i="179"/>
  <c r="J9" i="179" s="1"/>
  <c r="B25" i="205"/>
  <c r="C25" i="205"/>
  <c r="D25" i="205"/>
  <c r="H8" i="95"/>
  <c r="J13" i="96"/>
  <c r="M27" i="201"/>
  <c r="F20" i="201"/>
  <c r="C20" i="201"/>
  <c r="B24" i="205"/>
  <c r="C24" i="205"/>
  <c r="D24" i="205"/>
  <c r="I9" i="184"/>
  <c r="B25" i="209"/>
  <c r="C25" i="209"/>
  <c r="D25" i="209"/>
  <c r="B24" i="208"/>
  <c r="D24" i="208"/>
  <c r="C24" i="208"/>
  <c r="B25" i="208"/>
  <c r="B25" i="207"/>
  <c r="D25" i="207"/>
  <c r="C25" i="207"/>
  <c r="B25" i="204"/>
  <c r="D25" i="204"/>
  <c r="C25" i="204"/>
  <c r="B25" i="202"/>
  <c r="D25" i="202"/>
  <c r="C25" i="202"/>
  <c r="M24" i="201"/>
  <c r="I20" i="201"/>
  <c r="J21" i="184"/>
  <c r="L11" i="201"/>
  <c r="O26" i="201"/>
  <c r="G8" i="103"/>
  <c r="J8" i="103" s="1"/>
  <c r="I8" i="103"/>
  <c r="N26" i="201"/>
  <c r="K20" i="201"/>
  <c r="J15" i="180"/>
  <c r="J12" i="181"/>
  <c r="J21" i="197"/>
  <c r="J19" i="93"/>
  <c r="O22" i="201"/>
  <c r="O25" i="201"/>
  <c r="H20" i="201"/>
  <c r="J20" i="201"/>
  <c r="G9" i="185"/>
  <c r="J9" i="185" s="1"/>
  <c r="J13" i="97"/>
  <c r="M25" i="201"/>
  <c r="M21" i="201"/>
  <c r="N27" i="201"/>
  <c r="D20" i="201"/>
  <c r="G8" i="97"/>
  <c r="J8" i="97" s="1"/>
  <c r="I8" i="97"/>
  <c r="I8" i="95"/>
  <c r="G8" i="95"/>
  <c r="G8" i="93"/>
  <c r="J8" i="93" s="1"/>
  <c r="I8" i="93"/>
  <c r="J10" i="200"/>
  <c r="J9" i="197"/>
  <c r="J10" i="197"/>
  <c r="J9" i="196"/>
  <c r="J21" i="196"/>
  <c r="J10" i="196"/>
  <c r="J12" i="185"/>
  <c r="J15" i="185"/>
  <c r="J12" i="183"/>
  <c r="J15" i="183"/>
  <c r="J15" i="182"/>
  <c r="J9" i="181"/>
  <c r="J15" i="181"/>
  <c r="J21" i="180"/>
  <c r="G15" i="179"/>
  <c r="J15" i="179" s="1"/>
  <c r="I15" i="179"/>
  <c r="C56" i="6"/>
  <c r="D56" i="6"/>
  <c r="E56" i="6"/>
  <c r="F56" i="6"/>
  <c r="G56" i="6"/>
  <c r="H56" i="6"/>
  <c r="I56" i="6"/>
  <c r="C55" i="6"/>
  <c r="D55" i="6"/>
  <c r="E55" i="6"/>
  <c r="F55" i="6"/>
  <c r="G55" i="6"/>
  <c r="H55" i="6"/>
  <c r="I55" i="6"/>
  <c r="C54" i="6"/>
  <c r="D54" i="6"/>
  <c r="E54" i="6"/>
  <c r="F54" i="6"/>
  <c r="G54" i="6"/>
  <c r="H54" i="6"/>
  <c r="I54" i="6"/>
  <c r="C53" i="6"/>
  <c r="D53" i="6"/>
  <c r="E53" i="6"/>
  <c r="F53" i="6"/>
  <c r="G53" i="6"/>
  <c r="H53" i="6"/>
  <c r="I53" i="6"/>
  <c r="C52" i="6"/>
  <c r="D52" i="6"/>
  <c r="E52" i="6"/>
  <c r="F52" i="6"/>
  <c r="G52" i="6"/>
  <c r="H52" i="6"/>
  <c r="I52" i="6"/>
  <c r="C51" i="6"/>
  <c r="D51" i="6"/>
  <c r="E51" i="6"/>
  <c r="F51" i="6"/>
  <c r="G51" i="6"/>
  <c r="H51" i="6"/>
  <c r="I51" i="6"/>
  <c r="C50" i="6"/>
  <c r="D50" i="6"/>
  <c r="E50" i="6"/>
  <c r="F50" i="6"/>
  <c r="G50" i="6"/>
  <c r="H50" i="6"/>
  <c r="I50" i="6"/>
  <c r="C49" i="6"/>
  <c r="D49" i="6"/>
  <c r="E49" i="6"/>
  <c r="F49" i="6"/>
  <c r="G49" i="6"/>
  <c r="H49" i="6"/>
  <c r="I49" i="6"/>
  <c r="C48" i="6"/>
  <c r="D48" i="6"/>
  <c r="E48" i="6"/>
  <c r="F48" i="6"/>
  <c r="G48" i="6"/>
  <c r="H48" i="6"/>
  <c r="I48" i="6"/>
  <c r="C47" i="6"/>
  <c r="D47" i="6"/>
  <c r="E47" i="6"/>
  <c r="F47" i="6"/>
  <c r="G47" i="6"/>
  <c r="H47" i="6"/>
  <c r="I47" i="6"/>
  <c r="C46" i="6"/>
  <c r="D46" i="6"/>
  <c r="E46" i="6"/>
  <c r="F46" i="6"/>
  <c r="G46" i="6"/>
  <c r="H46" i="6"/>
  <c r="I46" i="6"/>
  <c r="C45" i="6"/>
  <c r="D45" i="6"/>
  <c r="E45" i="6"/>
  <c r="F45" i="6"/>
  <c r="G45" i="6"/>
  <c r="H45" i="6"/>
  <c r="I45" i="6"/>
  <c r="H43" i="6"/>
  <c r="C44" i="6"/>
  <c r="D44" i="6"/>
  <c r="E44" i="6"/>
  <c r="F44" i="6"/>
  <c r="G44" i="6"/>
  <c r="H44" i="6"/>
  <c r="I44" i="6"/>
  <c r="C43" i="6"/>
  <c r="D43" i="6"/>
  <c r="E43" i="6"/>
  <c r="F43" i="6"/>
  <c r="G43" i="6"/>
  <c r="I43" i="6"/>
  <c r="B34" i="6"/>
  <c r="F17" i="65" s="1"/>
  <c r="I17" i="65" s="1"/>
  <c r="B30" i="6"/>
  <c r="F13" i="65" s="1"/>
  <c r="I13" i="65" s="1"/>
  <c r="H26" i="6"/>
  <c r="C26" i="6"/>
  <c r="D26" i="6"/>
  <c r="E26" i="6"/>
  <c r="F26" i="6"/>
  <c r="G26" i="6"/>
  <c r="I26" i="6"/>
  <c r="B27" i="6"/>
  <c r="F10" i="65" s="1"/>
  <c r="I10" i="65" s="1"/>
  <c r="B40" i="6"/>
  <c r="F23" i="65" s="1"/>
  <c r="I23" i="65" s="1"/>
  <c r="B39" i="6"/>
  <c r="F22" i="65" s="1"/>
  <c r="I22" i="65" s="1"/>
  <c r="B38" i="6"/>
  <c r="F21" i="65" s="1"/>
  <c r="I21" i="65" s="1"/>
  <c r="B37" i="6"/>
  <c r="F20" i="65" s="1"/>
  <c r="I20" i="65" s="1"/>
  <c r="B36" i="6"/>
  <c r="F19" i="65" s="1"/>
  <c r="I19" i="65" s="1"/>
  <c r="B35" i="6"/>
  <c r="F18" i="65" s="1"/>
  <c r="I18" i="65" s="1"/>
  <c r="B33" i="6"/>
  <c r="F16" i="65" s="1"/>
  <c r="I16" i="65" s="1"/>
  <c r="B32" i="6"/>
  <c r="F15" i="65" s="1"/>
  <c r="I15" i="65" s="1"/>
  <c r="B31" i="6"/>
  <c r="F14" i="65" s="1"/>
  <c r="I14" i="65" s="1"/>
  <c r="B29" i="6"/>
  <c r="F12" i="65" s="1"/>
  <c r="I12" i="65" s="1"/>
  <c r="B28" i="6"/>
  <c r="F11" i="65" s="1"/>
  <c r="I11" i="65" s="1"/>
  <c r="C24" i="206" l="1"/>
  <c r="D24" i="206"/>
  <c r="B24" i="206"/>
  <c r="M20" i="201"/>
  <c r="P20" i="201"/>
  <c r="O20" i="201"/>
  <c r="J8" i="95"/>
  <c r="N20" i="201"/>
  <c r="B26" i="6"/>
  <c r="M25" i="159" l="1"/>
  <c r="K25" i="159"/>
  <c r="J25" i="159"/>
  <c r="I25" i="159"/>
  <c r="H25" i="159"/>
  <c r="M24" i="159"/>
  <c r="K24" i="159"/>
  <c r="J24" i="159"/>
  <c r="I24" i="159"/>
  <c r="H24" i="159"/>
  <c r="M23" i="159"/>
  <c r="K23" i="159"/>
  <c r="J23" i="159"/>
  <c r="I23" i="159"/>
  <c r="H23" i="159"/>
  <c r="E23" i="159"/>
  <c r="D23" i="159"/>
  <c r="C23" i="159"/>
  <c r="B23" i="159"/>
  <c r="M16" i="159"/>
  <c r="K16" i="159"/>
  <c r="J16" i="159"/>
  <c r="I16" i="159"/>
  <c r="H16" i="159"/>
  <c r="M15" i="159"/>
  <c r="K15" i="159"/>
  <c r="J15" i="159"/>
  <c r="I15" i="159"/>
  <c r="H15" i="159"/>
  <c r="M14" i="159"/>
  <c r="K14" i="159"/>
  <c r="J14" i="159"/>
  <c r="I14" i="159"/>
  <c r="H14" i="159"/>
  <c r="E14" i="159"/>
  <c r="D14" i="159"/>
  <c r="C14" i="159"/>
  <c r="B14" i="159"/>
  <c r="Q10" i="159"/>
  <c r="P10" i="159"/>
  <c r="O10" i="159"/>
  <c r="I25" i="158"/>
  <c r="H25" i="158"/>
  <c r="G25" i="158"/>
  <c r="F25" i="158"/>
  <c r="E25" i="158"/>
  <c r="D25" i="158"/>
  <c r="C25" i="158"/>
  <c r="B25" i="158"/>
  <c r="I24" i="158"/>
  <c r="H24" i="158"/>
  <c r="G24" i="158"/>
  <c r="F24" i="158"/>
  <c r="E24" i="158"/>
  <c r="D24" i="158"/>
  <c r="C24" i="158"/>
  <c r="B24" i="158"/>
  <c r="I23" i="158"/>
  <c r="H23" i="158"/>
  <c r="G23" i="158"/>
  <c r="F23" i="158"/>
  <c r="E23" i="158"/>
  <c r="D23" i="158"/>
  <c r="C23" i="158"/>
  <c r="B23" i="158"/>
  <c r="I16" i="158"/>
  <c r="H16" i="158"/>
  <c r="G16" i="158"/>
  <c r="F16" i="158"/>
  <c r="E16" i="158"/>
  <c r="D16" i="158"/>
  <c r="C16" i="158"/>
  <c r="B16" i="158"/>
  <c r="I15" i="158"/>
  <c r="H15" i="158"/>
  <c r="G15" i="158"/>
  <c r="F15" i="158"/>
  <c r="E15" i="158"/>
  <c r="D15" i="158"/>
  <c r="C15" i="158"/>
  <c r="B15" i="158"/>
  <c r="I14" i="158"/>
  <c r="H14" i="158"/>
  <c r="G14" i="158"/>
  <c r="F14" i="158"/>
  <c r="E14" i="158"/>
  <c r="D14" i="158"/>
  <c r="C14" i="158"/>
  <c r="B14" i="158"/>
  <c r="I25" i="157"/>
  <c r="H25" i="157"/>
  <c r="G25" i="157"/>
  <c r="F25" i="157"/>
  <c r="E25" i="157"/>
  <c r="D25" i="157"/>
  <c r="C25" i="157"/>
  <c r="B25" i="157"/>
  <c r="I24" i="157"/>
  <c r="H24" i="157"/>
  <c r="G24" i="157"/>
  <c r="F24" i="157"/>
  <c r="E24" i="157"/>
  <c r="D24" i="157"/>
  <c r="C24" i="157"/>
  <c r="B24" i="157"/>
  <c r="I23" i="157"/>
  <c r="H23" i="157"/>
  <c r="G23" i="157"/>
  <c r="F23" i="157"/>
  <c r="E23" i="157"/>
  <c r="D23" i="157"/>
  <c r="C23" i="157"/>
  <c r="B23" i="157"/>
  <c r="I16" i="157"/>
  <c r="H16" i="157"/>
  <c r="G16" i="157"/>
  <c r="F16" i="157"/>
  <c r="E16" i="157"/>
  <c r="D16" i="157"/>
  <c r="C16" i="157"/>
  <c r="B16" i="157"/>
  <c r="I15" i="157"/>
  <c r="H15" i="157"/>
  <c r="G15" i="157"/>
  <c r="F15" i="157"/>
  <c r="E15" i="157"/>
  <c r="D15" i="157"/>
  <c r="C15" i="157"/>
  <c r="B15" i="157"/>
  <c r="I14" i="157"/>
  <c r="H14" i="157"/>
  <c r="G14" i="157"/>
  <c r="F14" i="157"/>
  <c r="E14" i="157"/>
  <c r="D14" i="157"/>
  <c r="C14" i="157"/>
  <c r="B14" i="157"/>
  <c r="I25" i="156"/>
  <c r="H25" i="156"/>
  <c r="G25" i="156"/>
  <c r="F25" i="156"/>
  <c r="E25" i="156"/>
  <c r="D25" i="156"/>
  <c r="C25" i="156"/>
  <c r="B25" i="156"/>
  <c r="I24" i="156"/>
  <c r="H24" i="156"/>
  <c r="G24" i="156"/>
  <c r="F24" i="156"/>
  <c r="E24" i="156"/>
  <c r="D24" i="156"/>
  <c r="C24" i="156"/>
  <c r="B24" i="156"/>
  <c r="I23" i="156"/>
  <c r="H23" i="156"/>
  <c r="G23" i="156"/>
  <c r="F23" i="156"/>
  <c r="E23" i="156"/>
  <c r="D23" i="156"/>
  <c r="C23" i="156"/>
  <c r="B23" i="156"/>
  <c r="I16" i="156"/>
  <c r="H16" i="156"/>
  <c r="G16" i="156"/>
  <c r="F16" i="156"/>
  <c r="E16" i="156"/>
  <c r="D16" i="156"/>
  <c r="C16" i="156"/>
  <c r="B16" i="156"/>
  <c r="I15" i="156"/>
  <c r="H15" i="156"/>
  <c r="G15" i="156"/>
  <c r="F15" i="156"/>
  <c r="E15" i="156"/>
  <c r="D15" i="156"/>
  <c r="C15" i="156"/>
  <c r="B15" i="156"/>
  <c r="I14" i="156"/>
  <c r="H14" i="156"/>
  <c r="G14" i="156"/>
  <c r="F14" i="156"/>
  <c r="E14" i="156"/>
  <c r="D14" i="156"/>
  <c r="C14" i="156"/>
  <c r="B14" i="156"/>
  <c r="I25" i="155"/>
  <c r="H25" i="155"/>
  <c r="G25" i="155"/>
  <c r="F25" i="155"/>
  <c r="E25" i="155"/>
  <c r="D25" i="155"/>
  <c r="C25" i="155"/>
  <c r="B25" i="155"/>
  <c r="I24" i="155"/>
  <c r="H24" i="155"/>
  <c r="G24" i="155"/>
  <c r="F24" i="155"/>
  <c r="E24" i="155"/>
  <c r="D24" i="155"/>
  <c r="C24" i="155"/>
  <c r="B24" i="155"/>
  <c r="I23" i="155"/>
  <c r="H23" i="155"/>
  <c r="G23" i="155"/>
  <c r="F23" i="155"/>
  <c r="E23" i="155"/>
  <c r="D23" i="155"/>
  <c r="C23" i="155"/>
  <c r="B23" i="155"/>
  <c r="I16" i="155"/>
  <c r="H16" i="155"/>
  <c r="G16" i="155"/>
  <c r="F16" i="155"/>
  <c r="E16" i="155"/>
  <c r="D16" i="155"/>
  <c r="C16" i="155"/>
  <c r="B16" i="155"/>
  <c r="I15" i="155"/>
  <c r="H15" i="155"/>
  <c r="G15" i="155"/>
  <c r="F15" i="155"/>
  <c r="E15" i="155"/>
  <c r="D15" i="155"/>
  <c r="C15" i="155"/>
  <c r="B15" i="155"/>
  <c r="I14" i="155"/>
  <c r="H14" i="155"/>
  <c r="G14" i="155"/>
  <c r="F14" i="155"/>
  <c r="E14" i="155"/>
  <c r="D14" i="155"/>
  <c r="C14" i="155"/>
  <c r="B14" i="155"/>
  <c r="I25" i="154"/>
  <c r="H25" i="154"/>
  <c r="G25" i="154"/>
  <c r="F25" i="154"/>
  <c r="E25" i="154"/>
  <c r="D25" i="154"/>
  <c r="C25" i="154"/>
  <c r="B25" i="154"/>
  <c r="I24" i="154"/>
  <c r="H24" i="154"/>
  <c r="G24" i="154"/>
  <c r="F24" i="154"/>
  <c r="E24" i="154"/>
  <c r="D24" i="154"/>
  <c r="C24" i="154"/>
  <c r="B24" i="154"/>
  <c r="I23" i="154"/>
  <c r="H23" i="154"/>
  <c r="G23" i="154"/>
  <c r="F23" i="154"/>
  <c r="E23" i="154"/>
  <c r="D23" i="154"/>
  <c r="C23" i="154"/>
  <c r="B23" i="154"/>
  <c r="I16" i="154"/>
  <c r="H16" i="154"/>
  <c r="G16" i="154"/>
  <c r="F16" i="154"/>
  <c r="E16" i="154"/>
  <c r="D16" i="154"/>
  <c r="C16" i="154"/>
  <c r="B16" i="154"/>
  <c r="I15" i="154"/>
  <c r="H15" i="154"/>
  <c r="G15" i="154"/>
  <c r="F15" i="154"/>
  <c r="E15" i="154"/>
  <c r="D15" i="154"/>
  <c r="C15" i="154"/>
  <c r="B15" i="154"/>
  <c r="I14" i="154"/>
  <c r="H14" i="154"/>
  <c r="G14" i="154"/>
  <c r="F14" i="154"/>
  <c r="E14" i="154"/>
  <c r="D14" i="154"/>
  <c r="C14" i="154"/>
  <c r="B14" i="154"/>
  <c r="I25" i="153"/>
  <c r="H25" i="153"/>
  <c r="G25" i="153"/>
  <c r="F25" i="153"/>
  <c r="E25" i="153"/>
  <c r="D25" i="153"/>
  <c r="C25" i="153"/>
  <c r="B25" i="153"/>
  <c r="I24" i="153"/>
  <c r="H24" i="153"/>
  <c r="G24" i="153"/>
  <c r="F24" i="153"/>
  <c r="E24" i="153"/>
  <c r="D24" i="153"/>
  <c r="C24" i="153"/>
  <c r="B24" i="153"/>
  <c r="I23" i="153"/>
  <c r="H23" i="153"/>
  <c r="G23" i="153"/>
  <c r="F23" i="153"/>
  <c r="E23" i="153"/>
  <c r="D23" i="153"/>
  <c r="C23" i="153"/>
  <c r="B23" i="153"/>
  <c r="I16" i="153"/>
  <c r="H16" i="153"/>
  <c r="G16" i="153"/>
  <c r="F16" i="153"/>
  <c r="E16" i="153"/>
  <c r="D16" i="153"/>
  <c r="C16" i="153"/>
  <c r="B16" i="153"/>
  <c r="I15" i="153"/>
  <c r="H15" i="153"/>
  <c r="G15" i="153"/>
  <c r="F15" i="153"/>
  <c r="E15" i="153"/>
  <c r="D15" i="153"/>
  <c r="C15" i="153"/>
  <c r="B15" i="153"/>
  <c r="I14" i="153"/>
  <c r="H14" i="153"/>
  <c r="G14" i="153"/>
  <c r="F14" i="153"/>
  <c r="E14" i="153"/>
  <c r="D14" i="153"/>
  <c r="C14" i="153"/>
  <c r="B14" i="153"/>
  <c r="I25" i="152"/>
  <c r="H25" i="152"/>
  <c r="G25" i="152"/>
  <c r="F25" i="152"/>
  <c r="E25" i="152"/>
  <c r="D25" i="152"/>
  <c r="C25" i="152"/>
  <c r="B25" i="152"/>
  <c r="I24" i="152"/>
  <c r="H24" i="152"/>
  <c r="G24" i="152"/>
  <c r="F24" i="152"/>
  <c r="E24" i="152"/>
  <c r="D24" i="152"/>
  <c r="C24" i="152"/>
  <c r="B24" i="152"/>
  <c r="I23" i="152"/>
  <c r="G23" i="152"/>
  <c r="F23" i="152"/>
  <c r="E23" i="152"/>
  <c r="D23" i="152"/>
  <c r="C23" i="152"/>
  <c r="B23" i="152"/>
  <c r="I16" i="152"/>
  <c r="H16" i="152"/>
  <c r="G16" i="152"/>
  <c r="F16" i="152"/>
  <c r="E16" i="152"/>
  <c r="D16" i="152"/>
  <c r="C16" i="152"/>
  <c r="B16" i="152"/>
  <c r="I15" i="152"/>
  <c r="H15" i="152"/>
  <c r="G15" i="152"/>
  <c r="F15" i="152"/>
  <c r="E15" i="152"/>
  <c r="D15" i="152"/>
  <c r="C15" i="152"/>
  <c r="B15" i="152"/>
  <c r="I14" i="152"/>
  <c r="H14" i="152"/>
  <c r="G14" i="152"/>
  <c r="F14" i="152"/>
  <c r="E14" i="152"/>
  <c r="D14" i="152"/>
  <c r="C14" i="152"/>
  <c r="B14" i="152"/>
  <c r="M12" i="152"/>
  <c r="L12" i="152"/>
  <c r="K12" i="152"/>
  <c r="J12" i="152"/>
  <c r="M11" i="152"/>
  <c r="L11" i="152"/>
  <c r="K11" i="152"/>
  <c r="J11" i="152"/>
  <c r="M10" i="152"/>
  <c r="L10" i="152"/>
  <c r="K10" i="152"/>
  <c r="M25" i="145"/>
  <c r="K25" i="145"/>
  <c r="J25" i="145"/>
  <c r="I25" i="145"/>
  <c r="H25" i="145"/>
  <c r="G25" i="145"/>
  <c r="E25" i="145"/>
  <c r="D25" i="145"/>
  <c r="C25" i="145"/>
  <c r="B25" i="145"/>
  <c r="M24" i="145"/>
  <c r="K24" i="145"/>
  <c r="J24" i="145"/>
  <c r="I24" i="145"/>
  <c r="H24" i="145"/>
  <c r="G24" i="145"/>
  <c r="E24" i="145"/>
  <c r="D24" i="145"/>
  <c r="C24" i="145"/>
  <c r="B24" i="145"/>
  <c r="M23" i="145"/>
  <c r="K23" i="145"/>
  <c r="J23" i="145"/>
  <c r="P23" i="145" s="1"/>
  <c r="I23" i="145"/>
  <c r="H23" i="145"/>
  <c r="G23" i="145"/>
  <c r="E23" i="145"/>
  <c r="C23" i="145"/>
  <c r="B23" i="145"/>
  <c r="M16" i="145"/>
  <c r="K16" i="145"/>
  <c r="J16" i="145"/>
  <c r="I16" i="145"/>
  <c r="H16" i="145"/>
  <c r="G16" i="145"/>
  <c r="E16" i="145"/>
  <c r="D16" i="145"/>
  <c r="C16" i="145"/>
  <c r="B16" i="145"/>
  <c r="M15" i="145"/>
  <c r="K15" i="145"/>
  <c r="J15" i="145"/>
  <c r="I15" i="145"/>
  <c r="H15" i="145"/>
  <c r="G15" i="145"/>
  <c r="E15" i="145"/>
  <c r="D15" i="145"/>
  <c r="C15" i="145"/>
  <c r="B15" i="145"/>
  <c r="M14" i="145"/>
  <c r="K14" i="145"/>
  <c r="J14" i="145"/>
  <c r="I14" i="145"/>
  <c r="G14" i="145"/>
  <c r="E14" i="145"/>
  <c r="D14" i="145"/>
  <c r="C14" i="145"/>
  <c r="B14" i="145"/>
  <c r="D9" i="136"/>
  <c r="D28" i="136"/>
  <c r="D48" i="136"/>
  <c r="D49" i="136"/>
  <c r="D50" i="136"/>
  <c r="D51" i="136"/>
  <c r="D52" i="136"/>
  <c r="D53" i="136"/>
  <c r="D54" i="136"/>
  <c r="I54" i="136"/>
  <c r="H54" i="136"/>
  <c r="G54" i="136"/>
  <c r="E54" i="136"/>
  <c r="C54" i="136"/>
  <c r="I53" i="136"/>
  <c r="H53" i="136"/>
  <c r="G53" i="136"/>
  <c r="E53" i="136"/>
  <c r="C53" i="136"/>
  <c r="I52" i="136"/>
  <c r="H52" i="136"/>
  <c r="G52" i="136"/>
  <c r="E52" i="136"/>
  <c r="C52" i="136"/>
  <c r="I51" i="136"/>
  <c r="H51" i="136"/>
  <c r="G51" i="136"/>
  <c r="E51" i="136"/>
  <c r="C51" i="136"/>
  <c r="I50" i="136"/>
  <c r="H50" i="136"/>
  <c r="G50" i="136"/>
  <c r="E50" i="136"/>
  <c r="C50" i="136"/>
  <c r="I49" i="136"/>
  <c r="H49" i="136"/>
  <c r="G49" i="136"/>
  <c r="E49" i="136"/>
  <c r="C49" i="136"/>
  <c r="I48" i="136"/>
  <c r="H48" i="136"/>
  <c r="G48" i="136"/>
  <c r="E48" i="136"/>
  <c r="C48" i="136"/>
  <c r="F35" i="136"/>
  <c r="B35" i="136"/>
  <c r="F34" i="136"/>
  <c r="B34" i="136"/>
  <c r="F33" i="136"/>
  <c r="B33" i="136"/>
  <c r="F32" i="136"/>
  <c r="B32" i="136"/>
  <c r="F31" i="136"/>
  <c r="B31" i="136"/>
  <c r="F30" i="136"/>
  <c r="B30" i="136"/>
  <c r="F29" i="136"/>
  <c r="B29" i="136"/>
  <c r="I28" i="136"/>
  <c r="H28" i="136"/>
  <c r="G28" i="136"/>
  <c r="C28" i="136"/>
  <c r="F16" i="136"/>
  <c r="B16" i="136"/>
  <c r="F15" i="136"/>
  <c r="B15" i="136"/>
  <c r="F14" i="136"/>
  <c r="B14" i="136"/>
  <c r="F13" i="136"/>
  <c r="B13" i="136"/>
  <c r="F12" i="136"/>
  <c r="B12" i="136"/>
  <c r="F11" i="136"/>
  <c r="B11" i="136"/>
  <c r="F10" i="136"/>
  <c r="B10" i="136"/>
  <c r="I9" i="136"/>
  <c r="H9" i="136"/>
  <c r="G9" i="136"/>
  <c r="E9" i="136"/>
  <c r="C9" i="136"/>
  <c r="M54" i="135"/>
  <c r="L54" i="135"/>
  <c r="K54" i="135"/>
  <c r="J54" i="135"/>
  <c r="I54" i="135"/>
  <c r="G54" i="135"/>
  <c r="F54" i="135"/>
  <c r="E54" i="135"/>
  <c r="D54" i="135"/>
  <c r="C54" i="135"/>
  <c r="M53" i="135"/>
  <c r="L53" i="135"/>
  <c r="K53" i="135"/>
  <c r="J53" i="135"/>
  <c r="I53" i="135"/>
  <c r="G53" i="135"/>
  <c r="F53" i="135"/>
  <c r="E53" i="135"/>
  <c r="D53" i="135"/>
  <c r="C53" i="135"/>
  <c r="M52" i="135"/>
  <c r="L52" i="135"/>
  <c r="K52" i="135"/>
  <c r="J52" i="135"/>
  <c r="I52" i="135"/>
  <c r="G52" i="135"/>
  <c r="F52" i="135"/>
  <c r="E52" i="135"/>
  <c r="D52" i="135"/>
  <c r="C52" i="135"/>
  <c r="M51" i="135"/>
  <c r="L51" i="135"/>
  <c r="K51" i="135"/>
  <c r="J51" i="135"/>
  <c r="I51" i="135"/>
  <c r="G51" i="135"/>
  <c r="F51" i="135"/>
  <c r="E51" i="135"/>
  <c r="D51" i="135"/>
  <c r="C51" i="135"/>
  <c r="M50" i="135"/>
  <c r="L50" i="135"/>
  <c r="K50" i="135"/>
  <c r="J50" i="135"/>
  <c r="I50" i="135"/>
  <c r="G50" i="135"/>
  <c r="F50" i="135"/>
  <c r="E50" i="135"/>
  <c r="D50" i="135"/>
  <c r="C50" i="135"/>
  <c r="M49" i="135"/>
  <c r="L49" i="135"/>
  <c r="K49" i="135"/>
  <c r="J49" i="135"/>
  <c r="I49" i="135"/>
  <c r="G49" i="135"/>
  <c r="F49" i="135"/>
  <c r="E49" i="135"/>
  <c r="D49" i="135"/>
  <c r="C49" i="135"/>
  <c r="M48" i="135"/>
  <c r="L48" i="135"/>
  <c r="K48" i="135"/>
  <c r="J48" i="135"/>
  <c r="I48" i="135"/>
  <c r="G48" i="135"/>
  <c r="F48" i="135"/>
  <c r="E48" i="135"/>
  <c r="D48" i="135"/>
  <c r="C48" i="135"/>
  <c r="H35" i="135"/>
  <c r="B35" i="135"/>
  <c r="H34" i="135"/>
  <c r="B34" i="135"/>
  <c r="H33" i="135"/>
  <c r="B33" i="135"/>
  <c r="H32" i="135"/>
  <c r="B32" i="135"/>
  <c r="H31" i="135"/>
  <c r="B31" i="135"/>
  <c r="H30" i="135"/>
  <c r="B30" i="135"/>
  <c r="H29" i="135"/>
  <c r="B29" i="135"/>
  <c r="M28" i="135"/>
  <c r="L28" i="135"/>
  <c r="K28" i="135"/>
  <c r="J28" i="135"/>
  <c r="I28" i="135"/>
  <c r="G28" i="135"/>
  <c r="F28" i="135"/>
  <c r="E28" i="135"/>
  <c r="D28" i="135"/>
  <c r="C28" i="135"/>
  <c r="H16" i="135"/>
  <c r="B16" i="135"/>
  <c r="H15" i="135"/>
  <c r="B15" i="135"/>
  <c r="H14" i="135"/>
  <c r="B14" i="135"/>
  <c r="H13" i="135"/>
  <c r="B13" i="135"/>
  <c r="H12" i="135"/>
  <c r="B12" i="135"/>
  <c r="H11" i="135"/>
  <c r="B11" i="135"/>
  <c r="H10" i="135"/>
  <c r="B10" i="135"/>
  <c r="M9" i="135"/>
  <c r="L9" i="135"/>
  <c r="K9" i="135"/>
  <c r="J9" i="135"/>
  <c r="I9" i="135"/>
  <c r="G9" i="135"/>
  <c r="F9" i="135"/>
  <c r="E9" i="135"/>
  <c r="D9" i="135"/>
  <c r="C9" i="135"/>
  <c r="L54" i="134"/>
  <c r="K54" i="134"/>
  <c r="J54" i="134"/>
  <c r="I54" i="134"/>
  <c r="F54" i="134"/>
  <c r="E54" i="134"/>
  <c r="D54" i="134"/>
  <c r="C54" i="134"/>
  <c r="L52" i="134"/>
  <c r="K52" i="134"/>
  <c r="J52" i="134"/>
  <c r="I52" i="134"/>
  <c r="F52" i="134"/>
  <c r="E52" i="134"/>
  <c r="D52" i="134"/>
  <c r="C52" i="134"/>
  <c r="L50" i="134"/>
  <c r="K50" i="134"/>
  <c r="J50" i="134"/>
  <c r="I50" i="134"/>
  <c r="F50" i="134"/>
  <c r="E50" i="134"/>
  <c r="D50" i="134"/>
  <c r="C50" i="134"/>
  <c r="L49" i="134"/>
  <c r="K49" i="134"/>
  <c r="J49" i="134"/>
  <c r="I49" i="134"/>
  <c r="F49" i="134"/>
  <c r="E49" i="134"/>
  <c r="D49" i="134"/>
  <c r="C49" i="134"/>
  <c r="L48" i="134"/>
  <c r="K48" i="134"/>
  <c r="J48" i="134"/>
  <c r="I48" i="134"/>
  <c r="F48" i="134"/>
  <c r="E48" i="134"/>
  <c r="D48" i="134"/>
  <c r="C48" i="134"/>
  <c r="H35" i="134"/>
  <c r="B35" i="134"/>
  <c r="H34" i="134"/>
  <c r="B34" i="134"/>
  <c r="H33" i="134"/>
  <c r="B33" i="134"/>
  <c r="H32" i="134"/>
  <c r="B32" i="134"/>
  <c r="H31" i="134"/>
  <c r="B31" i="134"/>
  <c r="H30" i="134"/>
  <c r="B30" i="134"/>
  <c r="H29" i="134"/>
  <c r="B29" i="134"/>
  <c r="M28" i="134"/>
  <c r="L28" i="134"/>
  <c r="K28" i="134"/>
  <c r="J28" i="134"/>
  <c r="I28" i="134"/>
  <c r="G28" i="134"/>
  <c r="F28" i="134"/>
  <c r="E28" i="134"/>
  <c r="D28" i="134"/>
  <c r="C28" i="134"/>
  <c r="H16" i="134"/>
  <c r="B16" i="134"/>
  <c r="H14" i="134"/>
  <c r="B14" i="134"/>
  <c r="E23" i="134" s="1"/>
  <c r="H12" i="134"/>
  <c r="B12" i="134"/>
  <c r="H11" i="134"/>
  <c r="B11" i="134"/>
  <c r="H10" i="134"/>
  <c r="M54" i="133"/>
  <c r="L54" i="133"/>
  <c r="K54" i="133"/>
  <c r="J54" i="133"/>
  <c r="I54" i="133"/>
  <c r="M53" i="133"/>
  <c r="L53" i="133"/>
  <c r="K53" i="133"/>
  <c r="J53" i="133"/>
  <c r="I53" i="133"/>
  <c r="M52" i="133"/>
  <c r="L52" i="133"/>
  <c r="K52" i="133"/>
  <c r="J52" i="133"/>
  <c r="I52" i="133"/>
  <c r="M51" i="133"/>
  <c r="L51" i="133"/>
  <c r="K51" i="133"/>
  <c r="J51" i="133"/>
  <c r="I51" i="133"/>
  <c r="M50" i="133"/>
  <c r="L50" i="133"/>
  <c r="K50" i="133"/>
  <c r="J50" i="133"/>
  <c r="I50" i="133"/>
  <c r="M49" i="133"/>
  <c r="L49" i="133"/>
  <c r="K49" i="133"/>
  <c r="J49" i="133"/>
  <c r="I49" i="133"/>
  <c r="M48" i="133"/>
  <c r="L48" i="133"/>
  <c r="K48" i="133"/>
  <c r="J48" i="133"/>
  <c r="I48" i="133"/>
  <c r="H35" i="133"/>
  <c r="H34" i="133"/>
  <c r="H33" i="133"/>
  <c r="H32" i="133"/>
  <c r="H31" i="133"/>
  <c r="H30" i="133"/>
  <c r="H29" i="133"/>
  <c r="M28" i="133"/>
  <c r="L28" i="133"/>
  <c r="K28" i="133"/>
  <c r="J28" i="133"/>
  <c r="I28" i="133"/>
  <c r="H16" i="133"/>
  <c r="H15" i="133"/>
  <c r="H14" i="133"/>
  <c r="H13" i="133"/>
  <c r="H12" i="133"/>
  <c r="H11" i="133"/>
  <c r="H10" i="133"/>
  <c r="M9" i="133"/>
  <c r="L9" i="133"/>
  <c r="K9" i="133"/>
  <c r="J9" i="133"/>
  <c r="I9" i="133"/>
  <c r="M54" i="132"/>
  <c r="L54" i="132"/>
  <c r="K54" i="132"/>
  <c r="J54" i="132"/>
  <c r="I54" i="132"/>
  <c r="M53" i="132"/>
  <c r="L53" i="132"/>
  <c r="K53" i="132"/>
  <c r="J53" i="132"/>
  <c r="I53" i="132"/>
  <c r="M52" i="132"/>
  <c r="L52" i="132"/>
  <c r="K52" i="132"/>
  <c r="J52" i="132"/>
  <c r="I52" i="132"/>
  <c r="M51" i="132"/>
  <c r="L51" i="132"/>
  <c r="K51" i="132"/>
  <c r="J51" i="132"/>
  <c r="I51" i="132"/>
  <c r="M50" i="132"/>
  <c r="L50" i="132"/>
  <c r="K50" i="132"/>
  <c r="J50" i="132"/>
  <c r="I50" i="132"/>
  <c r="M49" i="132"/>
  <c r="L49" i="132"/>
  <c r="K49" i="132"/>
  <c r="J49" i="132"/>
  <c r="I49" i="132"/>
  <c r="M48" i="132"/>
  <c r="L48" i="132"/>
  <c r="K48" i="132"/>
  <c r="J48" i="132"/>
  <c r="I48" i="132"/>
  <c r="H35" i="132"/>
  <c r="H34" i="132"/>
  <c r="H33" i="132"/>
  <c r="H32" i="132"/>
  <c r="H31" i="132"/>
  <c r="H30" i="132"/>
  <c r="H29" i="132"/>
  <c r="M28" i="132"/>
  <c r="L28" i="132"/>
  <c r="K28" i="132"/>
  <c r="J28" i="132"/>
  <c r="I28" i="132"/>
  <c r="H16" i="132"/>
  <c r="H15" i="132"/>
  <c r="H14" i="132"/>
  <c r="H13" i="132"/>
  <c r="H12" i="132"/>
  <c r="H11" i="132"/>
  <c r="H10" i="132"/>
  <c r="M9" i="132"/>
  <c r="M47" i="132" s="1"/>
  <c r="L9" i="132"/>
  <c r="K9" i="132"/>
  <c r="J9" i="132"/>
  <c r="I9" i="132"/>
  <c r="M54" i="131"/>
  <c r="L54" i="131"/>
  <c r="K54" i="131"/>
  <c r="J54" i="131"/>
  <c r="I54" i="131"/>
  <c r="M53" i="131"/>
  <c r="L53" i="131"/>
  <c r="K53" i="131"/>
  <c r="J53" i="131"/>
  <c r="I53" i="131"/>
  <c r="M52" i="131"/>
  <c r="L52" i="131"/>
  <c r="K52" i="131"/>
  <c r="J52" i="131"/>
  <c r="I52" i="131"/>
  <c r="M51" i="131"/>
  <c r="L51" i="131"/>
  <c r="K51" i="131"/>
  <c r="J51" i="131"/>
  <c r="I51" i="131"/>
  <c r="M50" i="131"/>
  <c r="L50" i="131"/>
  <c r="K50" i="131"/>
  <c r="J50" i="131"/>
  <c r="I50" i="131"/>
  <c r="M49" i="131"/>
  <c r="L49" i="131"/>
  <c r="K49" i="131"/>
  <c r="J49" i="131"/>
  <c r="I49" i="131"/>
  <c r="M48" i="131"/>
  <c r="L48" i="131"/>
  <c r="K48" i="131"/>
  <c r="J48" i="131"/>
  <c r="I48" i="131"/>
  <c r="H35" i="131"/>
  <c r="H34" i="131"/>
  <c r="H33" i="131"/>
  <c r="H32" i="131"/>
  <c r="H31" i="131"/>
  <c r="H30" i="131"/>
  <c r="H29" i="131"/>
  <c r="M28" i="131"/>
  <c r="L28" i="131"/>
  <c r="K28" i="131"/>
  <c r="J28" i="131"/>
  <c r="I28" i="131"/>
  <c r="H16" i="131"/>
  <c r="H15" i="131"/>
  <c r="H14" i="131"/>
  <c r="H13" i="131"/>
  <c r="H12" i="131"/>
  <c r="H11" i="131"/>
  <c r="H10" i="131"/>
  <c r="M9" i="131"/>
  <c r="L9" i="131"/>
  <c r="K9" i="131"/>
  <c r="J9" i="131"/>
  <c r="I9" i="131"/>
  <c r="G54" i="133"/>
  <c r="F54" i="133"/>
  <c r="E54" i="133"/>
  <c r="D54" i="133"/>
  <c r="C54" i="133"/>
  <c r="G53" i="133"/>
  <c r="F53" i="133"/>
  <c r="E53" i="133"/>
  <c r="D53" i="133"/>
  <c r="C53" i="133"/>
  <c r="G52" i="133"/>
  <c r="F52" i="133"/>
  <c r="E52" i="133"/>
  <c r="D52" i="133"/>
  <c r="C52" i="133"/>
  <c r="G51" i="133"/>
  <c r="F51" i="133"/>
  <c r="E51" i="133"/>
  <c r="D51" i="133"/>
  <c r="C51" i="133"/>
  <c r="G50" i="133"/>
  <c r="F50" i="133"/>
  <c r="E50" i="133"/>
  <c r="D50" i="133"/>
  <c r="C50" i="133"/>
  <c r="G49" i="133"/>
  <c r="F49" i="133"/>
  <c r="E49" i="133"/>
  <c r="D49" i="133"/>
  <c r="C49" i="133"/>
  <c r="G48" i="133"/>
  <c r="F48" i="133"/>
  <c r="E48" i="133"/>
  <c r="D48" i="133"/>
  <c r="C48" i="133"/>
  <c r="B35" i="133"/>
  <c r="B34" i="133"/>
  <c r="B33" i="133"/>
  <c r="B32" i="133"/>
  <c r="E41" i="133" s="1"/>
  <c r="B31" i="133"/>
  <c r="B30" i="133"/>
  <c r="B29" i="133"/>
  <c r="G28" i="133"/>
  <c r="F28" i="133"/>
  <c r="E28" i="133"/>
  <c r="D28" i="133"/>
  <c r="C28" i="133"/>
  <c r="B16" i="133"/>
  <c r="B15" i="133"/>
  <c r="B14" i="133"/>
  <c r="D23" i="133" s="1"/>
  <c r="B13" i="133"/>
  <c r="B12" i="133"/>
  <c r="B11" i="133"/>
  <c r="D19" i="133"/>
  <c r="G9" i="133"/>
  <c r="F9" i="133"/>
  <c r="E9" i="133"/>
  <c r="D9" i="133"/>
  <c r="C9" i="133"/>
  <c r="G54" i="132"/>
  <c r="F54" i="132"/>
  <c r="E54" i="132"/>
  <c r="D54" i="132"/>
  <c r="C54" i="132"/>
  <c r="G53" i="132"/>
  <c r="F53" i="132"/>
  <c r="E53" i="132"/>
  <c r="D53" i="132"/>
  <c r="C53" i="132"/>
  <c r="G52" i="132"/>
  <c r="F52" i="132"/>
  <c r="E52" i="132"/>
  <c r="D52" i="132"/>
  <c r="C52" i="132"/>
  <c r="G51" i="132"/>
  <c r="F51" i="132"/>
  <c r="E51" i="132"/>
  <c r="D51" i="132"/>
  <c r="C51" i="132"/>
  <c r="G50" i="132"/>
  <c r="F50" i="132"/>
  <c r="E50" i="132"/>
  <c r="D50" i="132"/>
  <c r="C50" i="132"/>
  <c r="G49" i="132"/>
  <c r="F49" i="132"/>
  <c r="E49" i="132"/>
  <c r="D49" i="132"/>
  <c r="C49" i="132"/>
  <c r="G48" i="132"/>
  <c r="F48" i="132"/>
  <c r="E48" i="132"/>
  <c r="D48" i="132"/>
  <c r="C48" i="132"/>
  <c r="B35" i="132"/>
  <c r="B34" i="132"/>
  <c r="D43" i="132" s="1"/>
  <c r="B33" i="132"/>
  <c r="B32" i="132"/>
  <c r="B31" i="132"/>
  <c r="B30" i="132"/>
  <c r="D39" i="132" s="1"/>
  <c r="B29" i="132"/>
  <c r="G28" i="132"/>
  <c r="F28" i="132"/>
  <c r="E28" i="132"/>
  <c r="D28" i="132"/>
  <c r="C28" i="132"/>
  <c r="B16" i="132"/>
  <c r="G25" i="132" s="1"/>
  <c r="B15" i="132"/>
  <c r="B14" i="132"/>
  <c r="B13" i="132"/>
  <c r="B12" i="132"/>
  <c r="G21" i="132" s="1"/>
  <c r="B11" i="132"/>
  <c r="B10" i="132"/>
  <c r="G9" i="132"/>
  <c r="G47" i="132" s="1"/>
  <c r="F9" i="132"/>
  <c r="E9" i="132"/>
  <c r="E47" i="132" s="1"/>
  <c r="D9" i="132"/>
  <c r="C9" i="132"/>
  <c r="C47" i="132" s="1"/>
  <c r="G54" i="131"/>
  <c r="F54" i="131"/>
  <c r="E54" i="131"/>
  <c r="D54" i="131"/>
  <c r="C54" i="131"/>
  <c r="G53" i="131"/>
  <c r="F53" i="131"/>
  <c r="E53" i="131"/>
  <c r="D53" i="131"/>
  <c r="C53" i="131"/>
  <c r="G52" i="131"/>
  <c r="F52" i="131"/>
  <c r="E52" i="131"/>
  <c r="D52" i="131"/>
  <c r="C52" i="131"/>
  <c r="G51" i="131"/>
  <c r="F51" i="131"/>
  <c r="E51" i="131"/>
  <c r="D51" i="131"/>
  <c r="C51" i="131"/>
  <c r="G50" i="131"/>
  <c r="F50" i="131"/>
  <c r="E50" i="131"/>
  <c r="D50" i="131"/>
  <c r="C50" i="131"/>
  <c r="G49" i="131"/>
  <c r="F49" i="131"/>
  <c r="E49" i="131"/>
  <c r="D49" i="131"/>
  <c r="C49" i="131"/>
  <c r="G48" i="131"/>
  <c r="F48" i="131"/>
  <c r="E48" i="131"/>
  <c r="D48" i="131"/>
  <c r="C48" i="131"/>
  <c r="B35" i="131"/>
  <c r="B34" i="131"/>
  <c r="B33" i="131"/>
  <c r="B32" i="131"/>
  <c r="B31" i="131"/>
  <c r="B30" i="131"/>
  <c r="B29" i="131"/>
  <c r="G28" i="131"/>
  <c r="F28" i="131"/>
  <c r="E28" i="131"/>
  <c r="D28" i="131"/>
  <c r="C28" i="131"/>
  <c r="B16" i="131"/>
  <c r="B15" i="131"/>
  <c r="E24" i="131" s="1"/>
  <c r="B14" i="131"/>
  <c r="B13" i="131"/>
  <c r="B12" i="131"/>
  <c r="D21" i="131" s="1"/>
  <c r="B11" i="131"/>
  <c r="E20" i="131" s="1"/>
  <c r="B10" i="131"/>
  <c r="G9" i="131"/>
  <c r="F9" i="131"/>
  <c r="E9" i="131"/>
  <c r="D9" i="131"/>
  <c r="C9" i="131"/>
  <c r="H47" i="130"/>
  <c r="G47" i="130"/>
  <c r="F47" i="130"/>
  <c r="H46" i="130"/>
  <c r="G46" i="130"/>
  <c r="F46" i="130"/>
  <c r="H45" i="130"/>
  <c r="G45" i="130"/>
  <c r="F45" i="130"/>
  <c r="H44" i="130"/>
  <c r="G44" i="130"/>
  <c r="F44" i="130"/>
  <c r="H43" i="130"/>
  <c r="G43" i="130"/>
  <c r="F43" i="130"/>
  <c r="H39" i="130"/>
  <c r="G39" i="130"/>
  <c r="F39" i="130"/>
  <c r="H38" i="130"/>
  <c r="G38" i="130"/>
  <c r="F38" i="130"/>
  <c r="H37" i="130"/>
  <c r="G37" i="130"/>
  <c r="F37" i="130"/>
  <c r="F36" i="130"/>
  <c r="F35" i="130"/>
  <c r="F34" i="130"/>
  <c r="H33" i="130"/>
  <c r="G33" i="130"/>
  <c r="F33" i="130"/>
  <c r="H32" i="130"/>
  <c r="G32" i="130"/>
  <c r="F32" i="130"/>
  <c r="H31" i="130"/>
  <c r="G31" i="130"/>
  <c r="F31" i="130"/>
  <c r="I30" i="130"/>
  <c r="H30" i="130"/>
  <c r="G30" i="130"/>
  <c r="F30" i="130"/>
  <c r="E30" i="130"/>
  <c r="D30" i="130"/>
  <c r="C30" i="130"/>
  <c r="B30" i="130"/>
  <c r="I29" i="130"/>
  <c r="H29" i="130"/>
  <c r="G29" i="130"/>
  <c r="F29" i="130"/>
  <c r="I47" i="129"/>
  <c r="H47" i="129"/>
  <c r="G47" i="129"/>
  <c r="F47" i="129"/>
  <c r="E47" i="129"/>
  <c r="D47" i="129"/>
  <c r="C47" i="129"/>
  <c r="B47" i="129"/>
  <c r="I46" i="129"/>
  <c r="H46" i="129"/>
  <c r="G46" i="129"/>
  <c r="F46" i="129"/>
  <c r="E46" i="129"/>
  <c r="D46" i="129"/>
  <c r="C46" i="129"/>
  <c r="B46" i="129"/>
  <c r="I45" i="129"/>
  <c r="H45" i="129"/>
  <c r="G45" i="129"/>
  <c r="F45" i="129"/>
  <c r="E45" i="129"/>
  <c r="D45" i="129"/>
  <c r="C45" i="129"/>
  <c r="K45" i="129" s="1"/>
  <c r="B45" i="129"/>
  <c r="I44" i="129"/>
  <c r="H44" i="129"/>
  <c r="G44" i="129"/>
  <c r="F44" i="129"/>
  <c r="E44" i="129"/>
  <c r="D44" i="129"/>
  <c r="C44" i="129"/>
  <c r="B44" i="129"/>
  <c r="I43" i="129"/>
  <c r="H43" i="129"/>
  <c r="G43" i="129"/>
  <c r="F43" i="129"/>
  <c r="E43" i="129"/>
  <c r="D43" i="129"/>
  <c r="C43" i="129"/>
  <c r="B43" i="129"/>
  <c r="I41" i="129"/>
  <c r="H41" i="129"/>
  <c r="G41" i="129"/>
  <c r="F41" i="129"/>
  <c r="E41" i="129"/>
  <c r="D41" i="129"/>
  <c r="C41" i="129"/>
  <c r="B41" i="129"/>
  <c r="I40" i="129"/>
  <c r="H40" i="129"/>
  <c r="G40" i="129"/>
  <c r="F40" i="129"/>
  <c r="E40" i="129"/>
  <c r="D40" i="129"/>
  <c r="C40" i="129"/>
  <c r="B40" i="129"/>
  <c r="I39" i="129"/>
  <c r="H39" i="129"/>
  <c r="G39" i="129"/>
  <c r="F39" i="129"/>
  <c r="E39" i="129"/>
  <c r="D39" i="129"/>
  <c r="C39" i="129"/>
  <c r="B39" i="129"/>
  <c r="I38" i="129"/>
  <c r="H38" i="129"/>
  <c r="G38" i="129"/>
  <c r="F38" i="129"/>
  <c r="E38" i="129"/>
  <c r="D38" i="129"/>
  <c r="C38" i="129"/>
  <c r="B38" i="129"/>
  <c r="I37" i="129"/>
  <c r="H37" i="129"/>
  <c r="G37" i="129"/>
  <c r="F37" i="129"/>
  <c r="E37" i="129"/>
  <c r="D37" i="129"/>
  <c r="C37" i="129"/>
  <c r="B37" i="129"/>
  <c r="I36" i="129"/>
  <c r="H36" i="129"/>
  <c r="G36" i="129"/>
  <c r="F36" i="129"/>
  <c r="E36" i="129"/>
  <c r="D36" i="129"/>
  <c r="C36" i="129"/>
  <c r="B36" i="129"/>
  <c r="I35" i="129"/>
  <c r="H35" i="129"/>
  <c r="G35" i="129"/>
  <c r="F35" i="129"/>
  <c r="E35" i="129"/>
  <c r="D35" i="129"/>
  <c r="C35" i="129"/>
  <c r="K35" i="129" s="1"/>
  <c r="B35" i="129"/>
  <c r="I34" i="129"/>
  <c r="H34" i="129"/>
  <c r="G34" i="129"/>
  <c r="F34" i="129"/>
  <c r="E34" i="129"/>
  <c r="D34" i="129"/>
  <c r="C34" i="129"/>
  <c r="B34" i="129"/>
  <c r="I33" i="129"/>
  <c r="H33" i="129"/>
  <c r="G33" i="129"/>
  <c r="F33" i="129"/>
  <c r="E33" i="129"/>
  <c r="M33" i="129" s="1"/>
  <c r="D33" i="129"/>
  <c r="C33" i="129"/>
  <c r="B33" i="129"/>
  <c r="I32" i="129"/>
  <c r="H32" i="129"/>
  <c r="G32" i="129"/>
  <c r="F32" i="129"/>
  <c r="E32" i="129"/>
  <c r="D32" i="129"/>
  <c r="C32" i="129"/>
  <c r="B32" i="129"/>
  <c r="I31" i="129"/>
  <c r="H31" i="129"/>
  <c r="G31" i="129"/>
  <c r="F31" i="129"/>
  <c r="E31" i="129"/>
  <c r="D31" i="129"/>
  <c r="C31" i="129"/>
  <c r="K31" i="129" s="1"/>
  <c r="B31" i="129"/>
  <c r="I30" i="129"/>
  <c r="H30" i="129"/>
  <c r="G30" i="129"/>
  <c r="F30" i="129"/>
  <c r="E30" i="129"/>
  <c r="D30" i="129"/>
  <c r="C30" i="129"/>
  <c r="B30" i="129"/>
  <c r="I29" i="129"/>
  <c r="H29" i="129"/>
  <c r="G29" i="129"/>
  <c r="F29" i="129"/>
  <c r="E29" i="129"/>
  <c r="D29" i="129"/>
  <c r="C29" i="129"/>
  <c r="B29" i="129"/>
  <c r="D47" i="128"/>
  <c r="C47" i="128"/>
  <c r="B47" i="128"/>
  <c r="D46" i="128"/>
  <c r="C46" i="128"/>
  <c r="B46" i="128"/>
  <c r="D45" i="128"/>
  <c r="C45" i="128"/>
  <c r="B45" i="128"/>
  <c r="D44" i="128"/>
  <c r="C44" i="128"/>
  <c r="B44" i="128"/>
  <c r="D43" i="128"/>
  <c r="C43" i="128"/>
  <c r="B43" i="128"/>
  <c r="I41" i="128"/>
  <c r="H41" i="128"/>
  <c r="G41" i="128"/>
  <c r="F41" i="128"/>
  <c r="E41" i="128"/>
  <c r="D41" i="128"/>
  <c r="C41" i="128"/>
  <c r="B41" i="128"/>
  <c r="D40" i="128"/>
  <c r="C40" i="128"/>
  <c r="B40" i="128"/>
  <c r="D39" i="128"/>
  <c r="C39" i="128"/>
  <c r="B39" i="128"/>
  <c r="D38" i="128"/>
  <c r="C38" i="128"/>
  <c r="B38" i="128"/>
  <c r="D37" i="128"/>
  <c r="C37" i="128"/>
  <c r="B37" i="128"/>
  <c r="B36" i="128"/>
  <c r="B35" i="128"/>
  <c r="B34" i="128"/>
  <c r="D33" i="128"/>
  <c r="C33" i="128"/>
  <c r="B33" i="128"/>
  <c r="B32" i="128"/>
  <c r="D31" i="128"/>
  <c r="C31" i="128"/>
  <c r="B31" i="128"/>
  <c r="I30" i="128"/>
  <c r="H30" i="128"/>
  <c r="G30" i="128"/>
  <c r="F30" i="128"/>
  <c r="E30" i="128"/>
  <c r="D30" i="128"/>
  <c r="C30" i="128"/>
  <c r="B30" i="128"/>
  <c r="I29" i="128"/>
  <c r="H29" i="128"/>
  <c r="G29" i="128"/>
  <c r="F29" i="128"/>
  <c r="E29" i="128"/>
  <c r="D29" i="128"/>
  <c r="C29" i="128"/>
  <c r="B29" i="128"/>
  <c r="B47" i="127"/>
  <c r="I46" i="127"/>
  <c r="H46" i="127"/>
  <c r="G46" i="127"/>
  <c r="F46" i="127"/>
  <c r="E46" i="127"/>
  <c r="D46" i="127"/>
  <c r="C46" i="127"/>
  <c r="B46" i="127"/>
  <c r="I45" i="127"/>
  <c r="H45" i="127"/>
  <c r="G45" i="127"/>
  <c r="F45" i="127"/>
  <c r="E45" i="127"/>
  <c r="D45" i="127"/>
  <c r="C45" i="127"/>
  <c r="B45" i="127"/>
  <c r="H44" i="127"/>
  <c r="G44" i="127"/>
  <c r="F44" i="127"/>
  <c r="E44" i="127"/>
  <c r="D44" i="127"/>
  <c r="C44" i="127"/>
  <c r="B44" i="127"/>
  <c r="I43" i="127"/>
  <c r="H43" i="127"/>
  <c r="G43" i="127"/>
  <c r="F43" i="127"/>
  <c r="E43" i="127"/>
  <c r="B43" i="127"/>
  <c r="I40" i="127"/>
  <c r="H40" i="127"/>
  <c r="G40" i="127"/>
  <c r="F40" i="127"/>
  <c r="E40" i="127"/>
  <c r="D40" i="127"/>
  <c r="C40" i="127"/>
  <c r="B40" i="127"/>
  <c r="I39" i="127"/>
  <c r="H39" i="127"/>
  <c r="G39" i="127"/>
  <c r="F39" i="127"/>
  <c r="E39" i="127"/>
  <c r="D39" i="127"/>
  <c r="C39" i="127"/>
  <c r="B39" i="127"/>
  <c r="I38" i="127"/>
  <c r="H38" i="127"/>
  <c r="G38" i="127"/>
  <c r="F38" i="127"/>
  <c r="E38" i="127"/>
  <c r="D38" i="127"/>
  <c r="C38" i="127"/>
  <c r="B38" i="127"/>
  <c r="I37" i="127"/>
  <c r="H37" i="127"/>
  <c r="G37" i="127"/>
  <c r="F37" i="127"/>
  <c r="E37" i="127"/>
  <c r="D37" i="127"/>
  <c r="C37" i="127"/>
  <c r="B37" i="127"/>
  <c r="I36" i="127"/>
  <c r="H36" i="127"/>
  <c r="G36" i="127"/>
  <c r="F36" i="127"/>
  <c r="E36" i="127"/>
  <c r="D36" i="127"/>
  <c r="C36" i="127"/>
  <c r="B36" i="127"/>
  <c r="I35" i="127"/>
  <c r="F35" i="127"/>
  <c r="E35" i="127"/>
  <c r="D35" i="127"/>
  <c r="C35" i="127"/>
  <c r="B35" i="127"/>
  <c r="F34" i="127"/>
  <c r="B34" i="127"/>
  <c r="I33" i="127"/>
  <c r="H33" i="127"/>
  <c r="G33" i="127"/>
  <c r="F33" i="127"/>
  <c r="D33" i="127"/>
  <c r="C33" i="127"/>
  <c r="B33" i="127"/>
  <c r="F32" i="127"/>
  <c r="E32" i="127"/>
  <c r="D32" i="127"/>
  <c r="C32" i="127"/>
  <c r="B32" i="127"/>
  <c r="I31" i="127"/>
  <c r="H31" i="127"/>
  <c r="G31" i="127"/>
  <c r="F31" i="127"/>
  <c r="D31" i="127"/>
  <c r="C31" i="127"/>
  <c r="B31" i="127"/>
  <c r="I30" i="127"/>
  <c r="H30" i="127"/>
  <c r="G30" i="127"/>
  <c r="F30" i="127"/>
  <c r="E30" i="127"/>
  <c r="D30" i="127"/>
  <c r="C30" i="127"/>
  <c r="B30" i="127"/>
  <c r="F47" i="126"/>
  <c r="B47" i="126"/>
  <c r="I46" i="126"/>
  <c r="H46" i="126"/>
  <c r="G46" i="126"/>
  <c r="F46" i="126"/>
  <c r="E46" i="126"/>
  <c r="D46" i="126"/>
  <c r="C46" i="126"/>
  <c r="B46" i="126"/>
  <c r="I45" i="126"/>
  <c r="H45" i="126"/>
  <c r="G45" i="126"/>
  <c r="F45" i="126"/>
  <c r="E45" i="126"/>
  <c r="D45" i="126"/>
  <c r="C45" i="126"/>
  <c r="B45" i="126"/>
  <c r="I44" i="126"/>
  <c r="H44" i="126"/>
  <c r="G44" i="126"/>
  <c r="F44" i="126"/>
  <c r="E44" i="126"/>
  <c r="D44" i="126"/>
  <c r="C44" i="126"/>
  <c r="B44" i="126"/>
  <c r="I43" i="126"/>
  <c r="H43" i="126"/>
  <c r="G43" i="126"/>
  <c r="F43" i="126"/>
  <c r="E43" i="126"/>
  <c r="D43" i="126"/>
  <c r="C43" i="126"/>
  <c r="B43" i="126"/>
  <c r="H40" i="126"/>
  <c r="G40" i="126"/>
  <c r="F40" i="126"/>
  <c r="D40" i="126"/>
  <c r="C40" i="126"/>
  <c r="B40" i="126"/>
  <c r="I39" i="126"/>
  <c r="H39" i="126"/>
  <c r="G39" i="126"/>
  <c r="F39" i="126"/>
  <c r="E39" i="126"/>
  <c r="D39" i="126"/>
  <c r="C39" i="126"/>
  <c r="B39" i="126"/>
  <c r="I38" i="126"/>
  <c r="H38" i="126"/>
  <c r="G38" i="126"/>
  <c r="F38" i="126"/>
  <c r="E38" i="126"/>
  <c r="D38" i="126"/>
  <c r="C38" i="126"/>
  <c r="B38" i="126"/>
  <c r="I37" i="126"/>
  <c r="H37" i="126"/>
  <c r="G37" i="126"/>
  <c r="F37" i="126"/>
  <c r="E37" i="126"/>
  <c r="D37" i="126"/>
  <c r="C37" i="126"/>
  <c r="B37" i="126"/>
  <c r="I36" i="126"/>
  <c r="H36" i="126"/>
  <c r="G36" i="126"/>
  <c r="F36" i="126"/>
  <c r="E36" i="126"/>
  <c r="D36" i="126"/>
  <c r="C36" i="126"/>
  <c r="B36" i="126"/>
  <c r="I35" i="126"/>
  <c r="H35" i="126"/>
  <c r="F35" i="126"/>
  <c r="E35" i="126"/>
  <c r="D35" i="126"/>
  <c r="C35" i="126"/>
  <c r="B35" i="126"/>
  <c r="F34" i="126"/>
  <c r="B34" i="126"/>
  <c r="I33" i="126"/>
  <c r="H33" i="126"/>
  <c r="G33" i="126"/>
  <c r="F33" i="126"/>
  <c r="E33" i="126"/>
  <c r="D33" i="126"/>
  <c r="C33" i="126"/>
  <c r="B33" i="126"/>
  <c r="F32" i="126"/>
  <c r="E32" i="126"/>
  <c r="D32" i="126"/>
  <c r="C32" i="126"/>
  <c r="B32" i="126"/>
  <c r="I31" i="126"/>
  <c r="H31" i="126"/>
  <c r="G31" i="126"/>
  <c r="F31" i="126"/>
  <c r="E31" i="126"/>
  <c r="D31" i="126"/>
  <c r="C31" i="126"/>
  <c r="B31" i="126"/>
  <c r="I30" i="126"/>
  <c r="H30" i="126"/>
  <c r="G30" i="126"/>
  <c r="F30" i="126"/>
  <c r="E30" i="126"/>
  <c r="D30" i="126"/>
  <c r="C30" i="126"/>
  <c r="B30" i="126"/>
  <c r="I47" i="125"/>
  <c r="F47" i="125"/>
  <c r="E47" i="125"/>
  <c r="B47" i="125"/>
  <c r="F46" i="125"/>
  <c r="D46" i="125"/>
  <c r="C46" i="125"/>
  <c r="B46" i="125"/>
  <c r="I45" i="125"/>
  <c r="F45" i="125"/>
  <c r="E45" i="125"/>
  <c r="D45" i="125"/>
  <c r="C45" i="125"/>
  <c r="B45" i="125"/>
  <c r="I44" i="125"/>
  <c r="F44" i="125"/>
  <c r="E44" i="125"/>
  <c r="D44" i="125"/>
  <c r="C44" i="125"/>
  <c r="B44" i="125"/>
  <c r="I43" i="125"/>
  <c r="F43" i="125"/>
  <c r="E43" i="125"/>
  <c r="D43" i="125"/>
  <c r="C43" i="125"/>
  <c r="B43" i="125"/>
  <c r="I41" i="125"/>
  <c r="F41" i="125"/>
  <c r="E41" i="125"/>
  <c r="D41" i="125"/>
  <c r="C41" i="125"/>
  <c r="B41" i="125"/>
  <c r="I40" i="125"/>
  <c r="F40" i="125"/>
  <c r="E40" i="125"/>
  <c r="D40" i="125"/>
  <c r="C40" i="125"/>
  <c r="B40" i="125"/>
  <c r="I39" i="125"/>
  <c r="F39" i="125"/>
  <c r="E39" i="125"/>
  <c r="M39" i="125" s="1"/>
  <c r="D39" i="125"/>
  <c r="C39" i="125"/>
  <c r="B39" i="125"/>
  <c r="I38" i="125"/>
  <c r="F38" i="125"/>
  <c r="E38" i="125"/>
  <c r="D38" i="125"/>
  <c r="C38" i="125"/>
  <c r="B38" i="125"/>
  <c r="I37" i="125"/>
  <c r="F37" i="125"/>
  <c r="E37" i="125"/>
  <c r="D37" i="125"/>
  <c r="C37" i="125"/>
  <c r="B37" i="125"/>
  <c r="I36" i="125"/>
  <c r="F36" i="125"/>
  <c r="E36" i="125"/>
  <c r="D36" i="125"/>
  <c r="C36" i="125"/>
  <c r="B36" i="125"/>
  <c r="I35" i="125"/>
  <c r="F35" i="125"/>
  <c r="E35" i="125"/>
  <c r="D35" i="125"/>
  <c r="C35" i="125"/>
  <c r="B35" i="125"/>
  <c r="F34" i="125"/>
  <c r="D34" i="125"/>
  <c r="L34" i="125" s="1"/>
  <c r="C34" i="125"/>
  <c r="B34" i="125"/>
  <c r="F33" i="125"/>
  <c r="E33" i="125"/>
  <c r="D33" i="125"/>
  <c r="C33" i="125"/>
  <c r="B33" i="125"/>
  <c r="B32" i="125"/>
  <c r="I31" i="125"/>
  <c r="H31" i="125"/>
  <c r="G31" i="125"/>
  <c r="F31" i="125"/>
  <c r="E31" i="125"/>
  <c r="D31" i="125"/>
  <c r="C31" i="125"/>
  <c r="B31" i="125"/>
  <c r="I30" i="125"/>
  <c r="H30" i="125"/>
  <c r="F30" i="125"/>
  <c r="E30" i="125"/>
  <c r="D30" i="125"/>
  <c r="C30" i="125"/>
  <c r="B30" i="125"/>
  <c r="I29" i="125"/>
  <c r="E29" i="125"/>
  <c r="D29" i="125"/>
  <c r="C29" i="125"/>
  <c r="K47" i="124"/>
  <c r="J47" i="124"/>
  <c r="I47" i="124"/>
  <c r="H47" i="124"/>
  <c r="G47" i="124"/>
  <c r="K46" i="124"/>
  <c r="J46" i="124"/>
  <c r="I46" i="124"/>
  <c r="H46" i="124"/>
  <c r="G46" i="124"/>
  <c r="K45" i="124"/>
  <c r="J45" i="124"/>
  <c r="I45" i="124"/>
  <c r="H45" i="124"/>
  <c r="G45" i="124"/>
  <c r="K44" i="124"/>
  <c r="J44" i="124"/>
  <c r="I44" i="124"/>
  <c r="H44" i="124"/>
  <c r="G44" i="124"/>
  <c r="K43" i="124"/>
  <c r="J43" i="124"/>
  <c r="I43" i="124"/>
  <c r="H43" i="124"/>
  <c r="G43" i="124"/>
  <c r="G42" i="124"/>
  <c r="K41" i="124"/>
  <c r="J41" i="124"/>
  <c r="I41" i="124"/>
  <c r="H41" i="124"/>
  <c r="G41" i="124"/>
  <c r="F41" i="124"/>
  <c r="E41" i="124"/>
  <c r="D41" i="124"/>
  <c r="C41" i="124"/>
  <c r="B41" i="124"/>
  <c r="K39" i="124"/>
  <c r="J39" i="124"/>
  <c r="I39" i="124"/>
  <c r="H39" i="124"/>
  <c r="G39" i="124"/>
  <c r="K38" i="124"/>
  <c r="J38" i="124"/>
  <c r="I38" i="124"/>
  <c r="H38" i="124"/>
  <c r="G38" i="124"/>
  <c r="K37" i="124"/>
  <c r="J37" i="124"/>
  <c r="I37" i="124"/>
  <c r="H37" i="124"/>
  <c r="G37" i="124"/>
  <c r="K36" i="124"/>
  <c r="J36" i="124"/>
  <c r="I36" i="124"/>
  <c r="H36" i="124"/>
  <c r="G36" i="124"/>
  <c r="K35" i="124"/>
  <c r="J35" i="124"/>
  <c r="I35" i="124"/>
  <c r="H35" i="124"/>
  <c r="G35" i="124"/>
  <c r="G34" i="124"/>
  <c r="K33" i="124"/>
  <c r="J33" i="124"/>
  <c r="I33" i="124"/>
  <c r="H33" i="124"/>
  <c r="G33" i="124"/>
  <c r="K32" i="124"/>
  <c r="J32" i="124"/>
  <c r="I32" i="124"/>
  <c r="H32" i="124"/>
  <c r="G32" i="124"/>
  <c r="K31" i="124"/>
  <c r="J31" i="124"/>
  <c r="I31" i="124"/>
  <c r="H31" i="124"/>
  <c r="G31" i="124"/>
  <c r="K30" i="124"/>
  <c r="J30" i="124"/>
  <c r="I30" i="124"/>
  <c r="H30" i="124"/>
  <c r="G30" i="124"/>
  <c r="F30" i="124"/>
  <c r="E30" i="124"/>
  <c r="D30" i="124"/>
  <c r="C30" i="124"/>
  <c r="B30" i="124"/>
  <c r="K29" i="124"/>
  <c r="J29" i="124"/>
  <c r="I29" i="124"/>
  <c r="H29" i="124"/>
  <c r="G29" i="124"/>
  <c r="F29" i="124"/>
  <c r="E29" i="124"/>
  <c r="D29" i="124"/>
  <c r="C29" i="124"/>
  <c r="B29" i="124"/>
  <c r="K47" i="123"/>
  <c r="J47" i="123"/>
  <c r="I47" i="123"/>
  <c r="H47" i="123"/>
  <c r="G47" i="123"/>
  <c r="F47" i="123"/>
  <c r="E47" i="123"/>
  <c r="D47" i="123"/>
  <c r="C47" i="123"/>
  <c r="B47" i="123"/>
  <c r="K46" i="123"/>
  <c r="J46" i="123"/>
  <c r="I46" i="123"/>
  <c r="H46" i="123"/>
  <c r="G46" i="123"/>
  <c r="F46" i="123"/>
  <c r="E46" i="123"/>
  <c r="D46" i="123"/>
  <c r="C46" i="123"/>
  <c r="B46" i="123"/>
  <c r="K45" i="123"/>
  <c r="J45" i="123"/>
  <c r="I45" i="123"/>
  <c r="H45" i="123"/>
  <c r="G45" i="123"/>
  <c r="F45" i="123"/>
  <c r="E45" i="123"/>
  <c r="D45" i="123"/>
  <c r="C45" i="123"/>
  <c r="B45" i="123"/>
  <c r="K44" i="123"/>
  <c r="J44" i="123"/>
  <c r="I44" i="123"/>
  <c r="H44" i="123"/>
  <c r="G44" i="123"/>
  <c r="F44" i="123"/>
  <c r="E44" i="123"/>
  <c r="D44" i="123"/>
  <c r="C44" i="123"/>
  <c r="B44" i="123"/>
  <c r="K43" i="123"/>
  <c r="J43" i="123"/>
  <c r="I43" i="123"/>
  <c r="H43" i="123"/>
  <c r="G43" i="123"/>
  <c r="F43" i="123"/>
  <c r="E43" i="123"/>
  <c r="D43" i="123"/>
  <c r="C43" i="123"/>
  <c r="B43" i="123"/>
  <c r="K42" i="123"/>
  <c r="J42" i="123"/>
  <c r="I42" i="123"/>
  <c r="H42" i="123"/>
  <c r="G42" i="123"/>
  <c r="F42" i="123"/>
  <c r="E42" i="123"/>
  <c r="D42" i="123"/>
  <c r="C42" i="123"/>
  <c r="B42" i="123"/>
  <c r="K41" i="123"/>
  <c r="J41" i="123"/>
  <c r="I41" i="123"/>
  <c r="H41" i="123"/>
  <c r="G41" i="123"/>
  <c r="F41" i="123"/>
  <c r="E41" i="123"/>
  <c r="D41" i="123"/>
  <c r="C41" i="123"/>
  <c r="B41" i="123"/>
  <c r="K40" i="123"/>
  <c r="J40" i="123"/>
  <c r="I40" i="123"/>
  <c r="H40" i="123"/>
  <c r="G40" i="123"/>
  <c r="F40" i="123"/>
  <c r="E40" i="123"/>
  <c r="D40" i="123"/>
  <c r="C40" i="123"/>
  <c r="B40" i="123"/>
  <c r="K39" i="123"/>
  <c r="J39" i="123"/>
  <c r="I39" i="123"/>
  <c r="H39" i="123"/>
  <c r="G39" i="123"/>
  <c r="F39" i="123"/>
  <c r="E39" i="123"/>
  <c r="D39" i="123"/>
  <c r="C39" i="123"/>
  <c r="B39" i="123"/>
  <c r="K38" i="123"/>
  <c r="J38" i="123"/>
  <c r="I38" i="123"/>
  <c r="H38" i="123"/>
  <c r="G38" i="123"/>
  <c r="F38" i="123"/>
  <c r="E38" i="123"/>
  <c r="D38" i="123"/>
  <c r="C38" i="123"/>
  <c r="B38" i="123"/>
  <c r="K37" i="123"/>
  <c r="J37" i="123"/>
  <c r="I37" i="123"/>
  <c r="H37" i="123"/>
  <c r="G37" i="123"/>
  <c r="F37" i="123"/>
  <c r="E37" i="123"/>
  <c r="D37" i="123"/>
  <c r="C37" i="123"/>
  <c r="B37" i="123"/>
  <c r="K36" i="123"/>
  <c r="J36" i="123"/>
  <c r="I36" i="123"/>
  <c r="H36" i="123"/>
  <c r="G36" i="123"/>
  <c r="F36" i="123"/>
  <c r="E36" i="123"/>
  <c r="D36" i="123"/>
  <c r="C36" i="123"/>
  <c r="B36" i="123"/>
  <c r="K35" i="123"/>
  <c r="J35" i="123"/>
  <c r="I35" i="123"/>
  <c r="H35" i="123"/>
  <c r="G35" i="123"/>
  <c r="F35" i="123"/>
  <c r="E35" i="123"/>
  <c r="D35" i="123"/>
  <c r="C35" i="123"/>
  <c r="B35" i="123"/>
  <c r="K34" i="123"/>
  <c r="J34" i="123"/>
  <c r="I34" i="123"/>
  <c r="H34" i="123"/>
  <c r="G34" i="123"/>
  <c r="F34" i="123"/>
  <c r="E34" i="123"/>
  <c r="D34" i="123"/>
  <c r="C34" i="123"/>
  <c r="B34" i="123"/>
  <c r="K33" i="123"/>
  <c r="J33" i="123"/>
  <c r="I33" i="123"/>
  <c r="H33" i="123"/>
  <c r="G33" i="123"/>
  <c r="F33" i="123"/>
  <c r="E33" i="123"/>
  <c r="D33" i="123"/>
  <c r="C33" i="123"/>
  <c r="B33" i="123"/>
  <c r="K32" i="123"/>
  <c r="J32" i="123"/>
  <c r="I32" i="123"/>
  <c r="H32" i="123"/>
  <c r="G32" i="123"/>
  <c r="F32" i="123"/>
  <c r="E32" i="123"/>
  <c r="D32" i="123"/>
  <c r="C32" i="123"/>
  <c r="B32" i="123"/>
  <c r="K31" i="123"/>
  <c r="J31" i="123"/>
  <c r="I31" i="123"/>
  <c r="H31" i="123"/>
  <c r="G31" i="123"/>
  <c r="F31" i="123"/>
  <c r="E31" i="123"/>
  <c r="D31" i="123"/>
  <c r="C31" i="123"/>
  <c r="B31" i="123"/>
  <c r="K30" i="123"/>
  <c r="J30" i="123"/>
  <c r="I30" i="123"/>
  <c r="H30" i="123"/>
  <c r="G30" i="123"/>
  <c r="F30" i="123"/>
  <c r="E30" i="123"/>
  <c r="D30" i="123"/>
  <c r="C30" i="123"/>
  <c r="B30" i="123"/>
  <c r="K29" i="123"/>
  <c r="J29" i="123"/>
  <c r="I29" i="123"/>
  <c r="H29" i="123"/>
  <c r="G29" i="123"/>
  <c r="F29" i="123"/>
  <c r="E29" i="123"/>
  <c r="D29" i="123"/>
  <c r="C29" i="123"/>
  <c r="B29" i="123"/>
  <c r="K47" i="122"/>
  <c r="J47" i="122"/>
  <c r="I47" i="122"/>
  <c r="H47" i="122"/>
  <c r="G47" i="122"/>
  <c r="K46" i="122"/>
  <c r="J46" i="122"/>
  <c r="I46" i="122"/>
  <c r="H46" i="122"/>
  <c r="G46" i="122"/>
  <c r="K45" i="122"/>
  <c r="J45" i="122"/>
  <c r="I45" i="122"/>
  <c r="H45" i="122"/>
  <c r="G45" i="122"/>
  <c r="K44" i="122"/>
  <c r="J44" i="122"/>
  <c r="I44" i="122"/>
  <c r="H44" i="122"/>
  <c r="G44" i="122"/>
  <c r="K43" i="122"/>
  <c r="J43" i="122"/>
  <c r="I43" i="122"/>
  <c r="H43" i="122"/>
  <c r="G43" i="122"/>
  <c r="G42" i="122"/>
  <c r="K41" i="122"/>
  <c r="J41" i="122"/>
  <c r="I41" i="122"/>
  <c r="H41" i="122"/>
  <c r="G41" i="122"/>
  <c r="F41" i="122"/>
  <c r="E41" i="122"/>
  <c r="D41" i="122"/>
  <c r="C41" i="122"/>
  <c r="B41" i="122"/>
  <c r="K40" i="122"/>
  <c r="J40" i="122"/>
  <c r="I40" i="122"/>
  <c r="H40" i="122"/>
  <c r="G40" i="122"/>
  <c r="K39" i="122"/>
  <c r="J39" i="122"/>
  <c r="I39" i="122"/>
  <c r="H39" i="122"/>
  <c r="G39" i="122"/>
  <c r="K38" i="122"/>
  <c r="J38" i="122"/>
  <c r="I38" i="122"/>
  <c r="H38" i="122"/>
  <c r="G38" i="122"/>
  <c r="K37" i="122"/>
  <c r="J37" i="122"/>
  <c r="I37" i="122"/>
  <c r="H37" i="122"/>
  <c r="G37" i="122"/>
  <c r="K36" i="122"/>
  <c r="J36" i="122"/>
  <c r="I36" i="122"/>
  <c r="H36" i="122"/>
  <c r="G36" i="122"/>
  <c r="K35" i="122"/>
  <c r="J35" i="122"/>
  <c r="I35" i="122"/>
  <c r="H35" i="122"/>
  <c r="G35" i="122"/>
  <c r="G34" i="122"/>
  <c r="K33" i="122"/>
  <c r="J33" i="122"/>
  <c r="I33" i="122"/>
  <c r="H33" i="122"/>
  <c r="G33" i="122"/>
  <c r="K32" i="122"/>
  <c r="J32" i="122"/>
  <c r="I32" i="122"/>
  <c r="H32" i="122"/>
  <c r="G32" i="122"/>
  <c r="K31" i="122"/>
  <c r="J31" i="122"/>
  <c r="I31" i="122"/>
  <c r="H31" i="122"/>
  <c r="G31" i="122"/>
  <c r="K30" i="122"/>
  <c r="J30" i="122"/>
  <c r="I30" i="122"/>
  <c r="H30" i="122"/>
  <c r="G30" i="122"/>
  <c r="F30" i="122"/>
  <c r="E30" i="122"/>
  <c r="D30" i="122"/>
  <c r="C30" i="122"/>
  <c r="B30" i="122"/>
  <c r="K29" i="122"/>
  <c r="J29" i="122"/>
  <c r="I29" i="122"/>
  <c r="H29" i="122"/>
  <c r="G29" i="122"/>
  <c r="F29" i="122"/>
  <c r="E29" i="122"/>
  <c r="D29" i="122"/>
  <c r="C29" i="122"/>
  <c r="B29" i="122"/>
  <c r="K47" i="121"/>
  <c r="J47" i="121"/>
  <c r="I47" i="121"/>
  <c r="H47" i="121"/>
  <c r="G47" i="121"/>
  <c r="F47" i="121"/>
  <c r="E47" i="121"/>
  <c r="D47" i="121"/>
  <c r="C47" i="121"/>
  <c r="B47" i="121"/>
  <c r="K46" i="121"/>
  <c r="J46" i="121"/>
  <c r="I46" i="121"/>
  <c r="H46" i="121"/>
  <c r="G46" i="121"/>
  <c r="F46" i="121"/>
  <c r="E46" i="121"/>
  <c r="D46" i="121"/>
  <c r="C46" i="121"/>
  <c r="B46" i="121"/>
  <c r="K45" i="121"/>
  <c r="J45" i="121"/>
  <c r="I45" i="121"/>
  <c r="H45" i="121"/>
  <c r="G45" i="121"/>
  <c r="F45" i="121"/>
  <c r="E45" i="121"/>
  <c r="D45" i="121"/>
  <c r="C45" i="121"/>
  <c r="B45" i="121"/>
  <c r="K44" i="121"/>
  <c r="J44" i="121"/>
  <c r="I44" i="121"/>
  <c r="H44" i="121"/>
  <c r="G44" i="121"/>
  <c r="F44" i="121"/>
  <c r="E44" i="121"/>
  <c r="D44" i="121"/>
  <c r="C44" i="121"/>
  <c r="B44" i="121"/>
  <c r="K43" i="121"/>
  <c r="J43" i="121"/>
  <c r="I43" i="121"/>
  <c r="H43" i="121"/>
  <c r="G43" i="121"/>
  <c r="E43" i="121"/>
  <c r="D43" i="121"/>
  <c r="C43" i="121"/>
  <c r="B43" i="121"/>
  <c r="K42" i="121"/>
  <c r="J42" i="121"/>
  <c r="I42" i="121"/>
  <c r="H42" i="121"/>
  <c r="G42" i="121"/>
  <c r="E42" i="121"/>
  <c r="D42" i="121"/>
  <c r="C42" i="121"/>
  <c r="B42" i="121"/>
  <c r="K41" i="121"/>
  <c r="J41" i="121"/>
  <c r="I41" i="121"/>
  <c r="H41" i="121"/>
  <c r="G41" i="121"/>
  <c r="F41" i="121"/>
  <c r="E41" i="121"/>
  <c r="D41" i="121"/>
  <c r="C41" i="121"/>
  <c r="B41" i="121"/>
  <c r="K40" i="121"/>
  <c r="J40" i="121"/>
  <c r="I40" i="121"/>
  <c r="H40" i="121"/>
  <c r="G40" i="121"/>
  <c r="F40" i="121"/>
  <c r="E40" i="121"/>
  <c r="D40" i="121"/>
  <c r="C40" i="121"/>
  <c r="B40" i="121"/>
  <c r="K39" i="121"/>
  <c r="J39" i="121"/>
  <c r="I39" i="121"/>
  <c r="H39" i="121"/>
  <c r="G39" i="121"/>
  <c r="F39" i="121"/>
  <c r="E39" i="121"/>
  <c r="D39" i="121"/>
  <c r="C39" i="121"/>
  <c r="B39" i="121"/>
  <c r="K38" i="121"/>
  <c r="J38" i="121"/>
  <c r="I38" i="121"/>
  <c r="H38" i="121"/>
  <c r="G38" i="121"/>
  <c r="F38" i="121"/>
  <c r="E38" i="121"/>
  <c r="D38" i="121"/>
  <c r="C38" i="121"/>
  <c r="B38" i="121"/>
  <c r="K37" i="121"/>
  <c r="J37" i="121"/>
  <c r="I37" i="121"/>
  <c r="H37" i="121"/>
  <c r="G37" i="121"/>
  <c r="F37" i="121"/>
  <c r="E37" i="121"/>
  <c r="D37" i="121"/>
  <c r="C37" i="121"/>
  <c r="B37" i="121"/>
  <c r="K36" i="121"/>
  <c r="J36" i="121"/>
  <c r="I36" i="121"/>
  <c r="H36" i="121"/>
  <c r="G36" i="121"/>
  <c r="F36" i="121"/>
  <c r="E36" i="121"/>
  <c r="D36" i="121"/>
  <c r="C36" i="121"/>
  <c r="B36" i="121"/>
  <c r="K35" i="121"/>
  <c r="J35" i="121"/>
  <c r="I35" i="121"/>
  <c r="H35" i="121"/>
  <c r="G35" i="121"/>
  <c r="F35" i="121"/>
  <c r="E35" i="121"/>
  <c r="D35" i="121"/>
  <c r="C35" i="121"/>
  <c r="B35" i="121"/>
  <c r="K34" i="121"/>
  <c r="J34" i="121"/>
  <c r="I34" i="121"/>
  <c r="H34" i="121"/>
  <c r="G34" i="121"/>
  <c r="F34" i="121"/>
  <c r="E34" i="121"/>
  <c r="D34" i="121"/>
  <c r="C34" i="121"/>
  <c r="B34" i="121"/>
  <c r="K33" i="121"/>
  <c r="J33" i="121"/>
  <c r="I33" i="121"/>
  <c r="H33" i="121"/>
  <c r="G33" i="121"/>
  <c r="F33" i="121"/>
  <c r="E33" i="121"/>
  <c r="D33" i="121"/>
  <c r="C33" i="121"/>
  <c r="B33" i="121"/>
  <c r="K32" i="121"/>
  <c r="J32" i="121"/>
  <c r="I32" i="121"/>
  <c r="H32" i="121"/>
  <c r="G32" i="121"/>
  <c r="F32" i="121"/>
  <c r="E32" i="121"/>
  <c r="D32" i="121"/>
  <c r="C32" i="121"/>
  <c r="B32" i="121"/>
  <c r="K31" i="121"/>
  <c r="J31" i="121"/>
  <c r="I31" i="121"/>
  <c r="H31" i="121"/>
  <c r="G31" i="121"/>
  <c r="F31" i="121"/>
  <c r="E31" i="121"/>
  <c r="D31" i="121"/>
  <c r="C31" i="121"/>
  <c r="B31" i="121"/>
  <c r="K30" i="121"/>
  <c r="J30" i="121"/>
  <c r="I30" i="121"/>
  <c r="H30" i="121"/>
  <c r="G30" i="121"/>
  <c r="F30" i="121"/>
  <c r="E30" i="121"/>
  <c r="D30" i="121"/>
  <c r="C30" i="121"/>
  <c r="B30" i="121"/>
  <c r="K29" i="121"/>
  <c r="J29" i="121"/>
  <c r="I29" i="121"/>
  <c r="H29" i="121"/>
  <c r="G29" i="121"/>
  <c r="F29" i="121"/>
  <c r="E29" i="121"/>
  <c r="D29" i="121"/>
  <c r="C29" i="121"/>
  <c r="B29" i="121"/>
  <c r="K47" i="120"/>
  <c r="J47" i="120"/>
  <c r="I47" i="120"/>
  <c r="H47" i="120"/>
  <c r="G47" i="120"/>
  <c r="F47" i="120"/>
  <c r="E47" i="120"/>
  <c r="D47" i="120"/>
  <c r="C47" i="120"/>
  <c r="B47" i="120"/>
  <c r="K46" i="120"/>
  <c r="J46" i="120"/>
  <c r="I46" i="120"/>
  <c r="H46" i="120"/>
  <c r="G46" i="120"/>
  <c r="F46" i="120"/>
  <c r="E46" i="120"/>
  <c r="D46" i="120"/>
  <c r="C46" i="120"/>
  <c r="B46" i="120"/>
  <c r="K45" i="120"/>
  <c r="J45" i="120"/>
  <c r="I45" i="120"/>
  <c r="H45" i="120"/>
  <c r="G45" i="120"/>
  <c r="F45" i="120"/>
  <c r="E45" i="120"/>
  <c r="D45" i="120"/>
  <c r="C45" i="120"/>
  <c r="B45" i="120"/>
  <c r="K44" i="120"/>
  <c r="J44" i="120"/>
  <c r="I44" i="120"/>
  <c r="H44" i="120"/>
  <c r="G44" i="120"/>
  <c r="F44" i="120"/>
  <c r="E44" i="120"/>
  <c r="D44" i="120"/>
  <c r="C44" i="120"/>
  <c r="B44" i="120"/>
  <c r="K43" i="120"/>
  <c r="J43" i="120"/>
  <c r="I43" i="120"/>
  <c r="H43" i="120"/>
  <c r="G43" i="120"/>
  <c r="F43" i="120"/>
  <c r="E43" i="120"/>
  <c r="D43" i="120"/>
  <c r="C43" i="120"/>
  <c r="B43" i="120"/>
  <c r="K42" i="120"/>
  <c r="J42" i="120"/>
  <c r="I42" i="120"/>
  <c r="H42" i="120"/>
  <c r="G42" i="120"/>
  <c r="F42" i="120"/>
  <c r="E42" i="120"/>
  <c r="D42" i="120"/>
  <c r="C42" i="120"/>
  <c r="B42" i="120"/>
  <c r="K41" i="120"/>
  <c r="J41" i="120"/>
  <c r="I41" i="120"/>
  <c r="H41" i="120"/>
  <c r="G41" i="120"/>
  <c r="F41" i="120"/>
  <c r="E41" i="120"/>
  <c r="D41" i="120"/>
  <c r="C41" i="120"/>
  <c r="B41" i="120"/>
  <c r="K40" i="120"/>
  <c r="J40" i="120"/>
  <c r="I40" i="120"/>
  <c r="H40" i="120"/>
  <c r="G40" i="120"/>
  <c r="F40" i="120"/>
  <c r="E40" i="120"/>
  <c r="D40" i="120"/>
  <c r="C40" i="120"/>
  <c r="B40" i="120"/>
  <c r="K39" i="120"/>
  <c r="J39" i="120"/>
  <c r="I39" i="120"/>
  <c r="H39" i="120"/>
  <c r="G39" i="120"/>
  <c r="F39" i="120"/>
  <c r="E39" i="120"/>
  <c r="D39" i="120"/>
  <c r="C39" i="120"/>
  <c r="B39" i="120"/>
  <c r="K38" i="120"/>
  <c r="J38" i="120"/>
  <c r="I38" i="120"/>
  <c r="H38" i="120"/>
  <c r="G38" i="120"/>
  <c r="F38" i="120"/>
  <c r="E38" i="120"/>
  <c r="D38" i="120"/>
  <c r="C38" i="120"/>
  <c r="B38" i="120"/>
  <c r="K37" i="120"/>
  <c r="J37" i="120"/>
  <c r="I37" i="120"/>
  <c r="H37" i="120"/>
  <c r="G37" i="120"/>
  <c r="F37" i="120"/>
  <c r="E37" i="120"/>
  <c r="D37" i="120"/>
  <c r="C37" i="120"/>
  <c r="B37" i="120"/>
  <c r="K36" i="120"/>
  <c r="J36" i="120"/>
  <c r="I36" i="120"/>
  <c r="H36" i="120"/>
  <c r="G36" i="120"/>
  <c r="F36" i="120"/>
  <c r="E36" i="120"/>
  <c r="D36" i="120"/>
  <c r="C36" i="120"/>
  <c r="B36" i="120"/>
  <c r="K35" i="120"/>
  <c r="J35" i="120"/>
  <c r="I35" i="120"/>
  <c r="H35" i="120"/>
  <c r="G35" i="120"/>
  <c r="F35" i="120"/>
  <c r="E35" i="120"/>
  <c r="D35" i="120"/>
  <c r="C35" i="120"/>
  <c r="B35" i="120"/>
  <c r="K34" i="120"/>
  <c r="J34" i="120"/>
  <c r="I34" i="120"/>
  <c r="H34" i="120"/>
  <c r="G34" i="120"/>
  <c r="F34" i="120"/>
  <c r="E34" i="120"/>
  <c r="D34" i="120"/>
  <c r="C34" i="120"/>
  <c r="B34" i="120"/>
  <c r="K33" i="120"/>
  <c r="J33" i="120"/>
  <c r="I33" i="120"/>
  <c r="H33" i="120"/>
  <c r="G33" i="120"/>
  <c r="F33" i="120"/>
  <c r="E33" i="120"/>
  <c r="D33" i="120"/>
  <c r="C33" i="120"/>
  <c r="B33" i="120"/>
  <c r="K32" i="120"/>
  <c r="J32" i="120"/>
  <c r="I32" i="120"/>
  <c r="H32" i="120"/>
  <c r="G32" i="120"/>
  <c r="F32" i="120"/>
  <c r="E32" i="120"/>
  <c r="D32" i="120"/>
  <c r="C32" i="120"/>
  <c r="B32" i="120"/>
  <c r="K31" i="120"/>
  <c r="J31" i="120"/>
  <c r="I31" i="120"/>
  <c r="H31" i="120"/>
  <c r="G31" i="120"/>
  <c r="F31" i="120"/>
  <c r="E31" i="120"/>
  <c r="D31" i="120"/>
  <c r="C31" i="120"/>
  <c r="B31" i="120"/>
  <c r="K30" i="120"/>
  <c r="J30" i="120"/>
  <c r="I30" i="120"/>
  <c r="H30" i="120"/>
  <c r="G30" i="120"/>
  <c r="F30" i="120"/>
  <c r="E30" i="120"/>
  <c r="D30" i="120"/>
  <c r="C30" i="120"/>
  <c r="B30" i="120"/>
  <c r="K29" i="120"/>
  <c r="J29" i="120"/>
  <c r="I29" i="120"/>
  <c r="H29" i="120"/>
  <c r="G29" i="120"/>
  <c r="F29" i="120"/>
  <c r="E29" i="120"/>
  <c r="D29" i="120"/>
  <c r="C29" i="120"/>
  <c r="B29" i="120"/>
  <c r="K47" i="119"/>
  <c r="J47" i="119"/>
  <c r="I47" i="119"/>
  <c r="H47" i="119"/>
  <c r="G47" i="119"/>
  <c r="F47" i="119"/>
  <c r="E47" i="119"/>
  <c r="D47" i="119"/>
  <c r="C47" i="119"/>
  <c r="B47" i="119"/>
  <c r="K46" i="119"/>
  <c r="J46" i="119"/>
  <c r="I46" i="119"/>
  <c r="H46" i="119"/>
  <c r="G46" i="119"/>
  <c r="F46" i="119"/>
  <c r="E46" i="119"/>
  <c r="D46" i="119"/>
  <c r="C46" i="119"/>
  <c r="B46" i="119"/>
  <c r="K45" i="119"/>
  <c r="J45" i="119"/>
  <c r="I45" i="119"/>
  <c r="H45" i="119"/>
  <c r="G45" i="119"/>
  <c r="F45" i="119"/>
  <c r="E45" i="119"/>
  <c r="D45" i="119"/>
  <c r="C45" i="119"/>
  <c r="B45" i="119"/>
  <c r="K44" i="119"/>
  <c r="J44" i="119"/>
  <c r="I44" i="119"/>
  <c r="H44" i="119"/>
  <c r="G44" i="119"/>
  <c r="F44" i="119"/>
  <c r="E44" i="119"/>
  <c r="D44" i="119"/>
  <c r="C44" i="119"/>
  <c r="B44" i="119"/>
  <c r="K43" i="119"/>
  <c r="J43" i="119"/>
  <c r="I43" i="119"/>
  <c r="H43" i="119"/>
  <c r="G43" i="119"/>
  <c r="F43" i="119"/>
  <c r="E43" i="119"/>
  <c r="D43" i="119"/>
  <c r="C43" i="119"/>
  <c r="B43" i="119"/>
  <c r="K42" i="119"/>
  <c r="J42" i="119"/>
  <c r="I42" i="119"/>
  <c r="H42" i="119"/>
  <c r="G42" i="119"/>
  <c r="F42" i="119"/>
  <c r="E42" i="119"/>
  <c r="D42" i="119"/>
  <c r="C42" i="119"/>
  <c r="B42" i="119"/>
  <c r="K41" i="119"/>
  <c r="J41" i="119"/>
  <c r="I41" i="119"/>
  <c r="H41" i="119"/>
  <c r="G41" i="119"/>
  <c r="F41" i="119"/>
  <c r="E41" i="119"/>
  <c r="D41" i="119"/>
  <c r="C41" i="119"/>
  <c r="B41" i="119"/>
  <c r="K40" i="119"/>
  <c r="J40" i="119"/>
  <c r="I40" i="119"/>
  <c r="H40" i="119"/>
  <c r="G40" i="119"/>
  <c r="F40" i="119"/>
  <c r="E40" i="119"/>
  <c r="D40" i="119"/>
  <c r="C40" i="119"/>
  <c r="B40" i="119"/>
  <c r="K39" i="119"/>
  <c r="J39" i="119"/>
  <c r="I39" i="119"/>
  <c r="H39" i="119"/>
  <c r="G39" i="119"/>
  <c r="F39" i="119"/>
  <c r="E39" i="119"/>
  <c r="D39" i="119"/>
  <c r="C39" i="119"/>
  <c r="B39" i="119"/>
  <c r="K38" i="119"/>
  <c r="J38" i="119"/>
  <c r="I38" i="119"/>
  <c r="H38" i="119"/>
  <c r="G38" i="119"/>
  <c r="F38" i="119"/>
  <c r="E38" i="119"/>
  <c r="D38" i="119"/>
  <c r="C38" i="119"/>
  <c r="B38" i="119"/>
  <c r="K37" i="119"/>
  <c r="J37" i="119"/>
  <c r="I37" i="119"/>
  <c r="H37" i="119"/>
  <c r="G37" i="119"/>
  <c r="F37" i="119"/>
  <c r="E37" i="119"/>
  <c r="D37" i="119"/>
  <c r="C37" i="119"/>
  <c r="B37" i="119"/>
  <c r="K36" i="119"/>
  <c r="J36" i="119"/>
  <c r="I36" i="119"/>
  <c r="H36" i="119"/>
  <c r="G36" i="119"/>
  <c r="F36" i="119"/>
  <c r="E36" i="119"/>
  <c r="D36" i="119"/>
  <c r="C36" i="119"/>
  <c r="B36" i="119"/>
  <c r="K35" i="119"/>
  <c r="J35" i="119"/>
  <c r="I35" i="119"/>
  <c r="H35" i="119"/>
  <c r="G35" i="119"/>
  <c r="F35" i="119"/>
  <c r="E35" i="119"/>
  <c r="D35" i="119"/>
  <c r="C35" i="119"/>
  <c r="B35" i="119"/>
  <c r="K34" i="119"/>
  <c r="J34" i="119"/>
  <c r="I34" i="119"/>
  <c r="H34" i="119"/>
  <c r="G34" i="119"/>
  <c r="F34" i="119"/>
  <c r="E34" i="119"/>
  <c r="D34" i="119"/>
  <c r="C34" i="119"/>
  <c r="B34" i="119"/>
  <c r="K33" i="119"/>
  <c r="J33" i="119"/>
  <c r="I33" i="119"/>
  <c r="H33" i="119"/>
  <c r="G33" i="119"/>
  <c r="F33" i="119"/>
  <c r="E33" i="119"/>
  <c r="D33" i="119"/>
  <c r="C33" i="119"/>
  <c r="B33" i="119"/>
  <c r="K32" i="119"/>
  <c r="J32" i="119"/>
  <c r="I32" i="119"/>
  <c r="H32" i="119"/>
  <c r="G32" i="119"/>
  <c r="F32" i="119"/>
  <c r="E32" i="119"/>
  <c r="D32" i="119"/>
  <c r="C32" i="119"/>
  <c r="B32" i="119"/>
  <c r="K31" i="119"/>
  <c r="J31" i="119"/>
  <c r="I31" i="119"/>
  <c r="H31" i="119"/>
  <c r="G31" i="119"/>
  <c r="F31" i="119"/>
  <c r="E31" i="119"/>
  <c r="D31" i="119"/>
  <c r="C31" i="119"/>
  <c r="B31" i="119"/>
  <c r="K30" i="119"/>
  <c r="J30" i="119"/>
  <c r="I30" i="119"/>
  <c r="H30" i="119"/>
  <c r="G30" i="119"/>
  <c r="F30" i="119"/>
  <c r="E30" i="119"/>
  <c r="D30" i="119"/>
  <c r="C30" i="119"/>
  <c r="B30" i="119"/>
  <c r="K29" i="119"/>
  <c r="J29" i="119"/>
  <c r="I29" i="119"/>
  <c r="H29" i="119"/>
  <c r="G29" i="119"/>
  <c r="F29" i="119"/>
  <c r="E29" i="119"/>
  <c r="D29" i="119"/>
  <c r="C29" i="119"/>
  <c r="B29" i="119"/>
  <c r="I47" i="117"/>
  <c r="H47" i="117"/>
  <c r="G47" i="117"/>
  <c r="F47" i="117"/>
  <c r="E47" i="117"/>
  <c r="D47" i="117"/>
  <c r="C47" i="117"/>
  <c r="B47" i="117"/>
  <c r="I46" i="117"/>
  <c r="H46" i="117"/>
  <c r="G46" i="117"/>
  <c r="F46" i="117"/>
  <c r="E46" i="117"/>
  <c r="D46" i="117"/>
  <c r="C46" i="117"/>
  <c r="B46" i="117"/>
  <c r="I45" i="117"/>
  <c r="H45" i="117"/>
  <c r="G45" i="117"/>
  <c r="F45" i="117"/>
  <c r="E45" i="117"/>
  <c r="D45" i="117"/>
  <c r="C45" i="117"/>
  <c r="B45" i="117"/>
  <c r="I44" i="117"/>
  <c r="H44" i="117"/>
  <c r="G44" i="117"/>
  <c r="F44" i="117"/>
  <c r="E44" i="117"/>
  <c r="D44" i="117"/>
  <c r="C44" i="117"/>
  <c r="B44" i="117"/>
  <c r="I43" i="117"/>
  <c r="H43" i="117"/>
  <c r="G43" i="117"/>
  <c r="F43" i="117"/>
  <c r="E43" i="117"/>
  <c r="D43" i="117"/>
  <c r="C43" i="117"/>
  <c r="B43" i="117"/>
  <c r="I41" i="117"/>
  <c r="H41" i="117"/>
  <c r="G41" i="117"/>
  <c r="F41" i="117"/>
  <c r="E41" i="117"/>
  <c r="D41" i="117"/>
  <c r="C41" i="117"/>
  <c r="B41" i="117"/>
  <c r="I40" i="117"/>
  <c r="H40" i="117"/>
  <c r="G40" i="117"/>
  <c r="F40" i="117"/>
  <c r="E40" i="117"/>
  <c r="D40" i="117"/>
  <c r="C40" i="117"/>
  <c r="B40" i="117"/>
  <c r="I39" i="117"/>
  <c r="H39" i="117"/>
  <c r="G39" i="117"/>
  <c r="F39" i="117"/>
  <c r="E39" i="117"/>
  <c r="D39" i="117"/>
  <c r="C39" i="117"/>
  <c r="B39" i="117"/>
  <c r="I38" i="117"/>
  <c r="H38" i="117"/>
  <c r="G38" i="117"/>
  <c r="F38" i="117"/>
  <c r="E38" i="117"/>
  <c r="D38" i="117"/>
  <c r="C38" i="117"/>
  <c r="B38" i="117"/>
  <c r="I37" i="117"/>
  <c r="H37" i="117"/>
  <c r="G37" i="117"/>
  <c r="F37" i="117"/>
  <c r="E37" i="117"/>
  <c r="D37" i="117"/>
  <c r="C37" i="117"/>
  <c r="B37" i="117"/>
  <c r="I36" i="117"/>
  <c r="H36" i="117"/>
  <c r="G36" i="117"/>
  <c r="F36" i="117"/>
  <c r="E36" i="117"/>
  <c r="D36" i="117"/>
  <c r="C36" i="117"/>
  <c r="B36" i="117"/>
  <c r="I35" i="117"/>
  <c r="H35" i="117"/>
  <c r="G35" i="117"/>
  <c r="F35" i="117"/>
  <c r="E35" i="117"/>
  <c r="D35" i="117"/>
  <c r="C35" i="117"/>
  <c r="B35" i="117"/>
  <c r="I34" i="117"/>
  <c r="H34" i="117"/>
  <c r="F34" i="117"/>
  <c r="E34" i="117"/>
  <c r="D34" i="117"/>
  <c r="C34" i="117"/>
  <c r="B34" i="117"/>
  <c r="I33" i="117"/>
  <c r="H33" i="117"/>
  <c r="G33" i="117"/>
  <c r="F33" i="117"/>
  <c r="E33" i="117"/>
  <c r="D33" i="117"/>
  <c r="C33" i="117"/>
  <c r="B33" i="117"/>
  <c r="I32" i="117"/>
  <c r="H32" i="117"/>
  <c r="G32" i="117"/>
  <c r="F32" i="117"/>
  <c r="E32" i="117"/>
  <c r="D32" i="117"/>
  <c r="C32" i="117"/>
  <c r="B32" i="117"/>
  <c r="I31" i="117"/>
  <c r="H31" i="117"/>
  <c r="G31" i="117"/>
  <c r="F31" i="117"/>
  <c r="E31" i="117"/>
  <c r="D31" i="117"/>
  <c r="C31" i="117"/>
  <c r="B31" i="117"/>
  <c r="I30" i="117"/>
  <c r="H30" i="117"/>
  <c r="G30" i="117"/>
  <c r="F30" i="117"/>
  <c r="E30" i="117"/>
  <c r="D30" i="117"/>
  <c r="C30" i="117"/>
  <c r="B30" i="117"/>
  <c r="I29" i="117"/>
  <c r="H29" i="117"/>
  <c r="G29" i="117"/>
  <c r="F29" i="117"/>
  <c r="E29" i="117"/>
  <c r="D29" i="117"/>
  <c r="C29" i="117"/>
  <c r="B29" i="117"/>
  <c r="K47" i="116"/>
  <c r="J47" i="116"/>
  <c r="I47" i="116"/>
  <c r="H47" i="116"/>
  <c r="G47" i="116"/>
  <c r="F47" i="116"/>
  <c r="E47" i="116"/>
  <c r="D47" i="116"/>
  <c r="C47" i="116"/>
  <c r="B47" i="116"/>
  <c r="K46" i="116"/>
  <c r="J46" i="116"/>
  <c r="I46" i="116"/>
  <c r="H46" i="116"/>
  <c r="G46" i="116"/>
  <c r="F46" i="116"/>
  <c r="E46" i="116"/>
  <c r="D46" i="116"/>
  <c r="C46" i="116"/>
  <c r="B46" i="116"/>
  <c r="K45" i="116"/>
  <c r="J45" i="116"/>
  <c r="I45" i="116"/>
  <c r="H45" i="116"/>
  <c r="G45" i="116"/>
  <c r="F45" i="116"/>
  <c r="E45" i="116"/>
  <c r="D45" i="116"/>
  <c r="C45" i="116"/>
  <c r="B45" i="116"/>
  <c r="K44" i="116"/>
  <c r="J44" i="116"/>
  <c r="I44" i="116"/>
  <c r="H44" i="116"/>
  <c r="G44" i="116"/>
  <c r="F44" i="116"/>
  <c r="E44" i="116"/>
  <c r="D44" i="116"/>
  <c r="C44" i="116"/>
  <c r="B44" i="116"/>
  <c r="K43" i="116"/>
  <c r="J43" i="116"/>
  <c r="I43" i="116"/>
  <c r="H43" i="116"/>
  <c r="G43" i="116"/>
  <c r="F43" i="116"/>
  <c r="E43" i="116"/>
  <c r="D43" i="116"/>
  <c r="C43" i="116"/>
  <c r="B43" i="116"/>
  <c r="K42" i="116"/>
  <c r="J42" i="116"/>
  <c r="I42" i="116"/>
  <c r="H42" i="116"/>
  <c r="G42" i="116"/>
  <c r="F42" i="116"/>
  <c r="E42" i="116"/>
  <c r="D42" i="116"/>
  <c r="C42" i="116"/>
  <c r="B42" i="116"/>
  <c r="K41" i="116"/>
  <c r="J41" i="116"/>
  <c r="I41" i="116"/>
  <c r="H41" i="116"/>
  <c r="G41" i="116"/>
  <c r="F41" i="116"/>
  <c r="E41" i="116"/>
  <c r="D41" i="116"/>
  <c r="C41" i="116"/>
  <c r="B41" i="116"/>
  <c r="K40" i="116"/>
  <c r="J40" i="116"/>
  <c r="I40" i="116"/>
  <c r="H40" i="116"/>
  <c r="G40" i="116"/>
  <c r="F40" i="116"/>
  <c r="E40" i="116"/>
  <c r="D40" i="116"/>
  <c r="C40" i="116"/>
  <c r="B40" i="116"/>
  <c r="K39" i="116"/>
  <c r="J39" i="116"/>
  <c r="I39" i="116"/>
  <c r="H39" i="116"/>
  <c r="G39" i="116"/>
  <c r="F39" i="116"/>
  <c r="E39" i="116"/>
  <c r="D39" i="116"/>
  <c r="C39" i="116"/>
  <c r="B39" i="116"/>
  <c r="K38" i="116"/>
  <c r="J38" i="116"/>
  <c r="I38" i="116"/>
  <c r="H38" i="116"/>
  <c r="G38" i="116"/>
  <c r="F38" i="116"/>
  <c r="E38" i="116"/>
  <c r="D38" i="116"/>
  <c r="C38" i="116"/>
  <c r="B38" i="116"/>
  <c r="K37" i="116"/>
  <c r="J37" i="116"/>
  <c r="I37" i="116"/>
  <c r="H37" i="116"/>
  <c r="G37" i="116"/>
  <c r="F37" i="116"/>
  <c r="E37" i="116"/>
  <c r="D37" i="116"/>
  <c r="C37" i="116"/>
  <c r="B37" i="116"/>
  <c r="K36" i="116"/>
  <c r="J36" i="116"/>
  <c r="I36" i="116"/>
  <c r="H36" i="116"/>
  <c r="G36" i="116"/>
  <c r="F36" i="116"/>
  <c r="E36" i="116"/>
  <c r="D36" i="116"/>
  <c r="C36" i="116"/>
  <c r="B36" i="116"/>
  <c r="K35" i="116"/>
  <c r="J35" i="116"/>
  <c r="I35" i="116"/>
  <c r="H35" i="116"/>
  <c r="G35" i="116"/>
  <c r="F35" i="116"/>
  <c r="E35" i="116"/>
  <c r="D35" i="116"/>
  <c r="C35" i="116"/>
  <c r="B35" i="116"/>
  <c r="K34" i="116"/>
  <c r="J34" i="116"/>
  <c r="I34" i="116"/>
  <c r="H34" i="116"/>
  <c r="G34" i="116"/>
  <c r="F34" i="116"/>
  <c r="E34" i="116"/>
  <c r="D34" i="116"/>
  <c r="C34" i="116"/>
  <c r="B34" i="116"/>
  <c r="K33" i="116"/>
  <c r="J33" i="116"/>
  <c r="I33" i="116"/>
  <c r="H33" i="116"/>
  <c r="G33" i="116"/>
  <c r="F33" i="116"/>
  <c r="E33" i="116"/>
  <c r="D33" i="116"/>
  <c r="C33" i="116"/>
  <c r="B33" i="116"/>
  <c r="K32" i="116"/>
  <c r="J32" i="116"/>
  <c r="I32" i="116"/>
  <c r="H32" i="116"/>
  <c r="G32" i="116"/>
  <c r="F32" i="116"/>
  <c r="E32" i="116"/>
  <c r="D32" i="116"/>
  <c r="C32" i="116"/>
  <c r="B32" i="116"/>
  <c r="K31" i="116"/>
  <c r="J31" i="116"/>
  <c r="I31" i="116"/>
  <c r="H31" i="116"/>
  <c r="G31" i="116"/>
  <c r="F31" i="116"/>
  <c r="E31" i="116"/>
  <c r="D31" i="116"/>
  <c r="C31" i="116"/>
  <c r="B31" i="116"/>
  <c r="K30" i="116"/>
  <c r="J30" i="116"/>
  <c r="I30" i="116"/>
  <c r="H30" i="116"/>
  <c r="G30" i="116"/>
  <c r="F30" i="116"/>
  <c r="E30" i="116"/>
  <c r="D30" i="116"/>
  <c r="C30" i="116"/>
  <c r="B30" i="116"/>
  <c r="K29" i="116"/>
  <c r="J29" i="116"/>
  <c r="I29" i="116"/>
  <c r="H29" i="116"/>
  <c r="G29" i="116"/>
  <c r="F29" i="116"/>
  <c r="E29" i="116"/>
  <c r="D29" i="116"/>
  <c r="C29" i="116"/>
  <c r="B29" i="116"/>
  <c r="P27" i="116"/>
  <c r="O27" i="116"/>
  <c r="N27" i="116"/>
  <c r="M27" i="116"/>
  <c r="L27" i="116"/>
  <c r="P26" i="116"/>
  <c r="O26" i="116"/>
  <c r="N26" i="116"/>
  <c r="M26" i="116"/>
  <c r="L26" i="116"/>
  <c r="P25" i="116"/>
  <c r="O25" i="116"/>
  <c r="N25" i="116"/>
  <c r="M25" i="116"/>
  <c r="L25" i="116"/>
  <c r="P24" i="116"/>
  <c r="O24" i="116"/>
  <c r="N24" i="116"/>
  <c r="M24" i="116"/>
  <c r="L24" i="116"/>
  <c r="P23" i="116"/>
  <c r="O23" i="116"/>
  <c r="N23" i="116"/>
  <c r="M23" i="116"/>
  <c r="L23" i="116"/>
  <c r="P22" i="116"/>
  <c r="O22" i="116"/>
  <c r="N22" i="116"/>
  <c r="M22" i="116"/>
  <c r="L22" i="116"/>
  <c r="P21" i="116"/>
  <c r="O21" i="116"/>
  <c r="N21" i="116"/>
  <c r="M21" i="116"/>
  <c r="L21" i="116"/>
  <c r="P20" i="116"/>
  <c r="O20" i="116"/>
  <c r="N20" i="116"/>
  <c r="M20" i="116"/>
  <c r="L20" i="116"/>
  <c r="P19" i="116"/>
  <c r="O19" i="116"/>
  <c r="N19" i="116"/>
  <c r="M19" i="116"/>
  <c r="L19" i="116"/>
  <c r="P18" i="116"/>
  <c r="O18" i="116"/>
  <c r="N18" i="116"/>
  <c r="M18" i="116"/>
  <c r="L18" i="116"/>
  <c r="P17" i="116"/>
  <c r="O17" i="116"/>
  <c r="N17" i="116"/>
  <c r="M17" i="116"/>
  <c r="L17" i="116"/>
  <c r="P16" i="116"/>
  <c r="O16" i="116"/>
  <c r="N16" i="116"/>
  <c r="M16" i="116"/>
  <c r="L16" i="116"/>
  <c r="P15" i="116"/>
  <c r="O15" i="116"/>
  <c r="N15" i="116"/>
  <c r="M15" i="116"/>
  <c r="L15" i="116"/>
  <c r="P14" i="116"/>
  <c r="O14" i="116"/>
  <c r="N14" i="116"/>
  <c r="M14" i="116"/>
  <c r="L14" i="116"/>
  <c r="P13" i="116"/>
  <c r="O13" i="116"/>
  <c r="N13" i="116"/>
  <c r="M13" i="116"/>
  <c r="L13" i="116"/>
  <c r="P12" i="116"/>
  <c r="O12" i="116"/>
  <c r="N12" i="116"/>
  <c r="M12" i="116"/>
  <c r="L12" i="116"/>
  <c r="P11" i="116"/>
  <c r="O11" i="116"/>
  <c r="N11" i="116"/>
  <c r="M11" i="116"/>
  <c r="L11" i="116"/>
  <c r="P10" i="116"/>
  <c r="O10" i="116"/>
  <c r="N10" i="116"/>
  <c r="M10" i="116"/>
  <c r="L10" i="116"/>
  <c r="P9" i="116"/>
  <c r="O9" i="116"/>
  <c r="N9" i="116"/>
  <c r="M9" i="116"/>
  <c r="L9" i="116"/>
  <c r="G47" i="115"/>
  <c r="F47" i="115"/>
  <c r="E47" i="115"/>
  <c r="D47" i="115"/>
  <c r="C47" i="115"/>
  <c r="B47" i="115"/>
  <c r="G46" i="115"/>
  <c r="F46" i="115"/>
  <c r="E46" i="115"/>
  <c r="D46" i="115"/>
  <c r="C46" i="115"/>
  <c r="B46" i="115"/>
  <c r="G45" i="115"/>
  <c r="F45" i="115"/>
  <c r="E45" i="115"/>
  <c r="D45" i="115"/>
  <c r="C45" i="115"/>
  <c r="B45" i="115"/>
  <c r="G44" i="115"/>
  <c r="E44" i="115"/>
  <c r="D44" i="115"/>
  <c r="C44" i="115"/>
  <c r="B44" i="115"/>
  <c r="G43" i="115"/>
  <c r="B43" i="115"/>
  <c r="G42" i="115"/>
  <c r="B42" i="115"/>
  <c r="K41" i="115"/>
  <c r="J41" i="115"/>
  <c r="I41" i="115"/>
  <c r="H41" i="115"/>
  <c r="G41" i="115"/>
  <c r="F41" i="115"/>
  <c r="E41" i="115"/>
  <c r="D41" i="115"/>
  <c r="C41" i="115"/>
  <c r="B41" i="115"/>
  <c r="G39" i="115"/>
  <c r="F39" i="115"/>
  <c r="E39" i="115"/>
  <c r="D39" i="115"/>
  <c r="C39" i="115"/>
  <c r="B39" i="115"/>
  <c r="G38" i="115"/>
  <c r="F38" i="115"/>
  <c r="E38" i="115"/>
  <c r="D38" i="115"/>
  <c r="C38" i="115"/>
  <c r="B38" i="115"/>
  <c r="G37" i="115"/>
  <c r="F37" i="115"/>
  <c r="E37" i="115"/>
  <c r="D37" i="115"/>
  <c r="C37" i="115"/>
  <c r="B37" i="115"/>
  <c r="G36" i="115"/>
  <c r="F36" i="115"/>
  <c r="E36" i="115"/>
  <c r="D36" i="115"/>
  <c r="C36" i="115"/>
  <c r="B36" i="115"/>
  <c r="G35" i="115"/>
  <c r="F35" i="115"/>
  <c r="E35" i="115"/>
  <c r="D35" i="115"/>
  <c r="C35" i="115"/>
  <c r="B35" i="115"/>
  <c r="G34" i="115"/>
  <c r="B34" i="115"/>
  <c r="G33" i="115"/>
  <c r="F33" i="115"/>
  <c r="E33" i="115"/>
  <c r="D33" i="115"/>
  <c r="C33" i="115"/>
  <c r="B33" i="115"/>
  <c r="G32" i="115"/>
  <c r="E32" i="115"/>
  <c r="D32" i="115"/>
  <c r="C32" i="115"/>
  <c r="B32" i="115"/>
  <c r="G31" i="115"/>
  <c r="F31" i="115"/>
  <c r="E31" i="115"/>
  <c r="D31" i="115"/>
  <c r="C31" i="115"/>
  <c r="B31" i="115"/>
  <c r="J30" i="115"/>
  <c r="I30" i="115"/>
  <c r="H30" i="115"/>
  <c r="G30" i="115"/>
  <c r="F30" i="115"/>
  <c r="E30" i="115"/>
  <c r="D30" i="115"/>
  <c r="C30" i="115"/>
  <c r="B30" i="115"/>
  <c r="J29" i="115"/>
  <c r="I29" i="115"/>
  <c r="H29" i="115"/>
  <c r="G29" i="115"/>
  <c r="F29" i="115"/>
  <c r="E29" i="115"/>
  <c r="D29" i="115"/>
  <c r="C29" i="115"/>
  <c r="B29" i="115"/>
  <c r="K47" i="114"/>
  <c r="J47" i="114"/>
  <c r="I47" i="114"/>
  <c r="H47" i="114"/>
  <c r="G47" i="114"/>
  <c r="F47" i="114"/>
  <c r="E47" i="114"/>
  <c r="D47" i="114"/>
  <c r="C47" i="114"/>
  <c r="B47" i="114"/>
  <c r="K46" i="114"/>
  <c r="J46" i="114"/>
  <c r="I46" i="114"/>
  <c r="H46" i="114"/>
  <c r="G46" i="114"/>
  <c r="F46" i="114"/>
  <c r="E46" i="114"/>
  <c r="D46" i="114"/>
  <c r="C46" i="114"/>
  <c r="B46" i="114"/>
  <c r="K45" i="114"/>
  <c r="J45" i="114"/>
  <c r="I45" i="114"/>
  <c r="H45" i="114"/>
  <c r="G45" i="114"/>
  <c r="F45" i="114"/>
  <c r="E45" i="114"/>
  <c r="D45" i="114"/>
  <c r="C45" i="114"/>
  <c r="B45" i="114"/>
  <c r="K44" i="114"/>
  <c r="J44" i="114"/>
  <c r="I44" i="114"/>
  <c r="H44" i="114"/>
  <c r="G44" i="114"/>
  <c r="F44" i="114"/>
  <c r="E44" i="114"/>
  <c r="D44" i="114"/>
  <c r="C44" i="114"/>
  <c r="B44" i="114"/>
  <c r="K43" i="114"/>
  <c r="J43" i="114"/>
  <c r="I43" i="114"/>
  <c r="H43" i="114"/>
  <c r="G43" i="114"/>
  <c r="F43" i="114"/>
  <c r="E43" i="114"/>
  <c r="D43" i="114"/>
  <c r="C43" i="114"/>
  <c r="B43" i="114"/>
  <c r="K42" i="114"/>
  <c r="J42" i="114"/>
  <c r="I42" i="114"/>
  <c r="H42" i="114"/>
  <c r="G42" i="114"/>
  <c r="F42" i="114"/>
  <c r="E42" i="114"/>
  <c r="D42" i="114"/>
  <c r="C42" i="114"/>
  <c r="B42" i="114"/>
  <c r="K41" i="114"/>
  <c r="J41" i="114"/>
  <c r="O41" i="114" s="1"/>
  <c r="I41" i="114"/>
  <c r="H41" i="114"/>
  <c r="G41" i="114"/>
  <c r="F41" i="114"/>
  <c r="E41" i="114"/>
  <c r="D41" i="114"/>
  <c r="C41" i="114"/>
  <c r="B41" i="114"/>
  <c r="K40" i="114"/>
  <c r="J40" i="114"/>
  <c r="I40" i="114"/>
  <c r="H40" i="114"/>
  <c r="G40" i="114"/>
  <c r="B40" i="114"/>
  <c r="K39" i="114"/>
  <c r="J39" i="114"/>
  <c r="I39" i="114"/>
  <c r="H39" i="114"/>
  <c r="G39" i="114"/>
  <c r="B39" i="114"/>
  <c r="K38" i="114"/>
  <c r="J38" i="114"/>
  <c r="I38" i="114"/>
  <c r="H38" i="114"/>
  <c r="M38" i="114" s="1"/>
  <c r="G38" i="114"/>
  <c r="B38" i="114"/>
  <c r="K37" i="114"/>
  <c r="J37" i="114"/>
  <c r="O37" i="114" s="1"/>
  <c r="I37" i="114"/>
  <c r="H37" i="114"/>
  <c r="G37" i="114"/>
  <c r="B37" i="114"/>
  <c r="K36" i="114"/>
  <c r="J36" i="114"/>
  <c r="I36" i="114"/>
  <c r="H36" i="114"/>
  <c r="M36" i="114" s="1"/>
  <c r="G36" i="114"/>
  <c r="B36" i="114"/>
  <c r="K35" i="114"/>
  <c r="J35" i="114"/>
  <c r="O35" i="114" s="1"/>
  <c r="I35" i="114"/>
  <c r="H35" i="114"/>
  <c r="G35" i="114"/>
  <c r="B35" i="114"/>
  <c r="K34" i="114"/>
  <c r="J34" i="114"/>
  <c r="I34" i="114"/>
  <c r="H34" i="114"/>
  <c r="M34" i="114" s="1"/>
  <c r="G34" i="114"/>
  <c r="B34" i="114"/>
  <c r="K33" i="114"/>
  <c r="J33" i="114"/>
  <c r="O33" i="114" s="1"/>
  <c r="I33" i="114"/>
  <c r="H33" i="114"/>
  <c r="G33" i="114"/>
  <c r="B33" i="114"/>
  <c r="K32" i="114"/>
  <c r="J32" i="114"/>
  <c r="I32" i="114"/>
  <c r="H32" i="114"/>
  <c r="M32" i="114" s="1"/>
  <c r="G32" i="114"/>
  <c r="B32" i="114"/>
  <c r="K31" i="114"/>
  <c r="J31" i="114"/>
  <c r="O31" i="114" s="1"/>
  <c r="I31" i="114"/>
  <c r="H31" i="114"/>
  <c r="G31" i="114"/>
  <c r="B31" i="114"/>
  <c r="K30" i="114"/>
  <c r="J30" i="114"/>
  <c r="I30" i="114"/>
  <c r="H30" i="114"/>
  <c r="M30" i="114" s="1"/>
  <c r="G30" i="114"/>
  <c r="F30" i="114"/>
  <c r="E30" i="114"/>
  <c r="D30" i="114"/>
  <c r="C30" i="114"/>
  <c r="B30" i="114"/>
  <c r="K29" i="114"/>
  <c r="J29" i="114"/>
  <c r="O29" i="114" s="1"/>
  <c r="I29" i="114"/>
  <c r="H29" i="114"/>
  <c r="G29" i="114"/>
  <c r="F29" i="114"/>
  <c r="E29" i="114"/>
  <c r="D29" i="114"/>
  <c r="C29" i="114"/>
  <c r="B29" i="114"/>
  <c r="F47" i="113"/>
  <c r="F46" i="113"/>
  <c r="F45" i="113"/>
  <c r="F44" i="113"/>
  <c r="K41" i="113"/>
  <c r="J41" i="113"/>
  <c r="I41" i="113"/>
  <c r="H41" i="113"/>
  <c r="G41" i="113"/>
  <c r="F41" i="113"/>
  <c r="F40" i="113"/>
  <c r="F39" i="113"/>
  <c r="F38" i="113"/>
  <c r="F37" i="113"/>
  <c r="F36" i="113"/>
  <c r="F35" i="113"/>
  <c r="F34" i="113"/>
  <c r="F33" i="113"/>
  <c r="F32" i="113"/>
  <c r="F31" i="113"/>
  <c r="K30" i="113"/>
  <c r="J30" i="113"/>
  <c r="I30" i="113"/>
  <c r="H30" i="113"/>
  <c r="G30" i="113"/>
  <c r="F30" i="113"/>
  <c r="E30" i="113"/>
  <c r="D30" i="113"/>
  <c r="C30" i="113"/>
  <c r="B30" i="113"/>
  <c r="K29" i="113"/>
  <c r="J29" i="113"/>
  <c r="I29" i="113"/>
  <c r="H29" i="113"/>
  <c r="G29" i="113"/>
  <c r="F29" i="113"/>
  <c r="E29" i="113"/>
  <c r="D29" i="113"/>
  <c r="C29" i="113"/>
  <c r="B29" i="113"/>
  <c r="K47" i="112"/>
  <c r="J47" i="112"/>
  <c r="I47" i="112"/>
  <c r="H47" i="112"/>
  <c r="G47" i="112"/>
  <c r="F47" i="112"/>
  <c r="E47" i="112"/>
  <c r="D47" i="112"/>
  <c r="C47" i="112"/>
  <c r="B47" i="112"/>
  <c r="K46" i="112"/>
  <c r="J46" i="112"/>
  <c r="I46" i="112"/>
  <c r="H46" i="112"/>
  <c r="G46" i="112"/>
  <c r="F46" i="112"/>
  <c r="E46" i="112"/>
  <c r="D46" i="112"/>
  <c r="C46" i="112"/>
  <c r="B46" i="112"/>
  <c r="K45" i="112"/>
  <c r="G45" i="112"/>
  <c r="F45" i="112"/>
  <c r="E45" i="112"/>
  <c r="D45" i="112"/>
  <c r="C45" i="112"/>
  <c r="B45" i="112"/>
  <c r="G44" i="112"/>
  <c r="E44" i="112"/>
  <c r="D44" i="112"/>
  <c r="C44" i="112"/>
  <c r="B44" i="112"/>
  <c r="K43" i="112"/>
  <c r="G43" i="112"/>
  <c r="E43" i="112"/>
  <c r="D43" i="112"/>
  <c r="C43" i="112"/>
  <c r="B43" i="112"/>
  <c r="J42" i="112"/>
  <c r="I42" i="112"/>
  <c r="H42" i="112"/>
  <c r="G42" i="112"/>
  <c r="E42" i="112"/>
  <c r="D42" i="112"/>
  <c r="C42" i="112"/>
  <c r="B42" i="112"/>
  <c r="K41" i="112"/>
  <c r="J41" i="112"/>
  <c r="I41" i="112"/>
  <c r="H41" i="112"/>
  <c r="G41" i="112"/>
  <c r="F41" i="112"/>
  <c r="E41" i="112"/>
  <c r="D41" i="112"/>
  <c r="C41" i="112"/>
  <c r="B41" i="112"/>
  <c r="K40" i="112"/>
  <c r="J40" i="112"/>
  <c r="I40" i="112"/>
  <c r="H40" i="112"/>
  <c r="G40" i="112"/>
  <c r="F40" i="112"/>
  <c r="E40" i="112"/>
  <c r="D40" i="112"/>
  <c r="C40" i="112"/>
  <c r="B40" i="112"/>
  <c r="K39" i="112"/>
  <c r="J39" i="112"/>
  <c r="I39" i="112"/>
  <c r="H39" i="112"/>
  <c r="M39" i="112" s="1"/>
  <c r="G39" i="112"/>
  <c r="F39" i="112"/>
  <c r="E39" i="112"/>
  <c r="D39" i="112"/>
  <c r="C39" i="112"/>
  <c r="B39" i="112"/>
  <c r="K38" i="112"/>
  <c r="J38" i="112"/>
  <c r="O38" i="112" s="1"/>
  <c r="I38" i="112"/>
  <c r="H38" i="112"/>
  <c r="G38" i="112"/>
  <c r="F38" i="112"/>
  <c r="E38" i="112"/>
  <c r="D38" i="112"/>
  <c r="C38" i="112"/>
  <c r="B38" i="112"/>
  <c r="K37" i="112"/>
  <c r="J37" i="112"/>
  <c r="I37" i="112"/>
  <c r="H37" i="112"/>
  <c r="M37" i="112" s="1"/>
  <c r="G37" i="112"/>
  <c r="F37" i="112"/>
  <c r="E37" i="112"/>
  <c r="D37" i="112"/>
  <c r="C37" i="112"/>
  <c r="B37" i="112"/>
  <c r="K36" i="112"/>
  <c r="J36" i="112"/>
  <c r="O36" i="112" s="1"/>
  <c r="I36" i="112"/>
  <c r="H36" i="112"/>
  <c r="G36" i="112"/>
  <c r="F36" i="112"/>
  <c r="E36" i="112"/>
  <c r="D36" i="112"/>
  <c r="C36" i="112"/>
  <c r="B36" i="112"/>
  <c r="K35" i="112"/>
  <c r="J35" i="112"/>
  <c r="I35" i="112"/>
  <c r="H35" i="112"/>
  <c r="M35" i="112" s="1"/>
  <c r="G35" i="112"/>
  <c r="F35" i="112"/>
  <c r="E35" i="112"/>
  <c r="D35" i="112"/>
  <c r="C35" i="112"/>
  <c r="B35" i="112"/>
  <c r="K34" i="112"/>
  <c r="J34" i="112"/>
  <c r="O34" i="112" s="1"/>
  <c r="I34" i="112"/>
  <c r="H34" i="112"/>
  <c r="G34" i="112"/>
  <c r="E34" i="112"/>
  <c r="D34" i="112"/>
  <c r="C34" i="112"/>
  <c r="B34" i="112"/>
  <c r="K33" i="112"/>
  <c r="J33" i="112"/>
  <c r="I33" i="112"/>
  <c r="H33" i="112"/>
  <c r="M33" i="112" s="1"/>
  <c r="G33" i="112"/>
  <c r="F33" i="112"/>
  <c r="E33" i="112"/>
  <c r="D33" i="112"/>
  <c r="C33" i="112"/>
  <c r="B33" i="112"/>
  <c r="K32" i="112"/>
  <c r="J32" i="112"/>
  <c r="O32" i="112" s="1"/>
  <c r="I32" i="112"/>
  <c r="H32" i="112"/>
  <c r="G32" i="112"/>
  <c r="E32" i="112"/>
  <c r="D32" i="112"/>
  <c r="C32" i="112"/>
  <c r="B32" i="112"/>
  <c r="K31" i="112"/>
  <c r="J31" i="112"/>
  <c r="I31" i="112"/>
  <c r="H31" i="112"/>
  <c r="M31" i="112" s="1"/>
  <c r="G31" i="112"/>
  <c r="F31" i="112"/>
  <c r="E31" i="112"/>
  <c r="D31" i="112"/>
  <c r="C31" i="112"/>
  <c r="B31" i="112"/>
  <c r="K30" i="112"/>
  <c r="J30" i="112"/>
  <c r="O30" i="112" s="1"/>
  <c r="I30" i="112"/>
  <c r="H30" i="112"/>
  <c r="G30" i="112"/>
  <c r="F30" i="112"/>
  <c r="E30" i="112"/>
  <c r="D30" i="112"/>
  <c r="C30" i="112"/>
  <c r="B30" i="112"/>
  <c r="K29" i="112"/>
  <c r="J29" i="112"/>
  <c r="I29" i="112"/>
  <c r="H29" i="112"/>
  <c r="M29" i="112" s="1"/>
  <c r="G29" i="112"/>
  <c r="F29" i="112"/>
  <c r="E29" i="112"/>
  <c r="D29" i="112"/>
  <c r="C29" i="112"/>
  <c r="B29" i="112"/>
  <c r="K47" i="111"/>
  <c r="J47" i="111"/>
  <c r="I47" i="111"/>
  <c r="H47" i="111"/>
  <c r="G47" i="111"/>
  <c r="F47" i="111"/>
  <c r="E47" i="111"/>
  <c r="D47" i="111"/>
  <c r="C47" i="111"/>
  <c r="B47" i="111"/>
  <c r="K46" i="111"/>
  <c r="J46" i="111"/>
  <c r="I46" i="111"/>
  <c r="H46" i="111"/>
  <c r="G46" i="111"/>
  <c r="F46" i="111"/>
  <c r="E46" i="111"/>
  <c r="D46" i="111"/>
  <c r="C46" i="111"/>
  <c r="B46" i="111"/>
  <c r="K45" i="111"/>
  <c r="J45" i="111"/>
  <c r="I45" i="111"/>
  <c r="H45" i="111"/>
  <c r="G45" i="111"/>
  <c r="F45" i="111"/>
  <c r="E45" i="111"/>
  <c r="D45" i="111"/>
  <c r="C45" i="111"/>
  <c r="B45" i="111"/>
  <c r="K44" i="111"/>
  <c r="J44" i="111"/>
  <c r="I44" i="111"/>
  <c r="H44" i="111"/>
  <c r="G44" i="111"/>
  <c r="F44" i="111"/>
  <c r="E44" i="111"/>
  <c r="D44" i="111"/>
  <c r="C44" i="111"/>
  <c r="B44" i="111"/>
  <c r="K43" i="111"/>
  <c r="J43" i="111"/>
  <c r="I43" i="111"/>
  <c r="H43" i="111"/>
  <c r="G43" i="111"/>
  <c r="F43" i="111"/>
  <c r="E43" i="111"/>
  <c r="D43" i="111"/>
  <c r="C43" i="111"/>
  <c r="B43" i="111"/>
  <c r="K42" i="111"/>
  <c r="J42" i="111"/>
  <c r="I42" i="111"/>
  <c r="H42" i="111"/>
  <c r="G42" i="111"/>
  <c r="F42" i="111"/>
  <c r="E42" i="111"/>
  <c r="D42" i="111"/>
  <c r="C42" i="111"/>
  <c r="B42" i="111"/>
  <c r="K41" i="111"/>
  <c r="J41" i="111"/>
  <c r="I41" i="111"/>
  <c r="H41" i="111"/>
  <c r="G41" i="111"/>
  <c r="F41" i="111"/>
  <c r="E41" i="111"/>
  <c r="D41" i="111"/>
  <c r="C41" i="111"/>
  <c r="B41" i="111"/>
  <c r="K40" i="111"/>
  <c r="J40" i="111"/>
  <c r="I40" i="111"/>
  <c r="H40" i="111"/>
  <c r="G40" i="111"/>
  <c r="F40" i="111"/>
  <c r="E40" i="111"/>
  <c r="D40" i="111"/>
  <c r="C40" i="111"/>
  <c r="B40" i="111"/>
  <c r="K39" i="111"/>
  <c r="J39" i="111"/>
  <c r="I39" i="111"/>
  <c r="H39" i="111"/>
  <c r="G39" i="111"/>
  <c r="F39" i="111"/>
  <c r="E39" i="111"/>
  <c r="D39" i="111"/>
  <c r="C39" i="111"/>
  <c r="B39" i="111"/>
  <c r="K38" i="111"/>
  <c r="J38" i="111"/>
  <c r="I38" i="111"/>
  <c r="H38" i="111"/>
  <c r="G38" i="111"/>
  <c r="F38" i="111"/>
  <c r="E38" i="111"/>
  <c r="D38" i="111"/>
  <c r="C38" i="111"/>
  <c r="B38" i="111"/>
  <c r="K37" i="111"/>
  <c r="J37" i="111"/>
  <c r="I37" i="111"/>
  <c r="H37" i="111"/>
  <c r="G37" i="111"/>
  <c r="F37" i="111"/>
  <c r="E37" i="111"/>
  <c r="D37" i="111"/>
  <c r="C37" i="111"/>
  <c r="B37" i="111"/>
  <c r="K36" i="111"/>
  <c r="J36" i="111"/>
  <c r="I36" i="111"/>
  <c r="H36" i="111"/>
  <c r="G36" i="111"/>
  <c r="F36" i="111"/>
  <c r="E36" i="111"/>
  <c r="D36" i="111"/>
  <c r="C36" i="111"/>
  <c r="B36" i="111"/>
  <c r="K35" i="111"/>
  <c r="J35" i="111"/>
  <c r="I35" i="111"/>
  <c r="H35" i="111"/>
  <c r="G35" i="111"/>
  <c r="F35" i="111"/>
  <c r="E35" i="111"/>
  <c r="D35" i="111"/>
  <c r="C35" i="111"/>
  <c r="B35" i="111"/>
  <c r="K34" i="111"/>
  <c r="J34" i="111"/>
  <c r="I34" i="111"/>
  <c r="H34" i="111"/>
  <c r="G34" i="111"/>
  <c r="F34" i="111"/>
  <c r="E34" i="111"/>
  <c r="D34" i="111"/>
  <c r="C34" i="111"/>
  <c r="B34" i="111"/>
  <c r="K33" i="111"/>
  <c r="J33" i="111"/>
  <c r="I33" i="111"/>
  <c r="H33" i="111"/>
  <c r="G33" i="111"/>
  <c r="F33" i="111"/>
  <c r="E33" i="111"/>
  <c r="D33" i="111"/>
  <c r="C33" i="111"/>
  <c r="B33" i="111"/>
  <c r="K32" i="111"/>
  <c r="J32" i="111"/>
  <c r="I32" i="111"/>
  <c r="H32" i="111"/>
  <c r="G32" i="111"/>
  <c r="F32" i="111"/>
  <c r="E32" i="111"/>
  <c r="D32" i="111"/>
  <c r="C32" i="111"/>
  <c r="B32" i="111"/>
  <c r="K31" i="111"/>
  <c r="J31" i="111"/>
  <c r="I31" i="111"/>
  <c r="H31" i="111"/>
  <c r="G31" i="111"/>
  <c r="F31" i="111"/>
  <c r="E31" i="111"/>
  <c r="D31" i="111"/>
  <c r="C31" i="111"/>
  <c r="B31" i="111"/>
  <c r="K30" i="111"/>
  <c r="J30" i="111"/>
  <c r="I30" i="111"/>
  <c r="H30" i="111"/>
  <c r="G30" i="111"/>
  <c r="F30" i="111"/>
  <c r="E30" i="111"/>
  <c r="D30" i="111"/>
  <c r="C30" i="111"/>
  <c r="B30" i="111"/>
  <c r="K29" i="111"/>
  <c r="J29" i="111"/>
  <c r="I29" i="111"/>
  <c r="H29" i="111"/>
  <c r="G29" i="111"/>
  <c r="F29" i="111"/>
  <c r="E29" i="111"/>
  <c r="D29" i="111"/>
  <c r="C29" i="111"/>
  <c r="B29" i="111"/>
  <c r="K47" i="110"/>
  <c r="J47" i="110"/>
  <c r="I47" i="110"/>
  <c r="H47" i="110"/>
  <c r="G47" i="110"/>
  <c r="F47" i="110"/>
  <c r="E47" i="110"/>
  <c r="D47" i="110"/>
  <c r="C47" i="110"/>
  <c r="B47" i="110"/>
  <c r="K46" i="110"/>
  <c r="J46" i="110"/>
  <c r="I46" i="110"/>
  <c r="H46" i="110"/>
  <c r="G46" i="110"/>
  <c r="F46" i="110"/>
  <c r="E46" i="110"/>
  <c r="D46" i="110"/>
  <c r="C46" i="110"/>
  <c r="B46" i="110"/>
  <c r="K45" i="110"/>
  <c r="J45" i="110"/>
  <c r="I45" i="110"/>
  <c r="H45" i="110"/>
  <c r="G45" i="110"/>
  <c r="F45" i="110"/>
  <c r="E45" i="110"/>
  <c r="D45" i="110"/>
  <c r="C45" i="110"/>
  <c r="B45" i="110"/>
  <c r="K44" i="110"/>
  <c r="J44" i="110"/>
  <c r="I44" i="110"/>
  <c r="H44" i="110"/>
  <c r="G44" i="110"/>
  <c r="E44" i="110"/>
  <c r="D44" i="110"/>
  <c r="C44" i="110"/>
  <c r="B44" i="110"/>
  <c r="K43" i="110"/>
  <c r="J43" i="110"/>
  <c r="I43" i="110"/>
  <c r="H43" i="110"/>
  <c r="G43" i="110"/>
  <c r="F43" i="110"/>
  <c r="E43" i="110"/>
  <c r="D43" i="110"/>
  <c r="C43" i="110"/>
  <c r="B43" i="110"/>
  <c r="K42" i="110"/>
  <c r="J42" i="110"/>
  <c r="I42" i="110"/>
  <c r="H42" i="110"/>
  <c r="G42" i="110"/>
  <c r="E42" i="110"/>
  <c r="D42" i="110"/>
  <c r="C42" i="110"/>
  <c r="B42" i="110"/>
  <c r="K41" i="110"/>
  <c r="J41" i="110"/>
  <c r="I41" i="110"/>
  <c r="H41" i="110"/>
  <c r="G41" i="110"/>
  <c r="F41" i="110"/>
  <c r="E41" i="110"/>
  <c r="D41" i="110"/>
  <c r="C41" i="110"/>
  <c r="B41" i="110"/>
  <c r="K40" i="110"/>
  <c r="J40" i="110"/>
  <c r="I40" i="110"/>
  <c r="H40" i="110"/>
  <c r="G40" i="110"/>
  <c r="F40" i="110"/>
  <c r="E40" i="110"/>
  <c r="D40" i="110"/>
  <c r="C40" i="110"/>
  <c r="B40" i="110"/>
  <c r="K39" i="110"/>
  <c r="J39" i="110"/>
  <c r="I39" i="110"/>
  <c r="H39" i="110"/>
  <c r="G39" i="110"/>
  <c r="F39" i="110"/>
  <c r="E39" i="110"/>
  <c r="D39" i="110"/>
  <c r="C39" i="110"/>
  <c r="B39" i="110"/>
  <c r="K38" i="110"/>
  <c r="J38" i="110"/>
  <c r="I38" i="110"/>
  <c r="H38" i="110"/>
  <c r="G38" i="110"/>
  <c r="F38" i="110"/>
  <c r="E38" i="110"/>
  <c r="D38" i="110"/>
  <c r="C38" i="110"/>
  <c r="B38" i="110"/>
  <c r="K37" i="110"/>
  <c r="J37" i="110"/>
  <c r="I37" i="110"/>
  <c r="H37" i="110"/>
  <c r="G37" i="110"/>
  <c r="F37" i="110"/>
  <c r="E37" i="110"/>
  <c r="D37" i="110"/>
  <c r="C37" i="110"/>
  <c r="B37" i="110"/>
  <c r="K36" i="110"/>
  <c r="J36" i="110"/>
  <c r="I36" i="110"/>
  <c r="H36" i="110"/>
  <c r="M36" i="110" s="1"/>
  <c r="G36" i="110"/>
  <c r="F36" i="110"/>
  <c r="E36" i="110"/>
  <c r="D36" i="110"/>
  <c r="C36" i="110"/>
  <c r="B36" i="110"/>
  <c r="K35" i="110"/>
  <c r="J35" i="110"/>
  <c r="O35" i="110" s="1"/>
  <c r="I35" i="110"/>
  <c r="H35" i="110"/>
  <c r="G35" i="110"/>
  <c r="F35" i="110"/>
  <c r="E35" i="110"/>
  <c r="D35" i="110"/>
  <c r="C35" i="110"/>
  <c r="B35" i="110"/>
  <c r="K34" i="110"/>
  <c r="J34" i="110"/>
  <c r="I34" i="110"/>
  <c r="H34" i="110"/>
  <c r="G34" i="110"/>
  <c r="F34" i="110"/>
  <c r="B34" i="110"/>
  <c r="K33" i="110"/>
  <c r="J33" i="110"/>
  <c r="I33" i="110"/>
  <c r="H33" i="110"/>
  <c r="G33" i="110"/>
  <c r="F33" i="110"/>
  <c r="E33" i="110"/>
  <c r="D33" i="110"/>
  <c r="C33" i="110"/>
  <c r="B33" i="110"/>
  <c r="K32" i="110"/>
  <c r="J32" i="110"/>
  <c r="I32" i="110"/>
  <c r="H32" i="110"/>
  <c r="G32" i="110"/>
  <c r="B32" i="110"/>
  <c r="K31" i="110"/>
  <c r="J31" i="110"/>
  <c r="I31" i="110"/>
  <c r="H31" i="110"/>
  <c r="G31" i="110"/>
  <c r="F31" i="110"/>
  <c r="E31" i="110"/>
  <c r="D31" i="110"/>
  <c r="C31" i="110"/>
  <c r="B31" i="110"/>
  <c r="K30" i="110"/>
  <c r="J30" i="110"/>
  <c r="I30" i="110"/>
  <c r="H30" i="110"/>
  <c r="G30" i="110"/>
  <c r="F30" i="110"/>
  <c r="E30" i="110"/>
  <c r="D30" i="110"/>
  <c r="C30" i="110"/>
  <c r="B30" i="110"/>
  <c r="K29" i="110"/>
  <c r="J29" i="110"/>
  <c r="I29" i="110"/>
  <c r="H29" i="110"/>
  <c r="G29" i="110"/>
  <c r="F29" i="110"/>
  <c r="E29" i="110"/>
  <c r="D29" i="110"/>
  <c r="C29" i="110"/>
  <c r="B29" i="110"/>
  <c r="K47" i="107"/>
  <c r="J47" i="107"/>
  <c r="I47" i="107"/>
  <c r="H47" i="107"/>
  <c r="G47" i="107"/>
  <c r="K46" i="107"/>
  <c r="J46" i="107"/>
  <c r="I46" i="107"/>
  <c r="H46" i="107"/>
  <c r="G46" i="107"/>
  <c r="K45" i="107"/>
  <c r="J45" i="107"/>
  <c r="I45" i="107"/>
  <c r="H45" i="107"/>
  <c r="G45" i="107"/>
  <c r="K44" i="107"/>
  <c r="J44" i="107"/>
  <c r="I44" i="107"/>
  <c r="H44" i="107"/>
  <c r="G44" i="107"/>
  <c r="K43" i="107"/>
  <c r="J43" i="107"/>
  <c r="I43" i="107"/>
  <c r="H43" i="107"/>
  <c r="G43" i="107"/>
  <c r="K42" i="107"/>
  <c r="J42" i="107"/>
  <c r="I42" i="107"/>
  <c r="H42" i="107"/>
  <c r="G42" i="107"/>
  <c r="K41" i="107"/>
  <c r="J41" i="107"/>
  <c r="I41" i="107"/>
  <c r="H41" i="107"/>
  <c r="G41" i="107"/>
  <c r="K40" i="107"/>
  <c r="J40" i="107"/>
  <c r="I40" i="107"/>
  <c r="H40" i="107"/>
  <c r="G40" i="107"/>
  <c r="K39" i="107"/>
  <c r="J39" i="107"/>
  <c r="I39" i="107"/>
  <c r="H39" i="107"/>
  <c r="G39" i="107"/>
  <c r="K38" i="107"/>
  <c r="J38" i="107"/>
  <c r="I38" i="107"/>
  <c r="H38" i="107"/>
  <c r="G38" i="107"/>
  <c r="K37" i="107"/>
  <c r="J37" i="107"/>
  <c r="I37" i="107"/>
  <c r="H37" i="107"/>
  <c r="G37" i="107"/>
  <c r="K36" i="107"/>
  <c r="J36" i="107"/>
  <c r="I36" i="107"/>
  <c r="H36" i="107"/>
  <c r="G36" i="107"/>
  <c r="K35" i="107"/>
  <c r="J35" i="107"/>
  <c r="I35" i="107"/>
  <c r="H35" i="107"/>
  <c r="G35" i="107"/>
  <c r="K34" i="107"/>
  <c r="J34" i="107"/>
  <c r="I34" i="107"/>
  <c r="H34" i="107"/>
  <c r="G34" i="107"/>
  <c r="K33" i="107"/>
  <c r="J33" i="107"/>
  <c r="I33" i="107"/>
  <c r="H33" i="107"/>
  <c r="G33" i="107"/>
  <c r="K32" i="107"/>
  <c r="J32" i="107"/>
  <c r="I32" i="107"/>
  <c r="H32" i="107"/>
  <c r="G32" i="107"/>
  <c r="K31" i="107"/>
  <c r="J31" i="107"/>
  <c r="I31" i="107"/>
  <c r="H31" i="107"/>
  <c r="G31" i="107"/>
  <c r="K30" i="107"/>
  <c r="J30" i="107"/>
  <c r="I30" i="107"/>
  <c r="H30" i="107"/>
  <c r="G30" i="107"/>
  <c r="H29" i="107"/>
  <c r="I29" i="107"/>
  <c r="J29" i="107"/>
  <c r="K29" i="107"/>
  <c r="G29" i="107"/>
  <c r="F47" i="107"/>
  <c r="P47" i="107" s="1"/>
  <c r="E47" i="107"/>
  <c r="D47" i="107"/>
  <c r="C47" i="107"/>
  <c r="B47" i="107"/>
  <c r="F46" i="107"/>
  <c r="E46" i="107"/>
  <c r="D46" i="107"/>
  <c r="C46" i="107"/>
  <c r="B46" i="107"/>
  <c r="F45" i="107"/>
  <c r="E45" i="107"/>
  <c r="D45" i="107"/>
  <c r="C45" i="107"/>
  <c r="B45" i="107"/>
  <c r="F44" i="107"/>
  <c r="E44" i="107"/>
  <c r="D44" i="107"/>
  <c r="N44" i="107" s="1"/>
  <c r="C44" i="107"/>
  <c r="B44" i="107"/>
  <c r="F43" i="107"/>
  <c r="E43" i="107"/>
  <c r="D43" i="107"/>
  <c r="C43" i="107"/>
  <c r="B43" i="107"/>
  <c r="F42" i="107"/>
  <c r="P42" i="107" s="1"/>
  <c r="E42" i="107"/>
  <c r="D42" i="107"/>
  <c r="C42" i="107"/>
  <c r="B42" i="107"/>
  <c r="F41" i="107"/>
  <c r="E41" i="107"/>
  <c r="D41" i="107"/>
  <c r="C41" i="107"/>
  <c r="B41" i="107"/>
  <c r="F40" i="107"/>
  <c r="E40" i="107"/>
  <c r="D40" i="107"/>
  <c r="C40" i="107"/>
  <c r="M40" i="107" s="1"/>
  <c r="B40" i="107"/>
  <c r="F39" i="107"/>
  <c r="E39" i="107"/>
  <c r="O39" i="107" s="1"/>
  <c r="D39" i="107"/>
  <c r="C39" i="107"/>
  <c r="B39" i="107"/>
  <c r="F38" i="107"/>
  <c r="E38" i="107"/>
  <c r="D38" i="107"/>
  <c r="C38" i="107"/>
  <c r="B38" i="107"/>
  <c r="F37" i="107"/>
  <c r="E37" i="107"/>
  <c r="D37" i="107"/>
  <c r="C37" i="107"/>
  <c r="B37" i="107"/>
  <c r="F36" i="107"/>
  <c r="E36" i="107"/>
  <c r="D36" i="107"/>
  <c r="C36" i="107"/>
  <c r="B36" i="107"/>
  <c r="F35" i="107"/>
  <c r="E35" i="107"/>
  <c r="O35" i="107" s="1"/>
  <c r="D35" i="107"/>
  <c r="N35" i="107" s="1"/>
  <c r="C35" i="107"/>
  <c r="B35" i="107"/>
  <c r="F34" i="107"/>
  <c r="P34" i="107" s="1"/>
  <c r="E34" i="107"/>
  <c r="D34" i="107"/>
  <c r="C34" i="107"/>
  <c r="B34" i="107"/>
  <c r="F33" i="107"/>
  <c r="P33" i="107" s="1"/>
  <c r="E33" i="107"/>
  <c r="D33" i="107"/>
  <c r="C33" i="107"/>
  <c r="M33" i="107" s="1"/>
  <c r="B33" i="107"/>
  <c r="F32" i="107"/>
  <c r="E32" i="107"/>
  <c r="D32" i="107"/>
  <c r="C32" i="107"/>
  <c r="B32" i="107"/>
  <c r="F31" i="107"/>
  <c r="E31" i="107"/>
  <c r="D31" i="107"/>
  <c r="N31" i="107" s="1"/>
  <c r="C31" i="107"/>
  <c r="B31" i="107"/>
  <c r="F30" i="107"/>
  <c r="E30" i="107"/>
  <c r="D30" i="107"/>
  <c r="C30" i="107"/>
  <c r="B30" i="107"/>
  <c r="C29" i="107"/>
  <c r="D29" i="107"/>
  <c r="E29" i="107"/>
  <c r="F29" i="107"/>
  <c r="B29" i="107"/>
  <c r="N47" i="107"/>
  <c r="N40" i="107"/>
  <c r="O38" i="107"/>
  <c r="G54" i="109"/>
  <c r="F54" i="109"/>
  <c r="E54" i="109"/>
  <c r="D54" i="109"/>
  <c r="C54" i="109"/>
  <c r="G53" i="109"/>
  <c r="F53" i="109"/>
  <c r="E53" i="109"/>
  <c r="D53" i="109"/>
  <c r="C53" i="109"/>
  <c r="G52" i="109"/>
  <c r="F52" i="109"/>
  <c r="E52" i="109"/>
  <c r="D52" i="109"/>
  <c r="C52" i="109"/>
  <c r="G51" i="109"/>
  <c r="F51" i="109"/>
  <c r="E51" i="109"/>
  <c r="D51" i="109"/>
  <c r="C51" i="109"/>
  <c r="G50" i="109"/>
  <c r="F50" i="109"/>
  <c r="E50" i="109"/>
  <c r="D50" i="109"/>
  <c r="C50" i="109"/>
  <c r="G49" i="109"/>
  <c r="F49" i="109"/>
  <c r="E49" i="109"/>
  <c r="D49" i="109"/>
  <c r="C49" i="109"/>
  <c r="G48" i="109"/>
  <c r="F48" i="109"/>
  <c r="E48" i="109"/>
  <c r="D48" i="109"/>
  <c r="C48" i="109"/>
  <c r="B35" i="109"/>
  <c r="G44" i="109" s="1"/>
  <c r="B34" i="109"/>
  <c r="E43" i="109" s="1"/>
  <c r="B33" i="109"/>
  <c r="G42" i="109" s="1"/>
  <c r="B32" i="109"/>
  <c r="E41" i="109" s="1"/>
  <c r="B31" i="109"/>
  <c r="G40" i="109" s="1"/>
  <c r="B30" i="109"/>
  <c r="E39" i="109" s="1"/>
  <c r="B29" i="109"/>
  <c r="G38" i="109" s="1"/>
  <c r="G28" i="109"/>
  <c r="F28" i="109"/>
  <c r="E28" i="109"/>
  <c r="D28" i="109"/>
  <c r="C28" i="109"/>
  <c r="B16" i="109"/>
  <c r="D25" i="109" s="1"/>
  <c r="B15" i="109"/>
  <c r="F24" i="109" s="1"/>
  <c r="B14" i="109"/>
  <c r="D23" i="109" s="1"/>
  <c r="B13" i="109"/>
  <c r="F22" i="109" s="1"/>
  <c r="B12" i="109"/>
  <c r="D21" i="109" s="1"/>
  <c r="B11" i="109"/>
  <c r="F20" i="109" s="1"/>
  <c r="B10" i="109"/>
  <c r="D19" i="109" s="1"/>
  <c r="G9" i="109"/>
  <c r="F9" i="109"/>
  <c r="E9" i="109"/>
  <c r="D9" i="109"/>
  <c r="C9" i="109"/>
  <c r="G54" i="108"/>
  <c r="F54" i="108"/>
  <c r="E54" i="108"/>
  <c r="D54" i="108"/>
  <c r="C54" i="108"/>
  <c r="G53" i="108"/>
  <c r="F53" i="108"/>
  <c r="E53" i="108"/>
  <c r="D53" i="108"/>
  <c r="C53" i="108"/>
  <c r="G52" i="108"/>
  <c r="F52" i="108"/>
  <c r="E52" i="108"/>
  <c r="D52" i="108"/>
  <c r="C52" i="108"/>
  <c r="G51" i="108"/>
  <c r="F51" i="108"/>
  <c r="E51" i="108"/>
  <c r="D51" i="108"/>
  <c r="C51" i="108"/>
  <c r="G50" i="108"/>
  <c r="F50" i="108"/>
  <c r="E50" i="108"/>
  <c r="D50" i="108"/>
  <c r="C50" i="108"/>
  <c r="G49" i="108"/>
  <c r="F49" i="108"/>
  <c r="E49" i="108"/>
  <c r="D49" i="108"/>
  <c r="C49" i="108"/>
  <c r="G48" i="108"/>
  <c r="F48" i="108"/>
  <c r="E48" i="108"/>
  <c r="D48" i="108"/>
  <c r="C48" i="108"/>
  <c r="B35" i="108"/>
  <c r="B34" i="108"/>
  <c r="D43" i="108" s="1"/>
  <c r="B33" i="108"/>
  <c r="B32" i="108"/>
  <c r="D41" i="108" s="1"/>
  <c r="B31" i="108"/>
  <c r="B30" i="108"/>
  <c r="D39" i="108" s="1"/>
  <c r="B29" i="108"/>
  <c r="G28" i="108"/>
  <c r="F28" i="108"/>
  <c r="E28" i="108"/>
  <c r="D28" i="108"/>
  <c r="C28" i="108"/>
  <c r="B16" i="108"/>
  <c r="G25" i="108" s="1"/>
  <c r="B15" i="108"/>
  <c r="E24" i="108" s="1"/>
  <c r="B14" i="108"/>
  <c r="B13" i="108"/>
  <c r="F22" i="108" s="1"/>
  <c r="B12" i="108"/>
  <c r="G21" i="108" s="1"/>
  <c r="B11" i="108"/>
  <c r="E20" i="108" s="1"/>
  <c r="B10" i="108"/>
  <c r="D19" i="108" s="1"/>
  <c r="G9" i="108"/>
  <c r="G47" i="108" s="1"/>
  <c r="F9" i="108"/>
  <c r="E9" i="108"/>
  <c r="D9" i="108"/>
  <c r="C9" i="108"/>
  <c r="C47" i="108" s="1"/>
  <c r="G54" i="106"/>
  <c r="F54" i="106"/>
  <c r="E54" i="106"/>
  <c r="D54" i="106"/>
  <c r="C54" i="106"/>
  <c r="G53" i="106"/>
  <c r="F53" i="106"/>
  <c r="E53" i="106"/>
  <c r="D53" i="106"/>
  <c r="C53" i="106"/>
  <c r="G52" i="106"/>
  <c r="F52" i="106"/>
  <c r="E52" i="106"/>
  <c r="D52" i="106"/>
  <c r="C52" i="106"/>
  <c r="G51" i="106"/>
  <c r="F51" i="106"/>
  <c r="E51" i="106"/>
  <c r="D51" i="106"/>
  <c r="C51" i="106"/>
  <c r="G50" i="106"/>
  <c r="F50" i="106"/>
  <c r="E50" i="106"/>
  <c r="D50" i="106"/>
  <c r="C50" i="106"/>
  <c r="G49" i="106"/>
  <c r="F49" i="106"/>
  <c r="E49" i="106"/>
  <c r="D49" i="106"/>
  <c r="C49" i="106"/>
  <c r="G48" i="106"/>
  <c r="F48" i="106"/>
  <c r="E48" i="106"/>
  <c r="D48" i="106"/>
  <c r="C48" i="106"/>
  <c r="B35" i="106"/>
  <c r="G44" i="106" s="1"/>
  <c r="B34" i="106"/>
  <c r="E43" i="106" s="1"/>
  <c r="B33" i="106"/>
  <c r="B32" i="106"/>
  <c r="E41" i="106" s="1"/>
  <c r="B31" i="106"/>
  <c r="G40" i="106" s="1"/>
  <c r="B30" i="106"/>
  <c r="E39" i="106" s="1"/>
  <c r="B29" i="106"/>
  <c r="G28" i="106"/>
  <c r="F28" i="106"/>
  <c r="E28" i="106"/>
  <c r="D28" i="106"/>
  <c r="C28" i="106"/>
  <c r="B16" i="106"/>
  <c r="E25" i="106" s="1"/>
  <c r="B15" i="106"/>
  <c r="D24" i="106" s="1"/>
  <c r="B14" i="106"/>
  <c r="E23" i="106" s="1"/>
  <c r="B13" i="106"/>
  <c r="F22" i="106" s="1"/>
  <c r="B12" i="106"/>
  <c r="E21" i="106" s="1"/>
  <c r="B11" i="106"/>
  <c r="D20" i="106" s="1"/>
  <c r="B10" i="106"/>
  <c r="E19" i="106" s="1"/>
  <c r="C9" i="106"/>
  <c r="D9" i="106"/>
  <c r="E9" i="106"/>
  <c r="F9" i="106"/>
  <c r="G9" i="106"/>
  <c r="B10" i="6"/>
  <c r="B43" i="6" s="1"/>
  <c r="H9" i="6"/>
  <c r="H42" i="6" s="1"/>
  <c r="K23" i="13"/>
  <c r="L22" i="13"/>
  <c r="M27" i="13"/>
  <c r="M26" i="13"/>
  <c r="M25" i="13"/>
  <c r="M24" i="13"/>
  <c r="M23" i="13"/>
  <c r="L27" i="13"/>
  <c r="I55" i="2"/>
  <c r="H55" i="2"/>
  <c r="G55" i="2"/>
  <c r="F55" i="2"/>
  <c r="E55" i="2"/>
  <c r="D55" i="2"/>
  <c r="C55" i="2"/>
  <c r="B55" i="2"/>
  <c r="I54" i="2"/>
  <c r="H54" i="2"/>
  <c r="G54" i="2"/>
  <c r="F54" i="2"/>
  <c r="E54" i="2"/>
  <c r="D54" i="2"/>
  <c r="C54" i="2"/>
  <c r="B54" i="2"/>
  <c r="I53" i="2"/>
  <c r="H53" i="2"/>
  <c r="G53" i="2"/>
  <c r="F53" i="2"/>
  <c r="E53" i="2"/>
  <c r="D53" i="2"/>
  <c r="C53" i="2"/>
  <c r="B53" i="2"/>
  <c r="I52" i="2"/>
  <c r="H52" i="2"/>
  <c r="G52" i="2"/>
  <c r="F52" i="2"/>
  <c r="E52" i="2"/>
  <c r="D52" i="2"/>
  <c r="C52" i="2"/>
  <c r="B52" i="2"/>
  <c r="I51" i="2"/>
  <c r="H51" i="2"/>
  <c r="G51" i="2"/>
  <c r="F51" i="2"/>
  <c r="E51" i="2"/>
  <c r="D51" i="2"/>
  <c r="C51" i="2"/>
  <c r="B51" i="2"/>
  <c r="I49" i="2"/>
  <c r="H49" i="2"/>
  <c r="G49" i="2"/>
  <c r="F49" i="2"/>
  <c r="E49" i="2"/>
  <c r="D49" i="2"/>
  <c r="C49" i="2"/>
  <c r="B49" i="2"/>
  <c r="I48" i="2"/>
  <c r="H48" i="2"/>
  <c r="G48" i="2"/>
  <c r="F48" i="2"/>
  <c r="E48" i="2"/>
  <c r="D48" i="2"/>
  <c r="C48" i="2"/>
  <c r="B48" i="2"/>
  <c r="I47" i="2"/>
  <c r="H47" i="2"/>
  <c r="G47" i="2"/>
  <c r="F47" i="2"/>
  <c r="E47" i="2"/>
  <c r="D47" i="2"/>
  <c r="C47" i="2"/>
  <c r="B47" i="2"/>
  <c r="F21" i="108" l="1"/>
  <c r="L20" i="135"/>
  <c r="H20" i="135"/>
  <c r="K20" i="135"/>
  <c r="J20" i="135"/>
  <c r="M20" i="135"/>
  <c r="I20" i="135"/>
  <c r="L22" i="135"/>
  <c r="H22" i="135"/>
  <c r="K22" i="135"/>
  <c r="J22" i="135"/>
  <c r="M22" i="135"/>
  <c r="I22" i="135"/>
  <c r="L24" i="135"/>
  <c r="H24" i="135"/>
  <c r="K24" i="135"/>
  <c r="J24" i="135"/>
  <c r="M24" i="135"/>
  <c r="I24" i="135"/>
  <c r="J19" i="135"/>
  <c r="M19" i="135"/>
  <c r="I19" i="135"/>
  <c r="L19" i="135"/>
  <c r="H19" i="135"/>
  <c r="K19" i="135"/>
  <c r="J21" i="135"/>
  <c r="M21" i="135"/>
  <c r="I21" i="135"/>
  <c r="L21" i="135"/>
  <c r="H21" i="135"/>
  <c r="K21" i="135"/>
  <c r="J23" i="135"/>
  <c r="M23" i="135"/>
  <c r="I23" i="135"/>
  <c r="L23" i="135"/>
  <c r="H23" i="135"/>
  <c r="K23" i="135"/>
  <c r="J25" i="135"/>
  <c r="M25" i="135"/>
  <c r="I25" i="135"/>
  <c r="L25" i="135"/>
  <c r="H25" i="135"/>
  <c r="K25" i="135"/>
  <c r="I20" i="134"/>
  <c r="L20" i="134"/>
  <c r="H20" i="134"/>
  <c r="K20" i="134"/>
  <c r="K58" i="134" s="1"/>
  <c r="J20" i="134"/>
  <c r="K25" i="134"/>
  <c r="J25" i="134"/>
  <c r="I25" i="134"/>
  <c r="L25" i="134"/>
  <c r="H25" i="134"/>
  <c r="K23" i="134"/>
  <c r="J23" i="134"/>
  <c r="I23" i="134"/>
  <c r="L23" i="134"/>
  <c r="H23" i="134"/>
  <c r="K19" i="134"/>
  <c r="J19" i="134"/>
  <c r="I19" i="134"/>
  <c r="L19" i="134"/>
  <c r="H19" i="134"/>
  <c r="K21" i="134"/>
  <c r="J21" i="134"/>
  <c r="I21" i="134"/>
  <c r="L21" i="134"/>
  <c r="H21" i="134"/>
  <c r="H24" i="134"/>
  <c r="H22" i="134"/>
  <c r="H20" i="136"/>
  <c r="I20" i="136"/>
  <c r="G20" i="136"/>
  <c r="F20" i="136"/>
  <c r="H22" i="136"/>
  <c r="I22" i="136"/>
  <c r="G22" i="136"/>
  <c r="F22" i="136"/>
  <c r="H24" i="136"/>
  <c r="I24" i="136"/>
  <c r="G24" i="136"/>
  <c r="F24" i="136"/>
  <c r="H39" i="136"/>
  <c r="I39" i="136"/>
  <c r="G39" i="136"/>
  <c r="F39" i="136"/>
  <c r="H41" i="136"/>
  <c r="I41" i="136"/>
  <c r="G41" i="136"/>
  <c r="F41" i="136"/>
  <c r="H43" i="136"/>
  <c r="I43" i="136"/>
  <c r="G43" i="136"/>
  <c r="F43" i="136"/>
  <c r="I19" i="136"/>
  <c r="G19" i="136"/>
  <c r="F19" i="136"/>
  <c r="H19" i="136"/>
  <c r="I21" i="136"/>
  <c r="G21" i="136"/>
  <c r="F21" i="136"/>
  <c r="H21" i="136"/>
  <c r="I23" i="136"/>
  <c r="G23" i="136"/>
  <c r="F23" i="136"/>
  <c r="H23" i="136"/>
  <c r="I25" i="136"/>
  <c r="G25" i="136"/>
  <c r="F25" i="136"/>
  <c r="H25" i="136"/>
  <c r="I38" i="136"/>
  <c r="G38" i="136"/>
  <c r="F38" i="136"/>
  <c r="H38" i="136"/>
  <c r="I40" i="136"/>
  <c r="G40" i="136"/>
  <c r="F40" i="136"/>
  <c r="H40" i="136"/>
  <c r="I42" i="136"/>
  <c r="G42" i="136"/>
  <c r="F42" i="136"/>
  <c r="H42" i="136"/>
  <c r="I44" i="136"/>
  <c r="G44" i="136"/>
  <c r="F44" i="136"/>
  <c r="H44" i="136"/>
  <c r="M38" i="135"/>
  <c r="I38" i="135"/>
  <c r="L38" i="135"/>
  <c r="H38" i="135"/>
  <c r="K38" i="135"/>
  <c r="J38" i="135"/>
  <c r="M40" i="135"/>
  <c r="I40" i="135"/>
  <c r="L40" i="135"/>
  <c r="H40" i="135"/>
  <c r="K40" i="135"/>
  <c r="J40" i="135"/>
  <c r="M42" i="135"/>
  <c r="I42" i="135"/>
  <c r="L42" i="135"/>
  <c r="H42" i="135"/>
  <c r="K42" i="135"/>
  <c r="J42" i="135"/>
  <c r="M44" i="135"/>
  <c r="I44" i="135"/>
  <c r="L44" i="135"/>
  <c r="H44" i="135"/>
  <c r="K44" i="135"/>
  <c r="J44" i="135"/>
  <c r="K39" i="135"/>
  <c r="J39" i="135"/>
  <c r="M39" i="135"/>
  <c r="I39" i="135"/>
  <c r="L39" i="135"/>
  <c r="H39" i="135"/>
  <c r="K41" i="135"/>
  <c r="J41" i="135"/>
  <c r="M41" i="135"/>
  <c r="I41" i="135"/>
  <c r="L41" i="135"/>
  <c r="H41" i="135"/>
  <c r="K43" i="135"/>
  <c r="J43" i="135"/>
  <c r="M43" i="135"/>
  <c r="I43" i="135"/>
  <c r="L43" i="135"/>
  <c r="H43" i="135"/>
  <c r="M44" i="134"/>
  <c r="I44" i="134"/>
  <c r="L44" i="134"/>
  <c r="H44" i="134"/>
  <c r="K44" i="134"/>
  <c r="J44" i="134"/>
  <c r="K39" i="134"/>
  <c r="J39" i="134"/>
  <c r="M39" i="134"/>
  <c r="I39" i="134"/>
  <c r="L39" i="134"/>
  <c r="H39" i="134"/>
  <c r="K41" i="134"/>
  <c r="J41" i="134"/>
  <c r="M41" i="134"/>
  <c r="I41" i="134"/>
  <c r="L41" i="134"/>
  <c r="H41" i="134"/>
  <c r="K43" i="134"/>
  <c r="J43" i="134"/>
  <c r="M43" i="134"/>
  <c r="I43" i="134"/>
  <c r="L43" i="134"/>
  <c r="H43" i="134"/>
  <c r="M38" i="134"/>
  <c r="I38" i="134"/>
  <c r="L38" i="134"/>
  <c r="H38" i="134"/>
  <c r="K38" i="134"/>
  <c r="J38" i="134"/>
  <c r="M40" i="134"/>
  <c r="I40" i="134"/>
  <c r="L40" i="134"/>
  <c r="H40" i="134"/>
  <c r="K40" i="134"/>
  <c r="J40" i="134"/>
  <c r="M42" i="134"/>
  <c r="I42" i="134"/>
  <c r="L42" i="134"/>
  <c r="H42" i="134"/>
  <c r="K42" i="134"/>
  <c r="J42" i="134"/>
  <c r="M40" i="133"/>
  <c r="I40" i="133"/>
  <c r="L40" i="133"/>
  <c r="H40" i="133"/>
  <c r="K40" i="133"/>
  <c r="J40" i="133"/>
  <c r="M44" i="133"/>
  <c r="I44" i="133"/>
  <c r="L44" i="133"/>
  <c r="H44" i="133"/>
  <c r="K44" i="133"/>
  <c r="J44" i="133"/>
  <c r="K41" i="133"/>
  <c r="J41" i="133"/>
  <c r="M41" i="133"/>
  <c r="I41" i="133"/>
  <c r="L41" i="133"/>
  <c r="H41" i="133"/>
  <c r="M42" i="133"/>
  <c r="I42" i="133"/>
  <c r="L42" i="133"/>
  <c r="H42" i="133"/>
  <c r="K42" i="133"/>
  <c r="J42" i="133"/>
  <c r="K39" i="133"/>
  <c r="J39" i="133"/>
  <c r="M39" i="133"/>
  <c r="I39" i="133"/>
  <c r="L39" i="133"/>
  <c r="H39" i="133"/>
  <c r="K43" i="133"/>
  <c r="J43" i="133"/>
  <c r="M43" i="133"/>
  <c r="I43" i="133"/>
  <c r="L43" i="133"/>
  <c r="H43" i="133"/>
  <c r="J38" i="133"/>
  <c r="M38" i="133"/>
  <c r="I38" i="133"/>
  <c r="L38" i="133"/>
  <c r="H38" i="133"/>
  <c r="K38" i="133"/>
  <c r="M21" i="133"/>
  <c r="I21" i="133"/>
  <c r="L21" i="133"/>
  <c r="H21" i="133"/>
  <c r="K21" i="133"/>
  <c r="J21" i="133"/>
  <c r="M25" i="133"/>
  <c r="I25" i="133"/>
  <c r="L25" i="133"/>
  <c r="H25" i="133"/>
  <c r="K25" i="133"/>
  <c r="J25" i="133"/>
  <c r="K22" i="133"/>
  <c r="J22" i="133"/>
  <c r="M22" i="133"/>
  <c r="I22" i="133"/>
  <c r="L22" i="133"/>
  <c r="H22" i="133"/>
  <c r="M19" i="133"/>
  <c r="I19" i="133"/>
  <c r="L19" i="133"/>
  <c r="H19" i="133"/>
  <c r="K19" i="133"/>
  <c r="J19" i="133"/>
  <c r="M23" i="133"/>
  <c r="I23" i="133"/>
  <c r="L23" i="133"/>
  <c r="H23" i="133"/>
  <c r="K23" i="133"/>
  <c r="J23" i="133"/>
  <c r="K20" i="133"/>
  <c r="J20" i="133"/>
  <c r="M20" i="133"/>
  <c r="I20" i="133"/>
  <c r="L20" i="133"/>
  <c r="H20" i="133"/>
  <c r="K24" i="133"/>
  <c r="J24" i="133"/>
  <c r="M24" i="133"/>
  <c r="I24" i="133"/>
  <c r="L24" i="133"/>
  <c r="H24" i="133"/>
  <c r="M39" i="132"/>
  <c r="I39" i="132"/>
  <c r="L39" i="132"/>
  <c r="H39" i="132"/>
  <c r="K39" i="132"/>
  <c r="J39" i="132"/>
  <c r="M43" i="132"/>
  <c r="I43" i="132"/>
  <c r="L43" i="132"/>
  <c r="H43" i="132"/>
  <c r="K43" i="132"/>
  <c r="J43" i="132"/>
  <c r="K40" i="132"/>
  <c r="J40" i="132"/>
  <c r="M40" i="132"/>
  <c r="I40" i="132"/>
  <c r="L40" i="132"/>
  <c r="H40" i="132"/>
  <c r="K44" i="132"/>
  <c r="J44" i="132"/>
  <c r="M44" i="132"/>
  <c r="I44" i="132"/>
  <c r="L44" i="132"/>
  <c r="H44" i="132"/>
  <c r="M41" i="132"/>
  <c r="I41" i="132"/>
  <c r="L41" i="132"/>
  <c r="H41" i="132"/>
  <c r="K41" i="132"/>
  <c r="J41" i="132"/>
  <c r="K38" i="132"/>
  <c r="J38" i="132"/>
  <c r="M38" i="132"/>
  <c r="I38" i="132"/>
  <c r="L38" i="132"/>
  <c r="H38" i="132"/>
  <c r="K42" i="132"/>
  <c r="J42" i="132"/>
  <c r="M42" i="132"/>
  <c r="I42" i="132"/>
  <c r="L42" i="132"/>
  <c r="H42" i="132"/>
  <c r="K20" i="132"/>
  <c r="J20" i="132"/>
  <c r="M20" i="132"/>
  <c r="I20" i="132"/>
  <c r="L20" i="132"/>
  <c r="H20" i="132"/>
  <c r="K24" i="132"/>
  <c r="J24" i="132"/>
  <c r="M24" i="132"/>
  <c r="I24" i="132"/>
  <c r="L24" i="132"/>
  <c r="H24" i="132"/>
  <c r="M21" i="132"/>
  <c r="I21" i="132"/>
  <c r="L21" i="132"/>
  <c r="H21" i="132"/>
  <c r="K21" i="132"/>
  <c r="J21" i="132"/>
  <c r="M25" i="132"/>
  <c r="I25" i="132"/>
  <c r="L25" i="132"/>
  <c r="H25" i="132"/>
  <c r="K25" i="132"/>
  <c r="J25" i="132"/>
  <c r="I47" i="132"/>
  <c r="H9" i="132"/>
  <c r="L18" i="132" s="1"/>
  <c r="K22" i="132"/>
  <c r="J22" i="132"/>
  <c r="M22" i="132"/>
  <c r="I22" i="132"/>
  <c r="L22" i="132"/>
  <c r="H22" i="132"/>
  <c r="J47" i="132"/>
  <c r="J18" i="132"/>
  <c r="M19" i="132"/>
  <c r="I19" i="132"/>
  <c r="L19" i="132"/>
  <c r="H19" i="132"/>
  <c r="K19" i="132"/>
  <c r="J19" i="132"/>
  <c r="M23" i="132"/>
  <c r="I23" i="132"/>
  <c r="L23" i="132"/>
  <c r="H23" i="132"/>
  <c r="K23" i="132"/>
  <c r="J23" i="132"/>
  <c r="S23" i="145"/>
  <c r="Q16" i="145"/>
  <c r="S24" i="145"/>
  <c r="O14" i="145"/>
  <c r="Q15" i="145"/>
  <c r="O16" i="145"/>
  <c r="P24" i="145"/>
  <c r="S25" i="145"/>
  <c r="N30" i="124"/>
  <c r="P29" i="124"/>
  <c r="N29" i="121"/>
  <c r="P30" i="121"/>
  <c r="N30" i="119"/>
  <c r="P31" i="119"/>
  <c r="P29" i="123"/>
  <c r="N30" i="123"/>
  <c r="P31" i="123"/>
  <c r="N32" i="123"/>
  <c r="P33" i="123"/>
  <c r="N34" i="123"/>
  <c r="P35" i="123"/>
  <c r="N36" i="123"/>
  <c r="N41" i="121"/>
  <c r="N43" i="121"/>
  <c r="P44" i="121"/>
  <c r="N45" i="121"/>
  <c r="P46" i="121"/>
  <c r="N47" i="121"/>
  <c r="N31" i="121"/>
  <c r="P32" i="121"/>
  <c r="N33" i="121"/>
  <c r="P34" i="121"/>
  <c r="N35" i="121"/>
  <c r="P36" i="121"/>
  <c r="N37" i="121"/>
  <c r="P38" i="121"/>
  <c r="N39" i="121"/>
  <c r="P40" i="121"/>
  <c r="N32" i="119"/>
  <c r="P33" i="119"/>
  <c r="P29" i="119"/>
  <c r="P41" i="119"/>
  <c r="N42" i="119"/>
  <c r="P43" i="119"/>
  <c r="N44" i="119"/>
  <c r="P45" i="119"/>
  <c r="N34" i="119"/>
  <c r="P35" i="119"/>
  <c r="N36" i="119"/>
  <c r="P37" i="119"/>
  <c r="P39" i="119"/>
  <c r="N40" i="119"/>
  <c r="M37" i="127"/>
  <c r="E43" i="131"/>
  <c r="E62" i="131" s="1"/>
  <c r="B19" i="132"/>
  <c r="K25" i="153"/>
  <c r="K25" i="158"/>
  <c r="O29" i="107"/>
  <c r="M30" i="107"/>
  <c r="P31" i="107"/>
  <c r="O32" i="107"/>
  <c r="N33" i="107"/>
  <c r="M34" i="107"/>
  <c r="P35" i="107"/>
  <c r="O36" i="107"/>
  <c r="N37" i="107"/>
  <c r="M38" i="107"/>
  <c r="P39" i="107"/>
  <c r="N41" i="107"/>
  <c r="M42" i="107"/>
  <c r="P43" i="107"/>
  <c r="O44" i="107"/>
  <c r="N45" i="107"/>
  <c r="M46" i="107"/>
  <c r="K45" i="127"/>
  <c r="E41" i="132"/>
  <c r="L24" i="153"/>
  <c r="L24" i="155"/>
  <c r="M23" i="155"/>
  <c r="M23" i="156"/>
  <c r="M25" i="156"/>
  <c r="M30" i="110"/>
  <c r="O31" i="110"/>
  <c r="O33" i="110"/>
  <c r="O29" i="110"/>
  <c r="P45" i="107"/>
  <c r="M29" i="107"/>
  <c r="O39" i="114"/>
  <c r="M40" i="114"/>
  <c r="O40" i="112"/>
  <c r="N43" i="107"/>
  <c r="C47" i="106"/>
  <c r="B19" i="106"/>
  <c r="C23" i="106"/>
  <c r="B25" i="106"/>
  <c r="F21" i="106"/>
  <c r="G47" i="106"/>
  <c r="F19" i="106"/>
  <c r="G23" i="106"/>
  <c r="F47" i="106"/>
  <c r="G41" i="108"/>
  <c r="B20" i="131"/>
  <c r="D25" i="132"/>
  <c r="F47" i="132"/>
  <c r="I47" i="131"/>
  <c r="M47" i="131"/>
  <c r="H51" i="131"/>
  <c r="L14" i="158"/>
  <c r="O14" i="159"/>
  <c r="D47" i="108"/>
  <c r="B48" i="108"/>
  <c r="B52" i="108"/>
  <c r="P32" i="107"/>
  <c r="O33" i="107"/>
  <c r="P36" i="107"/>
  <c r="P40" i="107"/>
  <c r="O41" i="107"/>
  <c r="P44" i="107"/>
  <c r="O45" i="107"/>
  <c r="M42" i="114"/>
  <c r="O43" i="114"/>
  <c r="M44" i="114"/>
  <c r="O45" i="114"/>
  <c r="M46" i="114"/>
  <c r="P41" i="124"/>
  <c r="B24" i="131"/>
  <c r="E47" i="131"/>
  <c r="C41" i="132"/>
  <c r="I58" i="131"/>
  <c r="Q14" i="145"/>
  <c r="O15" i="145"/>
  <c r="P25" i="145"/>
  <c r="K15" i="156"/>
  <c r="M25" i="158"/>
  <c r="P14" i="159"/>
  <c r="O23" i="159"/>
  <c r="M43" i="125"/>
  <c r="B28" i="131"/>
  <c r="E37" i="131" s="1"/>
  <c r="F47" i="131"/>
  <c r="D47" i="132"/>
  <c r="L47" i="133"/>
  <c r="H50" i="133"/>
  <c r="H54" i="133"/>
  <c r="L14" i="156"/>
  <c r="D25" i="108"/>
  <c r="F47" i="109"/>
  <c r="P30" i="107"/>
  <c r="N32" i="107"/>
  <c r="N36" i="107"/>
  <c r="P38" i="107"/>
  <c r="M41" i="107"/>
  <c r="M45" i="107"/>
  <c r="P46" i="107"/>
  <c r="O47" i="107"/>
  <c r="M41" i="112"/>
  <c r="N38" i="119"/>
  <c r="N46" i="119"/>
  <c r="K29" i="125"/>
  <c r="L40" i="127"/>
  <c r="C20" i="134"/>
  <c r="K15" i="155"/>
  <c r="K41" i="125"/>
  <c r="L34" i="129"/>
  <c r="L36" i="129"/>
  <c r="L44" i="129"/>
  <c r="E39" i="134"/>
  <c r="C39" i="134"/>
  <c r="K23" i="153"/>
  <c r="M15" i="155"/>
  <c r="C19" i="106"/>
  <c r="B21" i="106"/>
  <c r="E22" i="106"/>
  <c r="E60" i="106" s="1"/>
  <c r="F23" i="106"/>
  <c r="F25" i="106"/>
  <c r="D21" i="108"/>
  <c r="E39" i="108"/>
  <c r="E58" i="108" s="1"/>
  <c r="E47" i="109"/>
  <c r="P29" i="110"/>
  <c r="N30" i="110"/>
  <c r="P31" i="110"/>
  <c r="P33" i="110"/>
  <c r="P35" i="110"/>
  <c r="N36" i="110"/>
  <c r="P37" i="110"/>
  <c r="N38" i="110"/>
  <c r="P39" i="110"/>
  <c r="N40" i="110"/>
  <c r="P41" i="110"/>
  <c r="N42" i="110"/>
  <c r="P43" i="110"/>
  <c r="N44" i="110"/>
  <c r="P45" i="110"/>
  <c r="N46" i="110"/>
  <c r="P47" i="110"/>
  <c r="N29" i="111"/>
  <c r="P30" i="111"/>
  <c r="N31" i="111"/>
  <c r="P32" i="111"/>
  <c r="N33" i="111"/>
  <c r="P34" i="111"/>
  <c r="N35" i="111"/>
  <c r="P36" i="111"/>
  <c r="N37" i="111"/>
  <c r="P38" i="111"/>
  <c r="N39" i="111"/>
  <c r="P40" i="111"/>
  <c r="N41" i="111"/>
  <c r="P42" i="111"/>
  <c r="N43" i="111"/>
  <c r="P44" i="111"/>
  <c r="N45" i="111"/>
  <c r="P46" i="111"/>
  <c r="N29" i="115"/>
  <c r="N41" i="115"/>
  <c r="O32" i="116"/>
  <c r="M33" i="116"/>
  <c r="O34" i="116"/>
  <c r="M35" i="116"/>
  <c r="O36" i="116"/>
  <c r="M37" i="116"/>
  <c r="O38" i="116"/>
  <c r="M39" i="116"/>
  <c r="O40" i="116"/>
  <c r="O42" i="116"/>
  <c r="M43" i="116"/>
  <c r="O44" i="116"/>
  <c r="M45" i="116"/>
  <c r="M29" i="122"/>
  <c r="O30" i="122"/>
  <c r="M41" i="122"/>
  <c r="K45" i="125"/>
  <c r="M31" i="129"/>
  <c r="M39" i="129"/>
  <c r="D19" i="131"/>
  <c r="D23" i="131"/>
  <c r="E47" i="135"/>
  <c r="L16" i="153"/>
  <c r="G22" i="106"/>
  <c r="B28" i="109"/>
  <c r="K33" i="127"/>
  <c r="M39" i="127"/>
  <c r="M15" i="153"/>
  <c r="K23" i="158"/>
  <c r="D22" i="106"/>
  <c r="G19" i="106"/>
  <c r="C22" i="106"/>
  <c r="B23" i="106"/>
  <c r="B25" i="108"/>
  <c r="P29" i="107"/>
  <c r="O31" i="107"/>
  <c r="M37" i="107"/>
  <c r="O43" i="107"/>
  <c r="P36" i="112"/>
  <c r="N37" i="112"/>
  <c r="P38" i="112"/>
  <c r="N39" i="112"/>
  <c r="P40" i="112"/>
  <c r="N41" i="112"/>
  <c r="P46" i="112"/>
  <c r="P29" i="113"/>
  <c r="N30" i="113"/>
  <c r="P41" i="113"/>
  <c r="O29" i="120"/>
  <c r="M30" i="120"/>
  <c r="O31" i="120"/>
  <c r="M32" i="120"/>
  <c r="O33" i="120"/>
  <c r="M34" i="120"/>
  <c r="O35" i="120"/>
  <c r="M36" i="120"/>
  <c r="O37" i="120"/>
  <c r="M38" i="120"/>
  <c r="O39" i="120"/>
  <c r="M40" i="120"/>
  <c r="O41" i="120"/>
  <c r="M42" i="120"/>
  <c r="O43" i="120"/>
  <c r="M44" i="120"/>
  <c r="O45" i="120"/>
  <c r="M46" i="120"/>
  <c r="M29" i="123"/>
  <c r="O30" i="123"/>
  <c r="M31" i="123"/>
  <c r="O32" i="123"/>
  <c r="M33" i="123"/>
  <c r="O34" i="123"/>
  <c r="M35" i="123"/>
  <c r="O36" i="123"/>
  <c r="M37" i="123"/>
  <c r="O38" i="123"/>
  <c r="M39" i="123"/>
  <c r="O40" i="123"/>
  <c r="M41" i="123"/>
  <c r="O42" i="123"/>
  <c r="M43" i="123"/>
  <c r="O44" i="123"/>
  <c r="M45" i="127"/>
  <c r="K29" i="129"/>
  <c r="K37" i="129"/>
  <c r="K39" i="129"/>
  <c r="E19" i="134"/>
  <c r="C25" i="134"/>
  <c r="L16" i="158"/>
  <c r="M41" i="129"/>
  <c r="C47" i="131"/>
  <c r="G47" i="131"/>
  <c r="C38" i="131"/>
  <c r="D21" i="132"/>
  <c r="C39" i="132"/>
  <c r="E43" i="132"/>
  <c r="K58" i="131"/>
  <c r="K57" i="131"/>
  <c r="L61" i="131"/>
  <c r="K47" i="133"/>
  <c r="M47" i="129"/>
  <c r="E39" i="131"/>
  <c r="F21" i="132"/>
  <c r="E39" i="132"/>
  <c r="G43" i="132"/>
  <c r="H49" i="132"/>
  <c r="H53" i="132"/>
  <c r="L58" i="132"/>
  <c r="E47" i="134"/>
  <c r="J47" i="134"/>
  <c r="L47" i="135"/>
  <c r="D44" i="136"/>
  <c r="K25" i="155"/>
  <c r="K43" i="129"/>
  <c r="C42" i="131"/>
  <c r="B25" i="132"/>
  <c r="D47" i="133"/>
  <c r="D47" i="135"/>
  <c r="I47" i="135"/>
  <c r="M47" i="135"/>
  <c r="H51" i="135"/>
  <c r="H53" i="135"/>
  <c r="S14" i="145"/>
  <c r="P15" i="145"/>
  <c r="S16" i="145"/>
  <c r="Q23" i="145"/>
  <c r="O24" i="145"/>
  <c r="Q25" i="145"/>
  <c r="K15" i="158"/>
  <c r="O30" i="107"/>
  <c r="M32" i="107"/>
  <c r="O34" i="107"/>
  <c r="M36" i="107"/>
  <c r="P37" i="107"/>
  <c r="N39" i="107"/>
  <c r="P41" i="107"/>
  <c r="O42" i="107"/>
  <c r="M44" i="107"/>
  <c r="O46" i="107"/>
  <c r="O40" i="107"/>
  <c r="O37" i="110"/>
  <c r="M38" i="110"/>
  <c r="O39" i="110"/>
  <c r="M40" i="110"/>
  <c r="O41" i="110"/>
  <c r="M42" i="110"/>
  <c r="O43" i="110"/>
  <c r="M44" i="110"/>
  <c r="O45" i="110"/>
  <c r="M46" i="110"/>
  <c r="O47" i="110"/>
  <c r="N47" i="111"/>
  <c r="O29" i="111"/>
  <c r="M30" i="111"/>
  <c r="O31" i="111"/>
  <c r="M32" i="111"/>
  <c r="O33" i="111"/>
  <c r="M34" i="111"/>
  <c r="O35" i="111"/>
  <c r="M36" i="111"/>
  <c r="O37" i="111"/>
  <c r="M38" i="111"/>
  <c r="O39" i="111"/>
  <c r="M40" i="111"/>
  <c r="O41" i="111"/>
  <c r="M42" i="111"/>
  <c r="O43" i="111"/>
  <c r="M44" i="111"/>
  <c r="O45" i="111"/>
  <c r="M46" i="111"/>
  <c r="O47" i="111"/>
  <c r="O42" i="112"/>
  <c r="O46" i="112"/>
  <c r="M47" i="112"/>
  <c r="N29" i="112"/>
  <c r="P30" i="112"/>
  <c r="N31" i="112"/>
  <c r="N33" i="112"/>
  <c r="N35" i="112"/>
  <c r="N47" i="112"/>
  <c r="M29" i="113"/>
  <c r="O30" i="113"/>
  <c r="M41" i="113"/>
  <c r="O47" i="114"/>
  <c r="P29" i="114"/>
  <c r="N30" i="114"/>
  <c r="P31" i="114"/>
  <c r="N32" i="114"/>
  <c r="P33" i="114"/>
  <c r="N34" i="114"/>
  <c r="P35" i="114"/>
  <c r="N36" i="114"/>
  <c r="P37" i="114"/>
  <c r="N38" i="114"/>
  <c r="P39" i="114"/>
  <c r="N40" i="114"/>
  <c r="P41" i="114"/>
  <c r="N42" i="114"/>
  <c r="P43" i="114"/>
  <c r="N44" i="114"/>
  <c r="P45" i="114"/>
  <c r="N46" i="114"/>
  <c r="P47" i="114"/>
  <c r="O29" i="115"/>
  <c r="M30" i="115"/>
  <c r="O41" i="115"/>
  <c r="M30" i="130"/>
  <c r="K37" i="127"/>
  <c r="M47" i="125"/>
  <c r="M45" i="123"/>
  <c r="O46" i="123"/>
  <c r="M47" i="123"/>
  <c r="P37" i="123"/>
  <c r="N29" i="122"/>
  <c r="P30" i="122"/>
  <c r="N41" i="122"/>
  <c r="O29" i="121"/>
  <c r="M30" i="121"/>
  <c r="O31" i="121"/>
  <c r="M32" i="121"/>
  <c r="O33" i="121"/>
  <c r="M34" i="121"/>
  <c r="O35" i="121"/>
  <c r="M36" i="121"/>
  <c r="O37" i="121"/>
  <c r="M38" i="121"/>
  <c r="O39" i="121"/>
  <c r="M40" i="121"/>
  <c r="O41" i="121"/>
  <c r="M42" i="121"/>
  <c r="O43" i="121"/>
  <c r="M44" i="121"/>
  <c r="O45" i="121"/>
  <c r="M46" i="121"/>
  <c r="O47" i="121"/>
  <c r="P29" i="120"/>
  <c r="N30" i="120"/>
  <c r="P31" i="120"/>
  <c r="N32" i="120"/>
  <c r="P33" i="120"/>
  <c r="N34" i="120"/>
  <c r="P35" i="120"/>
  <c r="N36" i="120"/>
  <c r="P37" i="120"/>
  <c r="N38" i="120"/>
  <c r="P39" i="120"/>
  <c r="N40" i="120"/>
  <c r="P41" i="120"/>
  <c r="N42" i="120"/>
  <c r="P43" i="120"/>
  <c r="N44" i="120"/>
  <c r="P45" i="120"/>
  <c r="N46" i="120"/>
  <c r="P47" i="120"/>
  <c r="O47" i="120"/>
  <c r="M29" i="119"/>
  <c r="O30" i="119"/>
  <c r="M31" i="119"/>
  <c r="O32" i="119"/>
  <c r="M33" i="119"/>
  <c r="O34" i="119"/>
  <c r="M35" i="119"/>
  <c r="O36" i="119"/>
  <c r="M37" i="119"/>
  <c r="O38" i="119"/>
  <c r="M39" i="119"/>
  <c r="O40" i="119"/>
  <c r="M41" i="119"/>
  <c r="O42" i="119"/>
  <c r="M43" i="119"/>
  <c r="O44" i="119"/>
  <c r="M45" i="119"/>
  <c r="O46" i="119"/>
  <c r="M47" i="119"/>
  <c r="P47" i="119"/>
  <c r="P42" i="116"/>
  <c r="N43" i="116"/>
  <c r="P44" i="116"/>
  <c r="N45" i="116"/>
  <c r="P46" i="116"/>
  <c r="N47" i="116"/>
  <c r="O46" i="116"/>
  <c r="M47" i="116"/>
  <c r="P32" i="116"/>
  <c r="N33" i="116"/>
  <c r="P34" i="116"/>
  <c r="N35" i="116"/>
  <c r="P36" i="116"/>
  <c r="N37" i="116"/>
  <c r="P38" i="116"/>
  <c r="N39" i="116"/>
  <c r="P40" i="116"/>
  <c r="N31" i="116"/>
  <c r="M31" i="116"/>
  <c r="N41" i="116"/>
  <c r="M41" i="116"/>
  <c r="P30" i="116"/>
  <c r="O30" i="116"/>
  <c r="N29" i="116"/>
  <c r="M29" i="116"/>
  <c r="G38" i="106"/>
  <c r="G57" i="106" s="1"/>
  <c r="B28" i="106"/>
  <c r="D37" i="106" s="1"/>
  <c r="B48" i="106"/>
  <c r="D47" i="106"/>
  <c r="G42" i="106"/>
  <c r="G61" i="106" s="1"/>
  <c r="B52" i="106"/>
  <c r="B9" i="106"/>
  <c r="G20" i="106"/>
  <c r="C20" i="106"/>
  <c r="F20" i="106"/>
  <c r="B20" i="106"/>
  <c r="E20" i="106"/>
  <c r="E58" i="106" s="1"/>
  <c r="G24" i="106"/>
  <c r="C24" i="106"/>
  <c r="F24" i="106"/>
  <c r="B24" i="106"/>
  <c r="E24" i="106"/>
  <c r="E62" i="106" s="1"/>
  <c r="G19" i="108"/>
  <c r="B19" i="108"/>
  <c r="F19" i="108"/>
  <c r="G23" i="108"/>
  <c r="F23" i="108"/>
  <c r="D23" i="108"/>
  <c r="B23" i="108"/>
  <c r="M29" i="125"/>
  <c r="L30" i="125"/>
  <c r="K39" i="125"/>
  <c r="K30" i="126"/>
  <c r="K31" i="126"/>
  <c r="K33" i="126"/>
  <c r="K35" i="126"/>
  <c r="K36" i="126"/>
  <c r="K37" i="126"/>
  <c r="K38" i="126"/>
  <c r="K39" i="126"/>
  <c r="K40" i="126"/>
  <c r="K43" i="126"/>
  <c r="K44" i="126"/>
  <c r="K45" i="126"/>
  <c r="K46" i="126"/>
  <c r="G38" i="133"/>
  <c r="L57" i="133"/>
  <c r="K57" i="133"/>
  <c r="B28" i="133"/>
  <c r="G42" i="133"/>
  <c r="L61" i="133"/>
  <c r="M61" i="133"/>
  <c r="J61" i="133"/>
  <c r="H49" i="135"/>
  <c r="H28" i="135"/>
  <c r="H37" i="135" s="1"/>
  <c r="M24" i="156"/>
  <c r="K16" i="158"/>
  <c r="C21" i="106"/>
  <c r="G21" i="106"/>
  <c r="G59" i="106" s="1"/>
  <c r="C25" i="106"/>
  <c r="G25" i="106"/>
  <c r="G63" i="106" s="1"/>
  <c r="E37" i="106"/>
  <c r="B50" i="106"/>
  <c r="B54" i="106"/>
  <c r="G39" i="108"/>
  <c r="C43" i="108"/>
  <c r="C47" i="109"/>
  <c r="G47" i="109"/>
  <c r="N29" i="107"/>
  <c r="N30" i="107"/>
  <c r="M31" i="107"/>
  <c r="N34" i="107"/>
  <c r="M35" i="107"/>
  <c r="O37" i="107"/>
  <c r="N38" i="107"/>
  <c r="M39" i="107"/>
  <c r="N42" i="107"/>
  <c r="M43" i="107"/>
  <c r="N46" i="107"/>
  <c r="M47" i="107"/>
  <c r="M29" i="110"/>
  <c r="O30" i="110"/>
  <c r="M31" i="110"/>
  <c r="M33" i="110"/>
  <c r="M35" i="110"/>
  <c r="O36" i="110"/>
  <c r="M37" i="110"/>
  <c r="O38" i="110"/>
  <c r="M39" i="110"/>
  <c r="O40" i="110"/>
  <c r="M41" i="110"/>
  <c r="O42" i="110"/>
  <c r="M43" i="110"/>
  <c r="O44" i="110"/>
  <c r="M45" i="110"/>
  <c r="O46" i="110"/>
  <c r="M47" i="110"/>
  <c r="P29" i="111"/>
  <c r="N30" i="111"/>
  <c r="P31" i="111"/>
  <c r="N32" i="111"/>
  <c r="P33" i="111"/>
  <c r="N34" i="111"/>
  <c r="P35" i="111"/>
  <c r="N36" i="111"/>
  <c r="P37" i="111"/>
  <c r="N38" i="111"/>
  <c r="P39" i="111"/>
  <c r="N40" i="111"/>
  <c r="P41" i="111"/>
  <c r="N42" i="111"/>
  <c r="P43" i="111"/>
  <c r="N44" i="111"/>
  <c r="P45" i="111"/>
  <c r="N46" i="111"/>
  <c r="P47" i="111"/>
  <c r="O29" i="112"/>
  <c r="M30" i="112"/>
  <c r="O31" i="112"/>
  <c r="M32" i="112"/>
  <c r="O33" i="112"/>
  <c r="M34" i="112"/>
  <c r="O35" i="112"/>
  <c r="M36" i="112"/>
  <c r="O37" i="112"/>
  <c r="M38" i="112"/>
  <c r="O39" i="112"/>
  <c r="M40" i="112"/>
  <c r="O41" i="112"/>
  <c r="M42" i="112"/>
  <c r="M46" i="112"/>
  <c r="O47" i="112"/>
  <c r="N29" i="113"/>
  <c r="P30" i="113"/>
  <c r="N41" i="113"/>
  <c r="M29" i="114"/>
  <c r="O30" i="114"/>
  <c r="M31" i="114"/>
  <c r="O32" i="114"/>
  <c r="M33" i="114"/>
  <c r="O34" i="114"/>
  <c r="M35" i="114"/>
  <c r="O36" i="114"/>
  <c r="M37" i="114"/>
  <c r="O38" i="114"/>
  <c r="M39" i="114"/>
  <c r="O40" i="114"/>
  <c r="M41" i="114"/>
  <c r="O42" i="114"/>
  <c r="M43" i="114"/>
  <c r="O44" i="114"/>
  <c r="M45" i="114"/>
  <c r="O46" i="114"/>
  <c r="M47" i="114"/>
  <c r="N30" i="115"/>
  <c r="P41" i="115"/>
  <c r="O29" i="116"/>
  <c r="M30" i="116"/>
  <c r="O31" i="116"/>
  <c r="M32" i="116"/>
  <c r="O33" i="116"/>
  <c r="M34" i="116"/>
  <c r="O35" i="116"/>
  <c r="M36" i="116"/>
  <c r="O37" i="116"/>
  <c r="L36" i="125"/>
  <c r="L37" i="125"/>
  <c r="L38" i="125"/>
  <c r="G40" i="131"/>
  <c r="J59" i="131"/>
  <c r="G44" i="131"/>
  <c r="L63" i="131"/>
  <c r="F22" i="132"/>
  <c r="K60" i="132"/>
  <c r="K47" i="132"/>
  <c r="D19" i="106"/>
  <c r="D21" i="106"/>
  <c r="B22" i="106"/>
  <c r="D23" i="106"/>
  <c r="D25" i="106"/>
  <c r="E47" i="106"/>
  <c r="B21" i="108"/>
  <c r="F25" i="108"/>
  <c r="F47" i="108"/>
  <c r="B50" i="108"/>
  <c r="B54" i="108"/>
  <c r="C41" i="108"/>
  <c r="E43" i="108"/>
  <c r="D47" i="109"/>
  <c r="N29" i="110"/>
  <c r="P30" i="110"/>
  <c r="N31" i="110"/>
  <c r="N33" i="110"/>
  <c r="P34" i="110"/>
  <c r="N35" i="110"/>
  <c r="P36" i="110"/>
  <c r="N37" i="110"/>
  <c r="P38" i="110"/>
  <c r="N39" i="110"/>
  <c r="P40" i="110"/>
  <c r="N41" i="110"/>
  <c r="N43" i="110"/>
  <c r="N45" i="110"/>
  <c r="P46" i="110"/>
  <c r="N47" i="110"/>
  <c r="M29" i="111"/>
  <c r="O30" i="111"/>
  <c r="M31" i="111"/>
  <c r="O32" i="111"/>
  <c r="M33" i="111"/>
  <c r="O34" i="111"/>
  <c r="M35" i="111"/>
  <c r="O36" i="111"/>
  <c r="M37" i="111"/>
  <c r="O38" i="111"/>
  <c r="M39" i="111"/>
  <c r="O40" i="111"/>
  <c r="M41" i="111"/>
  <c r="O42" i="111"/>
  <c r="M43" i="111"/>
  <c r="O44" i="111"/>
  <c r="M45" i="111"/>
  <c r="O46" i="111"/>
  <c r="M47" i="111"/>
  <c r="P29" i="112"/>
  <c r="N30" i="112"/>
  <c r="P31" i="112"/>
  <c r="N32" i="112"/>
  <c r="P33" i="112"/>
  <c r="N34" i="112"/>
  <c r="P35" i="112"/>
  <c r="N36" i="112"/>
  <c r="P37" i="112"/>
  <c r="N38" i="112"/>
  <c r="P39" i="112"/>
  <c r="N40" i="112"/>
  <c r="P41" i="112"/>
  <c r="N42" i="112"/>
  <c r="P45" i="112"/>
  <c r="N46" i="112"/>
  <c r="P47" i="112"/>
  <c r="O29" i="113"/>
  <c r="M30" i="113"/>
  <c r="O41" i="113"/>
  <c r="N29" i="114"/>
  <c r="P30" i="114"/>
  <c r="N31" i="114"/>
  <c r="P32" i="114"/>
  <c r="N33" i="114"/>
  <c r="P34" i="114"/>
  <c r="N35" i="114"/>
  <c r="P36" i="114"/>
  <c r="N37" i="114"/>
  <c r="P38" i="114"/>
  <c r="N39" i="114"/>
  <c r="M35" i="125"/>
  <c r="M40" i="127"/>
  <c r="K33" i="129"/>
  <c r="M35" i="129"/>
  <c r="L40" i="129"/>
  <c r="L41" i="129"/>
  <c r="K46" i="129"/>
  <c r="K47" i="129"/>
  <c r="I61" i="133"/>
  <c r="B49" i="106"/>
  <c r="B51" i="106"/>
  <c r="B53" i="106"/>
  <c r="C39" i="108"/>
  <c r="E41" i="108"/>
  <c r="G43" i="108"/>
  <c r="B9" i="109"/>
  <c r="B18" i="109" s="1"/>
  <c r="K31" i="125"/>
  <c r="K33" i="125"/>
  <c r="M30" i="127"/>
  <c r="M35" i="127"/>
  <c r="L36" i="127"/>
  <c r="K60" i="131"/>
  <c r="M38" i="116"/>
  <c r="O39" i="116"/>
  <c r="M40" i="116"/>
  <c r="O41" i="116"/>
  <c r="M42" i="116"/>
  <c r="O43" i="116"/>
  <c r="M44" i="116"/>
  <c r="O45" i="116"/>
  <c r="M46" i="116"/>
  <c r="O47" i="116"/>
  <c r="N29" i="119"/>
  <c r="P30" i="119"/>
  <c r="N31" i="119"/>
  <c r="P32" i="119"/>
  <c r="N33" i="119"/>
  <c r="P34" i="119"/>
  <c r="N35" i="119"/>
  <c r="P36" i="119"/>
  <c r="N37" i="119"/>
  <c r="P38" i="119"/>
  <c r="N39" i="119"/>
  <c r="P40" i="119"/>
  <c r="N41" i="119"/>
  <c r="P42" i="119"/>
  <c r="N43" i="119"/>
  <c r="P44" i="119"/>
  <c r="N45" i="119"/>
  <c r="P46" i="119"/>
  <c r="N47" i="119"/>
  <c r="M29" i="120"/>
  <c r="O30" i="120"/>
  <c r="M31" i="120"/>
  <c r="O32" i="120"/>
  <c r="M33" i="120"/>
  <c r="O34" i="120"/>
  <c r="M35" i="120"/>
  <c r="O36" i="120"/>
  <c r="M37" i="120"/>
  <c r="O38" i="120"/>
  <c r="M39" i="120"/>
  <c r="O40" i="120"/>
  <c r="M41" i="120"/>
  <c r="O42" i="120"/>
  <c r="M43" i="120"/>
  <c r="O44" i="120"/>
  <c r="M45" i="120"/>
  <c r="O46" i="120"/>
  <c r="M47" i="120"/>
  <c r="P29" i="121"/>
  <c r="N30" i="121"/>
  <c r="P31" i="121"/>
  <c r="N32" i="121"/>
  <c r="P33" i="121"/>
  <c r="N34" i="121"/>
  <c r="P35" i="121"/>
  <c r="N36" i="121"/>
  <c r="P37" i="121"/>
  <c r="N38" i="121"/>
  <c r="P39" i="121"/>
  <c r="N40" i="121"/>
  <c r="P41" i="121"/>
  <c r="N42" i="121"/>
  <c r="N44" i="121"/>
  <c r="P45" i="121"/>
  <c r="N46" i="121"/>
  <c r="P47" i="121"/>
  <c r="O29" i="122"/>
  <c r="M30" i="122"/>
  <c r="O41" i="122"/>
  <c r="N29" i="123"/>
  <c r="P30" i="123"/>
  <c r="N31" i="123"/>
  <c r="P32" i="123"/>
  <c r="N33" i="123"/>
  <c r="P34" i="123"/>
  <c r="N35" i="123"/>
  <c r="P36" i="123"/>
  <c r="N37" i="123"/>
  <c r="P38" i="123"/>
  <c r="N39" i="123"/>
  <c r="P40" i="123"/>
  <c r="N41" i="123"/>
  <c r="P42" i="123"/>
  <c r="N43" i="123"/>
  <c r="P44" i="123"/>
  <c r="N45" i="123"/>
  <c r="P46" i="123"/>
  <c r="N47" i="123"/>
  <c r="M29" i="124"/>
  <c r="O30" i="124"/>
  <c r="M41" i="124"/>
  <c r="M30" i="125"/>
  <c r="L31" i="125"/>
  <c r="L33" i="125"/>
  <c r="K34" i="125"/>
  <c r="M36" i="125"/>
  <c r="M37" i="125"/>
  <c r="M44" i="125"/>
  <c r="M45" i="125"/>
  <c r="L46" i="125"/>
  <c r="L33" i="127"/>
  <c r="K39" i="127"/>
  <c r="L46" i="127"/>
  <c r="L32" i="129"/>
  <c r="L33" i="129"/>
  <c r="K38" i="129"/>
  <c r="M40" i="129"/>
  <c r="M45" i="129"/>
  <c r="L46" i="129"/>
  <c r="D41" i="131"/>
  <c r="E41" i="131"/>
  <c r="F20" i="133"/>
  <c r="F24" i="133"/>
  <c r="E47" i="133"/>
  <c r="E39" i="133"/>
  <c r="E43" i="133"/>
  <c r="J61" i="131"/>
  <c r="K62" i="131"/>
  <c r="B9" i="135"/>
  <c r="B18" i="135" s="1"/>
  <c r="P40" i="114"/>
  <c r="N41" i="114"/>
  <c r="P42" i="114"/>
  <c r="N43" i="114"/>
  <c r="P44" i="114"/>
  <c r="N45" i="114"/>
  <c r="P46" i="114"/>
  <c r="N47" i="114"/>
  <c r="M29" i="115"/>
  <c r="O30" i="115"/>
  <c r="M41" i="115"/>
  <c r="P29" i="116"/>
  <c r="N30" i="116"/>
  <c r="P31" i="116"/>
  <c r="N32" i="116"/>
  <c r="P33" i="116"/>
  <c r="N34" i="116"/>
  <c r="P35" i="116"/>
  <c r="N36" i="116"/>
  <c r="P37" i="116"/>
  <c r="N38" i="116"/>
  <c r="P39" i="116"/>
  <c r="N40" i="116"/>
  <c r="P41" i="116"/>
  <c r="N42" i="116"/>
  <c r="P43" i="116"/>
  <c r="N44" i="116"/>
  <c r="P45" i="116"/>
  <c r="N46" i="116"/>
  <c r="P47" i="116"/>
  <c r="O29" i="119"/>
  <c r="M30" i="119"/>
  <c r="O31" i="119"/>
  <c r="M32" i="119"/>
  <c r="O33" i="119"/>
  <c r="M34" i="119"/>
  <c r="O35" i="119"/>
  <c r="M36" i="119"/>
  <c r="O37" i="119"/>
  <c r="M38" i="119"/>
  <c r="O39" i="119"/>
  <c r="M40" i="119"/>
  <c r="O41" i="119"/>
  <c r="M42" i="119"/>
  <c r="O43" i="119"/>
  <c r="M44" i="119"/>
  <c r="O45" i="119"/>
  <c r="M46" i="119"/>
  <c r="O47" i="119"/>
  <c r="N29" i="120"/>
  <c r="P30" i="120"/>
  <c r="N31" i="120"/>
  <c r="P32" i="120"/>
  <c r="N33" i="120"/>
  <c r="P34" i="120"/>
  <c r="N35" i="120"/>
  <c r="P36" i="120"/>
  <c r="N37" i="120"/>
  <c r="P38" i="120"/>
  <c r="N39" i="120"/>
  <c r="P40" i="120"/>
  <c r="N41" i="120"/>
  <c r="P42" i="120"/>
  <c r="N43" i="120"/>
  <c r="P44" i="120"/>
  <c r="N45" i="120"/>
  <c r="P46" i="120"/>
  <c r="N47" i="120"/>
  <c r="M29" i="121"/>
  <c r="O30" i="121"/>
  <c r="M31" i="121"/>
  <c r="O32" i="121"/>
  <c r="M33" i="121"/>
  <c r="O34" i="121"/>
  <c r="M35" i="121"/>
  <c r="O36" i="121"/>
  <c r="M37" i="121"/>
  <c r="O38" i="121"/>
  <c r="M39" i="121"/>
  <c r="O40" i="121"/>
  <c r="M41" i="121"/>
  <c r="O42" i="121"/>
  <c r="M43" i="121"/>
  <c r="O44" i="121"/>
  <c r="M45" i="121"/>
  <c r="O46" i="121"/>
  <c r="M47" i="121"/>
  <c r="P29" i="122"/>
  <c r="N30" i="122"/>
  <c r="P41" i="122"/>
  <c r="O29" i="123"/>
  <c r="M30" i="123"/>
  <c r="O31" i="123"/>
  <c r="M32" i="123"/>
  <c r="O33" i="123"/>
  <c r="M34" i="123"/>
  <c r="O35" i="123"/>
  <c r="M36" i="123"/>
  <c r="O37" i="123"/>
  <c r="M38" i="123"/>
  <c r="O39" i="123"/>
  <c r="M40" i="123"/>
  <c r="O41" i="123"/>
  <c r="M42" i="123"/>
  <c r="O43" i="123"/>
  <c r="M44" i="123"/>
  <c r="O45" i="123"/>
  <c r="M46" i="123"/>
  <c r="O47" i="123"/>
  <c r="N29" i="124"/>
  <c r="P30" i="124"/>
  <c r="N41" i="124"/>
  <c r="M31" i="125"/>
  <c r="L40" i="125"/>
  <c r="L41" i="125"/>
  <c r="K43" i="125"/>
  <c r="M46" i="125"/>
  <c r="K31" i="127"/>
  <c r="L38" i="127"/>
  <c r="L39" i="127"/>
  <c r="K44" i="127"/>
  <c r="M46" i="127"/>
  <c r="K30" i="129"/>
  <c r="M32" i="129"/>
  <c r="M37" i="129"/>
  <c r="L38" i="129"/>
  <c r="L43" i="129"/>
  <c r="K44" i="129"/>
  <c r="K30" i="130"/>
  <c r="G21" i="131"/>
  <c r="G25" i="131"/>
  <c r="D25" i="131"/>
  <c r="G38" i="132"/>
  <c r="M57" i="132"/>
  <c r="B28" i="132"/>
  <c r="G42" i="132"/>
  <c r="K61" i="132"/>
  <c r="B9" i="133"/>
  <c r="D21" i="133"/>
  <c r="D25" i="133"/>
  <c r="L63" i="133"/>
  <c r="L58" i="133"/>
  <c r="L35" i="125"/>
  <c r="K36" i="125"/>
  <c r="K37" i="125"/>
  <c r="K38" i="125"/>
  <c r="M40" i="125"/>
  <c r="M41" i="125"/>
  <c r="L30" i="127"/>
  <c r="L31" i="127"/>
  <c r="K36" i="127"/>
  <c r="M38" i="127"/>
  <c r="M43" i="127"/>
  <c r="L44" i="127"/>
  <c r="M29" i="128"/>
  <c r="M30" i="128"/>
  <c r="M41" i="128"/>
  <c r="M29" i="129"/>
  <c r="L30" i="129"/>
  <c r="M34" i="129"/>
  <c r="L35" i="129"/>
  <c r="K36" i="129"/>
  <c r="K41" i="129"/>
  <c r="M43" i="129"/>
  <c r="L30" i="130"/>
  <c r="H57" i="131"/>
  <c r="H9" i="131"/>
  <c r="J47" i="131"/>
  <c r="H48" i="131"/>
  <c r="H28" i="131"/>
  <c r="H47" i="131" s="1"/>
  <c r="H52" i="131"/>
  <c r="J57" i="132"/>
  <c r="H51" i="133"/>
  <c r="H28" i="133"/>
  <c r="L59" i="133"/>
  <c r="C38" i="134"/>
  <c r="B28" i="134"/>
  <c r="B37" i="134" s="1"/>
  <c r="G38" i="134"/>
  <c r="E38" i="134"/>
  <c r="E40" i="134"/>
  <c r="M14" i="153"/>
  <c r="K24" i="153"/>
  <c r="K23" i="155"/>
  <c r="M25" i="155"/>
  <c r="K16" i="156"/>
  <c r="K23" i="156"/>
  <c r="M14" i="157"/>
  <c r="M15" i="157"/>
  <c r="M16" i="157"/>
  <c r="M23" i="157"/>
  <c r="M24" i="157"/>
  <c r="M25" i="157"/>
  <c r="M14" i="158"/>
  <c r="L15" i="158"/>
  <c r="L43" i="125"/>
  <c r="K44" i="125"/>
  <c r="L30" i="126"/>
  <c r="L31" i="126"/>
  <c r="L33" i="126"/>
  <c r="L35" i="126"/>
  <c r="L36" i="126"/>
  <c r="L37" i="126"/>
  <c r="L38" i="126"/>
  <c r="L39" i="126"/>
  <c r="L40" i="126"/>
  <c r="L43" i="126"/>
  <c r="L44" i="126"/>
  <c r="L45" i="126"/>
  <c r="L46" i="126"/>
  <c r="M36" i="127"/>
  <c r="L37" i="127"/>
  <c r="K40" i="127"/>
  <c r="L45" i="127"/>
  <c r="K29" i="128"/>
  <c r="K30" i="128"/>
  <c r="K41" i="128"/>
  <c r="M30" i="129"/>
  <c r="L31" i="129"/>
  <c r="K34" i="129"/>
  <c r="M38" i="129"/>
  <c r="L39" i="129"/>
  <c r="M46" i="129"/>
  <c r="L47" i="129"/>
  <c r="F22" i="131"/>
  <c r="G19" i="132"/>
  <c r="G23" i="132"/>
  <c r="D23" i="132"/>
  <c r="D19" i="132"/>
  <c r="B23" i="132"/>
  <c r="G40" i="132"/>
  <c r="J59" i="132"/>
  <c r="M59" i="132"/>
  <c r="I59" i="132"/>
  <c r="G44" i="132"/>
  <c r="M63" i="132"/>
  <c r="I63" i="132"/>
  <c r="L63" i="132"/>
  <c r="F22" i="133"/>
  <c r="F47" i="133"/>
  <c r="G40" i="133"/>
  <c r="M59" i="133"/>
  <c r="G44" i="133"/>
  <c r="I63" i="133"/>
  <c r="L47" i="131"/>
  <c r="H50" i="131"/>
  <c r="H54" i="131"/>
  <c r="M62" i="131"/>
  <c r="L61" i="132"/>
  <c r="J60" i="133"/>
  <c r="C19" i="134"/>
  <c r="B9" i="134"/>
  <c r="B18" i="134" s="1"/>
  <c r="C21" i="134"/>
  <c r="C23" i="134"/>
  <c r="E21" i="134"/>
  <c r="H9" i="135"/>
  <c r="H18" i="135" s="1"/>
  <c r="M16" i="153"/>
  <c r="L23" i="153"/>
  <c r="L16" i="155"/>
  <c r="L23" i="155"/>
  <c r="M15" i="156"/>
  <c r="L16" i="156"/>
  <c r="N38" i="123"/>
  <c r="P39" i="123"/>
  <c r="N40" i="123"/>
  <c r="P41" i="123"/>
  <c r="N42" i="123"/>
  <c r="P43" i="123"/>
  <c r="N44" i="123"/>
  <c r="P45" i="123"/>
  <c r="N46" i="123"/>
  <c r="P47" i="123"/>
  <c r="O29" i="124"/>
  <c r="M30" i="124"/>
  <c r="O41" i="124"/>
  <c r="L29" i="125"/>
  <c r="K30" i="125"/>
  <c r="M33" i="125"/>
  <c r="K35" i="125"/>
  <c r="M38" i="125"/>
  <c r="L39" i="125"/>
  <c r="K40" i="125"/>
  <c r="L44" i="125"/>
  <c r="L45" i="125"/>
  <c r="K46" i="125"/>
  <c r="M30" i="126"/>
  <c r="M31" i="126"/>
  <c r="M33" i="126"/>
  <c r="M35" i="126"/>
  <c r="M36" i="126"/>
  <c r="M37" i="126"/>
  <c r="M38" i="126"/>
  <c r="M39" i="126"/>
  <c r="M43" i="126"/>
  <c r="M44" i="126"/>
  <c r="M45" i="126"/>
  <c r="M46" i="126"/>
  <c r="K30" i="127"/>
  <c r="K38" i="127"/>
  <c r="K46" i="127"/>
  <c r="L29" i="128"/>
  <c r="L30" i="128"/>
  <c r="L41" i="128"/>
  <c r="L29" i="129"/>
  <c r="K32" i="129"/>
  <c r="M36" i="129"/>
  <c r="L37" i="129"/>
  <c r="K40" i="129"/>
  <c r="M44" i="129"/>
  <c r="L45" i="129"/>
  <c r="G19" i="131"/>
  <c r="L57" i="131"/>
  <c r="G23" i="131"/>
  <c r="D39" i="131"/>
  <c r="L58" i="131"/>
  <c r="D43" i="131"/>
  <c r="L62" i="131"/>
  <c r="F20" i="132"/>
  <c r="M58" i="132"/>
  <c r="F24" i="132"/>
  <c r="L62" i="132"/>
  <c r="K62" i="132"/>
  <c r="F19" i="132"/>
  <c r="F23" i="132"/>
  <c r="D41" i="132"/>
  <c r="M60" i="132"/>
  <c r="G41" i="132"/>
  <c r="H48" i="132"/>
  <c r="H28" i="132"/>
  <c r="H52" i="132"/>
  <c r="K59" i="132"/>
  <c r="H61" i="132"/>
  <c r="K59" i="133"/>
  <c r="K60" i="133"/>
  <c r="D47" i="134"/>
  <c r="I47" i="134"/>
  <c r="H49" i="134"/>
  <c r="H51" i="134"/>
  <c r="H53" i="134"/>
  <c r="F20" i="131"/>
  <c r="F24" i="131"/>
  <c r="D47" i="131"/>
  <c r="B48" i="131"/>
  <c r="B52" i="131"/>
  <c r="G38" i="131"/>
  <c r="G42" i="131"/>
  <c r="B21" i="132"/>
  <c r="F25" i="132"/>
  <c r="G39" i="132"/>
  <c r="C43" i="132"/>
  <c r="C47" i="133"/>
  <c r="G47" i="133"/>
  <c r="J58" i="131"/>
  <c r="J62" i="131"/>
  <c r="K47" i="131"/>
  <c r="H49" i="131"/>
  <c r="H53" i="131"/>
  <c r="M57" i="131"/>
  <c r="I61" i="131"/>
  <c r="M61" i="131"/>
  <c r="L59" i="132"/>
  <c r="L47" i="132"/>
  <c r="H50" i="132"/>
  <c r="H54" i="132"/>
  <c r="M62" i="132"/>
  <c r="J47" i="133"/>
  <c r="H48" i="133"/>
  <c r="H52" i="133"/>
  <c r="L60" i="133"/>
  <c r="H9" i="134"/>
  <c r="H18" i="134" s="1"/>
  <c r="E20" i="134"/>
  <c r="E58" i="134" s="1"/>
  <c r="F47" i="134"/>
  <c r="K47" i="134"/>
  <c r="H48" i="134"/>
  <c r="H50" i="134"/>
  <c r="H52" i="134"/>
  <c r="H54" i="134"/>
  <c r="D40" i="136"/>
  <c r="D22" i="136"/>
  <c r="K15" i="153"/>
  <c r="M23" i="153"/>
  <c r="K14" i="154"/>
  <c r="K15" i="154"/>
  <c r="K16" i="154"/>
  <c r="K23" i="154"/>
  <c r="K24" i="154"/>
  <c r="K25" i="154"/>
  <c r="K14" i="155"/>
  <c r="M16" i="155"/>
  <c r="K14" i="156"/>
  <c r="K25" i="156"/>
  <c r="M15" i="158"/>
  <c r="K24" i="158"/>
  <c r="Q14" i="159"/>
  <c r="P23" i="159"/>
  <c r="H51" i="132"/>
  <c r="K58" i="132"/>
  <c r="I47" i="133"/>
  <c r="M47" i="133"/>
  <c r="H49" i="133"/>
  <c r="H53" i="133"/>
  <c r="I60" i="133"/>
  <c r="M60" i="133"/>
  <c r="C47" i="134"/>
  <c r="L47" i="134"/>
  <c r="G39" i="134"/>
  <c r="B28" i="135"/>
  <c r="D20" i="136"/>
  <c r="D24" i="136"/>
  <c r="D38" i="136"/>
  <c r="D42" i="136"/>
  <c r="L14" i="153"/>
  <c r="L15" i="153"/>
  <c r="M25" i="153"/>
  <c r="L14" i="154"/>
  <c r="L15" i="154"/>
  <c r="L16" i="154"/>
  <c r="L23" i="154"/>
  <c r="L24" i="154"/>
  <c r="L25" i="154"/>
  <c r="L14" i="155"/>
  <c r="M24" i="155"/>
  <c r="L25" i="155"/>
  <c r="L24" i="156"/>
  <c r="L25" i="156"/>
  <c r="M23" i="158"/>
  <c r="L24" i="158"/>
  <c r="F47" i="135"/>
  <c r="J47" i="135"/>
  <c r="P14" i="145"/>
  <c r="S15" i="145"/>
  <c r="P16" i="145"/>
  <c r="O23" i="145"/>
  <c r="Q24" i="145"/>
  <c r="O25" i="145"/>
  <c r="K16" i="153"/>
  <c r="M14" i="154"/>
  <c r="M15" i="154"/>
  <c r="M16" i="154"/>
  <c r="M23" i="154"/>
  <c r="M24" i="154"/>
  <c r="M25" i="154"/>
  <c r="M14" i="155"/>
  <c r="L15" i="155"/>
  <c r="K24" i="155"/>
  <c r="M16" i="156"/>
  <c r="L23" i="156"/>
  <c r="K14" i="157"/>
  <c r="K15" i="157"/>
  <c r="K16" i="157"/>
  <c r="K23" i="157"/>
  <c r="K24" i="157"/>
  <c r="K25" i="157"/>
  <c r="K14" i="158"/>
  <c r="M24" i="158"/>
  <c r="L25" i="158"/>
  <c r="Q23" i="159"/>
  <c r="C47" i="135"/>
  <c r="G47" i="135"/>
  <c r="K47" i="135"/>
  <c r="H48" i="135"/>
  <c r="H50" i="135"/>
  <c r="H52" i="135"/>
  <c r="H54" i="135"/>
  <c r="K14" i="153"/>
  <c r="M24" i="153"/>
  <c r="L25" i="153"/>
  <c r="K16" i="155"/>
  <c r="M14" i="156"/>
  <c r="L15" i="156"/>
  <c r="K24" i="156"/>
  <c r="L14" i="157"/>
  <c r="L15" i="157"/>
  <c r="L16" i="157"/>
  <c r="L23" i="157"/>
  <c r="L24" i="157"/>
  <c r="L25" i="157"/>
  <c r="M16" i="158"/>
  <c r="L23" i="158"/>
  <c r="M23" i="152"/>
  <c r="M16" i="152"/>
  <c r="L24" i="152"/>
  <c r="M14" i="152"/>
  <c r="L15" i="152"/>
  <c r="M25" i="152"/>
  <c r="K14" i="152"/>
  <c r="M15" i="152"/>
  <c r="L16" i="152"/>
  <c r="L23" i="152"/>
  <c r="K25" i="152"/>
  <c r="K15" i="152"/>
  <c r="L14" i="152"/>
  <c r="K16" i="152"/>
  <c r="K23" i="152"/>
  <c r="M24" i="152"/>
  <c r="L25" i="152"/>
  <c r="K24" i="152"/>
  <c r="F28" i="136"/>
  <c r="F37" i="136" s="1"/>
  <c r="D47" i="136"/>
  <c r="D43" i="136"/>
  <c r="D41" i="136"/>
  <c r="D39" i="136"/>
  <c r="D58" i="136" s="1"/>
  <c r="D25" i="136"/>
  <c r="D63" i="136" s="1"/>
  <c r="D23" i="136"/>
  <c r="D21" i="136"/>
  <c r="D19" i="136"/>
  <c r="B9" i="136"/>
  <c r="E18" i="136" s="1"/>
  <c r="F9" i="136"/>
  <c r="F18" i="136" s="1"/>
  <c r="B28" i="136"/>
  <c r="C47" i="136"/>
  <c r="G47" i="136"/>
  <c r="I47" i="136"/>
  <c r="F49" i="136"/>
  <c r="F51" i="136"/>
  <c r="F53" i="136"/>
  <c r="H47" i="136"/>
  <c r="E47" i="136"/>
  <c r="F48" i="136"/>
  <c r="F50" i="136"/>
  <c r="F52" i="136"/>
  <c r="F54" i="136"/>
  <c r="B38" i="136"/>
  <c r="B39" i="136"/>
  <c r="B40" i="136"/>
  <c r="B41" i="136"/>
  <c r="B42" i="136"/>
  <c r="B43" i="136"/>
  <c r="B44" i="136"/>
  <c r="B48" i="136"/>
  <c r="B49" i="136"/>
  <c r="B50" i="136"/>
  <c r="B51" i="136"/>
  <c r="B52" i="136"/>
  <c r="B53" i="136"/>
  <c r="B54" i="136"/>
  <c r="I57" i="136"/>
  <c r="I58" i="136"/>
  <c r="I59" i="136"/>
  <c r="I60" i="136"/>
  <c r="I61" i="136"/>
  <c r="I62" i="136"/>
  <c r="I63" i="136"/>
  <c r="C38" i="136"/>
  <c r="E38" i="136"/>
  <c r="C39" i="136"/>
  <c r="E39" i="136"/>
  <c r="C40" i="136"/>
  <c r="E40" i="136"/>
  <c r="C41" i="136"/>
  <c r="E41" i="136"/>
  <c r="C42" i="136"/>
  <c r="E42" i="136"/>
  <c r="C43" i="136"/>
  <c r="E43" i="136"/>
  <c r="C44" i="136"/>
  <c r="E44" i="136"/>
  <c r="B19" i="136"/>
  <c r="B20" i="136"/>
  <c r="B21" i="136"/>
  <c r="B22" i="136"/>
  <c r="B23" i="136"/>
  <c r="B24" i="136"/>
  <c r="B25" i="136"/>
  <c r="F57" i="136"/>
  <c r="F60" i="136"/>
  <c r="F62" i="136"/>
  <c r="C19" i="136"/>
  <c r="E19" i="136"/>
  <c r="C20" i="136"/>
  <c r="E20" i="136"/>
  <c r="C21" i="136"/>
  <c r="E21" i="136"/>
  <c r="C22" i="136"/>
  <c r="E22" i="136"/>
  <c r="C23" i="136"/>
  <c r="E23" i="136"/>
  <c r="C24" i="136"/>
  <c r="E24" i="136"/>
  <c r="C25" i="136"/>
  <c r="E25" i="136"/>
  <c r="G60" i="136"/>
  <c r="D19" i="135"/>
  <c r="D20" i="135"/>
  <c r="D21" i="135"/>
  <c r="D22" i="135"/>
  <c r="D23" i="135"/>
  <c r="D24" i="135"/>
  <c r="D25" i="135"/>
  <c r="B37" i="135"/>
  <c r="F37" i="135"/>
  <c r="B38" i="135"/>
  <c r="F38" i="135"/>
  <c r="B39" i="135"/>
  <c r="F39" i="135"/>
  <c r="B40" i="135"/>
  <c r="F40" i="135"/>
  <c r="B41" i="135"/>
  <c r="F41" i="135"/>
  <c r="B42" i="135"/>
  <c r="F42" i="135"/>
  <c r="B43" i="135"/>
  <c r="F43" i="135"/>
  <c r="B44" i="135"/>
  <c r="F44" i="135"/>
  <c r="B48" i="135"/>
  <c r="B49" i="135"/>
  <c r="B50" i="135"/>
  <c r="B51" i="135"/>
  <c r="B52" i="135"/>
  <c r="B53" i="135"/>
  <c r="B54" i="135"/>
  <c r="E19" i="135"/>
  <c r="M57" i="135"/>
  <c r="E20" i="135"/>
  <c r="E21" i="135"/>
  <c r="M59" i="135"/>
  <c r="E22" i="135"/>
  <c r="M60" i="135"/>
  <c r="E23" i="135"/>
  <c r="M61" i="135"/>
  <c r="E24" i="135"/>
  <c r="M62" i="135"/>
  <c r="E25" i="135"/>
  <c r="M63" i="135"/>
  <c r="C37" i="135"/>
  <c r="G37" i="135"/>
  <c r="C38" i="135"/>
  <c r="G38" i="135"/>
  <c r="C39" i="135"/>
  <c r="G39" i="135"/>
  <c r="K58" i="135"/>
  <c r="C40" i="135"/>
  <c r="G40" i="135"/>
  <c r="K59" i="135"/>
  <c r="C41" i="135"/>
  <c r="G41" i="135"/>
  <c r="K60" i="135"/>
  <c r="C42" i="135"/>
  <c r="G42" i="135"/>
  <c r="K61" i="135"/>
  <c r="C43" i="135"/>
  <c r="G43" i="135"/>
  <c r="K62" i="135"/>
  <c r="C44" i="135"/>
  <c r="G44" i="135"/>
  <c r="K63" i="135"/>
  <c r="B19" i="135"/>
  <c r="F19" i="135"/>
  <c r="B20" i="135"/>
  <c r="F20" i="135"/>
  <c r="B21" i="135"/>
  <c r="F21" i="135"/>
  <c r="B22" i="135"/>
  <c r="F22" i="135"/>
  <c r="B23" i="135"/>
  <c r="F23" i="135"/>
  <c r="B24" i="135"/>
  <c r="F24" i="135"/>
  <c r="B25" i="135"/>
  <c r="F25" i="135"/>
  <c r="D37" i="135"/>
  <c r="D38" i="135"/>
  <c r="D39" i="135"/>
  <c r="L58" i="135"/>
  <c r="D40" i="135"/>
  <c r="L59" i="135"/>
  <c r="D41" i="135"/>
  <c r="L60" i="135"/>
  <c r="D42" i="135"/>
  <c r="D43" i="135"/>
  <c r="L62" i="135"/>
  <c r="D44" i="135"/>
  <c r="L63" i="135"/>
  <c r="C19" i="135"/>
  <c r="G19" i="135"/>
  <c r="C20" i="135"/>
  <c r="G20" i="135"/>
  <c r="C21" i="135"/>
  <c r="G21" i="135"/>
  <c r="C22" i="135"/>
  <c r="G22" i="135"/>
  <c r="C23" i="135"/>
  <c r="G23" i="135"/>
  <c r="C24" i="135"/>
  <c r="G24" i="135"/>
  <c r="C25" i="135"/>
  <c r="G25" i="135"/>
  <c r="E37" i="135"/>
  <c r="E38" i="135"/>
  <c r="E39" i="135"/>
  <c r="E40" i="135"/>
  <c r="E59" i="135" s="1"/>
  <c r="I59" i="135"/>
  <c r="E41" i="135"/>
  <c r="I60" i="135"/>
  <c r="E42" i="135"/>
  <c r="E43" i="135"/>
  <c r="E44" i="135"/>
  <c r="I63" i="135"/>
  <c r="D19" i="134"/>
  <c r="D20" i="134"/>
  <c r="D21" i="134"/>
  <c r="D23" i="134"/>
  <c r="D25" i="134"/>
  <c r="H28" i="134"/>
  <c r="H37" i="134" s="1"/>
  <c r="B38" i="134"/>
  <c r="F38" i="134"/>
  <c r="B39" i="134"/>
  <c r="F39" i="134"/>
  <c r="J58" i="134"/>
  <c r="B40" i="134"/>
  <c r="F40" i="134"/>
  <c r="J59" i="134"/>
  <c r="B41" i="134"/>
  <c r="F41" i="134"/>
  <c r="B42" i="134"/>
  <c r="F42" i="134"/>
  <c r="J61" i="134"/>
  <c r="B43" i="134"/>
  <c r="F43" i="134"/>
  <c r="B44" i="134"/>
  <c r="F44" i="134"/>
  <c r="B48" i="134"/>
  <c r="B49" i="134"/>
  <c r="B50" i="134"/>
  <c r="B51" i="134"/>
  <c r="B52" i="134"/>
  <c r="B53" i="134"/>
  <c r="B54" i="134"/>
  <c r="E25" i="134"/>
  <c r="C40" i="134"/>
  <c r="G40" i="134"/>
  <c r="K59" i="134"/>
  <c r="C41" i="134"/>
  <c r="G41" i="134"/>
  <c r="C42" i="134"/>
  <c r="G42" i="134"/>
  <c r="K61" i="134"/>
  <c r="C43" i="134"/>
  <c r="G43" i="134"/>
  <c r="C44" i="134"/>
  <c r="C63" i="134" s="1"/>
  <c r="G44" i="134"/>
  <c r="K63" i="134"/>
  <c r="B19" i="134"/>
  <c r="F19" i="134"/>
  <c r="B20" i="134"/>
  <c r="F20" i="134"/>
  <c r="B21" i="134"/>
  <c r="F21" i="134"/>
  <c r="B22" i="134"/>
  <c r="B23" i="134"/>
  <c r="F23" i="134"/>
  <c r="B24" i="134"/>
  <c r="B25" i="134"/>
  <c r="F25" i="134"/>
  <c r="D38" i="134"/>
  <c r="D39" i="134"/>
  <c r="D40" i="134"/>
  <c r="L59" i="134"/>
  <c r="D41" i="134"/>
  <c r="D42" i="134"/>
  <c r="D61" i="134" s="1"/>
  <c r="L61" i="134"/>
  <c r="D43" i="134"/>
  <c r="D44" i="134"/>
  <c r="D63" i="134" s="1"/>
  <c r="L63" i="134"/>
  <c r="E41" i="134"/>
  <c r="E42" i="134"/>
  <c r="E61" i="134" s="1"/>
  <c r="E43" i="134"/>
  <c r="E44" i="134"/>
  <c r="I63" i="134"/>
  <c r="H58" i="133"/>
  <c r="H62" i="133"/>
  <c r="H9" i="133"/>
  <c r="H59" i="133"/>
  <c r="H61" i="133"/>
  <c r="H63" i="133"/>
  <c r="H58" i="132"/>
  <c r="H59" i="132"/>
  <c r="H58" i="131"/>
  <c r="H62" i="131"/>
  <c r="H61" i="131"/>
  <c r="E19" i="133"/>
  <c r="C20" i="133"/>
  <c r="G20" i="133"/>
  <c r="E21" i="133"/>
  <c r="C22" i="133"/>
  <c r="G22" i="133"/>
  <c r="E23" i="133"/>
  <c r="C24" i="133"/>
  <c r="G24" i="133"/>
  <c r="E25" i="133"/>
  <c r="B37" i="133"/>
  <c r="F37" i="133"/>
  <c r="D38" i="133"/>
  <c r="D57" i="133" s="1"/>
  <c r="B39" i="133"/>
  <c r="F39" i="133"/>
  <c r="F58" i="133" s="1"/>
  <c r="D40" i="133"/>
  <c r="D59" i="133" s="1"/>
  <c r="B41" i="133"/>
  <c r="F41" i="133"/>
  <c r="D42" i="133"/>
  <c r="D61" i="133" s="1"/>
  <c r="B43" i="133"/>
  <c r="F43" i="133"/>
  <c r="F62" i="133" s="1"/>
  <c r="D44" i="133"/>
  <c r="D63" i="133" s="1"/>
  <c r="B49" i="133"/>
  <c r="B51" i="133"/>
  <c r="B53" i="133"/>
  <c r="B19" i="133"/>
  <c r="F19" i="133"/>
  <c r="D20" i="133"/>
  <c r="B21" i="133"/>
  <c r="F21" i="133"/>
  <c r="D22" i="133"/>
  <c r="B23" i="133"/>
  <c r="F23" i="133"/>
  <c r="D24" i="133"/>
  <c r="B25" i="133"/>
  <c r="F25" i="133"/>
  <c r="C37" i="133"/>
  <c r="G37" i="133"/>
  <c r="E38" i="133"/>
  <c r="C39" i="133"/>
  <c r="G39" i="133"/>
  <c r="E40" i="133"/>
  <c r="C41" i="133"/>
  <c r="G41" i="133"/>
  <c r="E42" i="133"/>
  <c r="C43" i="133"/>
  <c r="G43" i="133"/>
  <c r="E44" i="133"/>
  <c r="C19" i="133"/>
  <c r="G19" i="133"/>
  <c r="G57" i="133" s="1"/>
  <c r="E20" i="133"/>
  <c r="E58" i="133" s="1"/>
  <c r="C21" i="133"/>
  <c r="G21" i="133"/>
  <c r="E22" i="133"/>
  <c r="E60" i="133" s="1"/>
  <c r="C23" i="133"/>
  <c r="G23" i="133"/>
  <c r="G61" i="133" s="1"/>
  <c r="E24" i="133"/>
  <c r="E62" i="133" s="1"/>
  <c r="C25" i="133"/>
  <c r="G25" i="133"/>
  <c r="D37" i="133"/>
  <c r="B38" i="133"/>
  <c r="F38" i="133"/>
  <c r="D39" i="133"/>
  <c r="B40" i="133"/>
  <c r="F40" i="133"/>
  <c r="D41" i="133"/>
  <c r="B42" i="133"/>
  <c r="F42" i="133"/>
  <c r="D43" i="133"/>
  <c r="B44" i="133"/>
  <c r="F44" i="133"/>
  <c r="B48" i="133"/>
  <c r="B50" i="133"/>
  <c r="B52" i="133"/>
  <c r="B54" i="133"/>
  <c r="B20" i="133"/>
  <c r="B22" i="133"/>
  <c r="B24" i="133"/>
  <c r="E37" i="133"/>
  <c r="C38" i="133"/>
  <c r="C40" i="133"/>
  <c r="C42" i="133"/>
  <c r="C44" i="133"/>
  <c r="G59" i="132"/>
  <c r="G63" i="132"/>
  <c r="E19" i="132"/>
  <c r="C20" i="132"/>
  <c r="C58" i="132" s="1"/>
  <c r="G20" i="132"/>
  <c r="G58" i="132" s="1"/>
  <c r="E21" i="132"/>
  <c r="C22" i="132"/>
  <c r="G22" i="132"/>
  <c r="E23" i="132"/>
  <c r="C24" i="132"/>
  <c r="C62" i="132" s="1"/>
  <c r="G24" i="132"/>
  <c r="G62" i="132" s="1"/>
  <c r="E25" i="132"/>
  <c r="F37" i="132"/>
  <c r="D38" i="132"/>
  <c r="B39" i="132"/>
  <c r="F39" i="132"/>
  <c r="D40" i="132"/>
  <c r="D59" i="132" s="1"/>
  <c r="B41" i="132"/>
  <c r="F41" i="132"/>
  <c r="F60" i="132" s="1"/>
  <c r="D42" i="132"/>
  <c r="B43" i="132"/>
  <c r="F43" i="132"/>
  <c r="D44" i="132"/>
  <c r="D63" i="132" s="1"/>
  <c r="B49" i="132"/>
  <c r="B51" i="132"/>
  <c r="B53" i="132"/>
  <c r="D20" i="132"/>
  <c r="D58" i="132" s="1"/>
  <c r="D22" i="132"/>
  <c r="D24" i="132"/>
  <c r="D62" i="132" s="1"/>
  <c r="E38" i="132"/>
  <c r="E40" i="132"/>
  <c r="E42" i="132"/>
  <c r="E44" i="132"/>
  <c r="B9" i="132"/>
  <c r="C19" i="132"/>
  <c r="E20" i="132"/>
  <c r="C21" i="132"/>
  <c r="E22" i="132"/>
  <c r="E60" i="132" s="1"/>
  <c r="C23" i="132"/>
  <c r="E24" i="132"/>
  <c r="E62" i="132" s="1"/>
  <c r="C25" i="132"/>
  <c r="D37" i="132"/>
  <c r="B38" i="132"/>
  <c r="B57" i="132" s="1"/>
  <c r="F38" i="132"/>
  <c r="B40" i="132"/>
  <c r="B59" i="132" s="1"/>
  <c r="F40" i="132"/>
  <c r="F59" i="132" s="1"/>
  <c r="B42" i="132"/>
  <c r="B61" i="132" s="1"/>
  <c r="F42" i="132"/>
  <c r="F61" i="132" s="1"/>
  <c r="B44" i="132"/>
  <c r="B63" i="132" s="1"/>
  <c r="F44" i="132"/>
  <c r="F63" i="132" s="1"/>
  <c r="B48" i="132"/>
  <c r="B50" i="132"/>
  <c r="B52" i="132"/>
  <c r="B54" i="132"/>
  <c r="B20" i="132"/>
  <c r="B22" i="132"/>
  <c r="B24" i="132"/>
  <c r="C38" i="132"/>
  <c r="C40" i="132"/>
  <c r="C42" i="132"/>
  <c r="C44" i="132"/>
  <c r="C63" i="132" s="1"/>
  <c r="E58" i="131"/>
  <c r="G63" i="131"/>
  <c r="E19" i="131"/>
  <c r="C20" i="131"/>
  <c r="G20" i="131"/>
  <c r="E21" i="131"/>
  <c r="C22" i="131"/>
  <c r="G22" i="131"/>
  <c r="E23" i="131"/>
  <c r="C24" i="131"/>
  <c r="G24" i="131"/>
  <c r="E25" i="131"/>
  <c r="D38" i="131"/>
  <c r="B39" i="131"/>
  <c r="B58" i="131" s="1"/>
  <c r="F39" i="131"/>
  <c r="F58" i="131" s="1"/>
  <c r="D40" i="131"/>
  <c r="D59" i="131" s="1"/>
  <c r="B41" i="131"/>
  <c r="F41" i="131"/>
  <c r="D42" i="131"/>
  <c r="B43" i="131"/>
  <c r="B62" i="131" s="1"/>
  <c r="F43" i="131"/>
  <c r="D44" i="131"/>
  <c r="D63" i="131" s="1"/>
  <c r="B49" i="131"/>
  <c r="B51" i="131"/>
  <c r="B53" i="131"/>
  <c r="B19" i="131"/>
  <c r="F19" i="131"/>
  <c r="D20" i="131"/>
  <c r="B21" i="131"/>
  <c r="F21" i="131"/>
  <c r="D22" i="131"/>
  <c r="D60" i="131" s="1"/>
  <c r="B23" i="131"/>
  <c r="F23" i="131"/>
  <c r="D24" i="131"/>
  <c r="D62" i="131" s="1"/>
  <c r="B25" i="131"/>
  <c r="F25" i="131"/>
  <c r="G37" i="131"/>
  <c r="E38" i="131"/>
  <c r="C39" i="131"/>
  <c r="G39" i="131"/>
  <c r="E40" i="131"/>
  <c r="E59" i="131" s="1"/>
  <c r="C41" i="131"/>
  <c r="G41" i="131"/>
  <c r="E42" i="131"/>
  <c r="C43" i="131"/>
  <c r="C62" i="131" s="1"/>
  <c r="G43" i="131"/>
  <c r="E44" i="131"/>
  <c r="B9" i="131"/>
  <c r="B18" i="131" s="1"/>
  <c r="C19" i="131"/>
  <c r="C57" i="131" s="1"/>
  <c r="C21" i="131"/>
  <c r="E22" i="131"/>
  <c r="C23" i="131"/>
  <c r="C25" i="131"/>
  <c r="B38" i="131"/>
  <c r="F38" i="131"/>
  <c r="B40" i="131"/>
  <c r="F40" i="131"/>
  <c r="B42" i="131"/>
  <c r="B61" i="131" s="1"/>
  <c r="F42" i="131"/>
  <c r="F61" i="131" s="1"/>
  <c r="B44" i="131"/>
  <c r="F44" i="131"/>
  <c r="B50" i="131"/>
  <c r="B54" i="131"/>
  <c r="B22" i="131"/>
  <c r="C40" i="131"/>
  <c r="C59" i="131" s="1"/>
  <c r="C44" i="131"/>
  <c r="L31" i="117"/>
  <c r="L35" i="117"/>
  <c r="L39" i="117"/>
  <c r="L43" i="117"/>
  <c r="M30" i="117"/>
  <c r="M34" i="117"/>
  <c r="M38" i="117"/>
  <c r="M46" i="117"/>
  <c r="L47" i="117"/>
  <c r="L29" i="117"/>
  <c r="K31" i="117"/>
  <c r="M32" i="117"/>
  <c r="L33" i="117"/>
  <c r="K35" i="117"/>
  <c r="M36" i="117"/>
  <c r="L37" i="117"/>
  <c r="K39" i="117"/>
  <c r="M40" i="117"/>
  <c r="L41" i="117"/>
  <c r="K43" i="117"/>
  <c r="M44" i="117"/>
  <c r="L45" i="117"/>
  <c r="K47" i="117"/>
  <c r="M29" i="117"/>
  <c r="L30" i="117"/>
  <c r="K32" i="117"/>
  <c r="M33" i="117"/>
  <c r="L34" i="117"/>
  <c r="K36" i="117"/>
  <c r="M37" i="117"/>
  <c r="L38" i="117"/>
  <c r="K40" i="117"/>
  <c r="M41" i="117"/>
  <c r="K44" i="117"/>
  <c r="M45" i="117"/>
  <c r="L46" i="117"/>
  <c r="K33" i="117"/>
  <c r="K37" i="117"/>
  <c r="K41" i="117"/>
  <c r="K45" i="117"/>
  <c r="K30" i="117"/>
  <c r="M31" i="117"/>
  <c r="L32" i="117"/>
  <c r="K34" i="117"/>
  <c r="M35" i="117"/>
  <c r="L36" i="117"/>
  <c r="K38" i="117"/>
  <c r="M39" i="117"/>
  <c r="L40" i="117"/>
  <c r="M43" i="117"/>
  <c r="L44" i="117"/>
  <c r="M47" i="117"/>
  <c r="E19" i="109"/>
  <c r="C20" i="109"/>
  <c r="G20" i="109"/>
  <c r="E21" i="109"/>
  <c r="C22" i="109"/>
  <c r="G22" i="109"/>
  <c r="E23" i="109"/>
  <c r="C24" i="109"/>
  <c r="G24" i="109"/>
  <c r="E25" i="109"/>
  <c r="B37" i="109"/>
  <c r="F37" i="109"/>
  <c r="D38" i="109"/>
  <c r="D57" i="109" s="1"/>
  <c r="B39" i="109"/>
  <c r="F39" i="109"/>
  <c r="F58" i="109" s="1"/>
  <c r="D40" i="109"/>
  <c r="D59" i="109" s="1"/>
  <c r="B41" i="109"/>
  <c r="F41" i="109"/>
  <c r="F60" i="109" s="1"/>
  <c r="D42" i="109"/>
  <c r="D61" i="109" s="1"/>
  <c r="B43" i="109"/>
  <c r="F43" i="109"/>
  <c r="F62" i="109" s="1"/>
  <c r="D44" i="109"/>
  <c r="D63" i="109" s="1"/>
  <c r="B49" i="109"/>
  <c r="B51" i="109"/>
  <c r="B53" i="109"/>
  <c r="B19" i="109"/>
  <c r="F19" i="109"/>
  <c r="D20" i="109"/>
  <c r="B21" i="109"/>
  <c r="F21" i="109"/>
  <c r="D22" i="109"/>
  <c r="B23" i="109"/>
  <c r="F23" i="109"/>
  <c r="D24" i="109"/>
  <c r="B25" i="109"/>
  <c r="F25" i="109"/>
  <c r="C37" i="109"/>
  <c r="G37" i="109"/>
  <c r="E38" i="109"/>
  <c r="C39" i="109"/>
  <c r="G39" i="109"/>
  <c r="E40" i="109"/>
  <c r="C41" i="109"/>
  <c r="G41" i="109"/>
  <c r="E42" i="109"/>
  <c r="C43" i="109"/>
  <c r="G43" i="109"/>
  <c r="E44" i="109"/>
  <c r="C19" i="109"/>
  <c r="G19" i="109"/>
  <c r="G57" i="109" s="1"/>
  <c r="E20" i="109"/>
  <c r="E58" i="109" s="1"/>
  <c r="C21" i="109"/>
  <c r="G21" i="109"/>
  <c r="G59" i="109" s="1"/>
  <c r="E22" i="109"/>
  <c r="E60" i="109" s="1"/>
  <c r="C23" i="109"/>
  <c r="G23" i="109"/>
  <c r="G61" i="109" s="1"/>
  <c r="E24" i="109"/>
  <c r="E62" i="109" s="1"/>
  <c r="C25" i="109"/>
  <c r="G25" i="109"/>
  <c r="G63" i="109" s="1"/>
  <c r="D37" i="109"/>
  <c r="B38" i="109"/>
  <c r="F38" i="109"/>
  <c r="D39" i="109"/>
  <c r="B40" i="109"/>
  <c r="F40" i="109"/>
  <c r="D41" i="109"/>
  <c r="B42" i="109"/>
  <c r="F42" i="109"/>
  <c r="D43" i="109"/>
  <c r="B44" i="109"/>
  <c r="F44" i="109"/>
  <c r="B48" i="109"/>
  <c r="B50" i="109"/>
  <c r="B52" i="109"/>
  <c r="B54" i="109"/>
  <c r="B20" i="109"/>
  <c r="B22" i="109"/>
  <c r="B24" i="109"/>
  <c r="E37" i="109"/>
  <c r="C38" i="109"/>
  <c r="C40" i="109"/>
  <c r="C42" i="109"/>
  <c r="C44" i="109"/>
  <c r="E62" i="108"/>
  <c r="B20" i="108"/>
  <c r="F20" i="108"/>
  <c r="B22" i="108"/>
  <c r="B24" i="108"/>
  <c r="F24" i="108"/>
  <c r="B28" i="108"/>
  <c r="D37" i="108" s="1"/>
  <c r="C38" i="108"/>
  <c r="G38" i="108"/>
  <c r="G57" i="108" s="1"/>
  <c r="C40" i="108"/>
  <c r="G40" i="108"/>
  <c r="G59" i="108" s="1"/>
  <c r="C42" i="108"/>
  <c r="G42" i="108"/>
  <c r="G61" i="108" s="1"/>
  <c r="C44" i="108"/>
  <c r="G44" i="108"/>
  <c r="G63" i="108" s="1"/>
  <c r="E47" i="108"/>
  <c r="E19" i="108"/>
  <c r="C20" i="108"/>
  <c r="C58" i="108" s="1"/>
  <c r="G20" i="108"/>
  <c r="E21" i="108"/>
  <c r="C22" i="108"/>
  <c r="C60" i="108" s="1"/>
  <c r="G22" i="108"/>
  <c r="G60" i="108" s="1"/>
  <c r="E23" i="108"/>
  <c r="C24" i="108"/>
  <c r="C62" i="108" s="1"/>
  <c r="G24" i="108"/>
  <c r="E25" i="108"/>
  <c r="F37" i="108"/>
  <c r="D38" i="108"/>
  <c r="D57" i="108" s="1"/>
  <c r="B39" i="108"/>
  <c r="F39" i="108"/>
  <c r="D40" i="108"/>
  <c r="D59" i="108" s="1"/>
  <c r="B41" i="108"/>
  <c r="F41" i="108"/>
  <c r="F60" i="108" s="1"/>
  <c r="D42" i="108"/>
  <c r="D61" i="108" s="1"/>
  <c r="B43" i="108"/>
  <c r="F43" i="108"/>
  <c r="D44" i="108"/>
  <c r="D63" i="108" s="1"/>
  <c r="B49" i="108"/>
  <c r="B51" i="108"/>
  <c r="B53" i="108"/>
  <c r="D20" i="108"/>
  <c r="D58" i="108" s="1"/>
  <c r="D22" i="108"/>
  <c r="D60" i="108" s="1"/>
  <c r="D24" i="108"/>
  <c r="D62" i="108" s="1"/>
  <c r="E38" i="108"/>
  <c r="E40" i="108"/>
  <c r="E42" i="108"/>
  <c r="E44" i="108"/>
  <c r="B9" i="108"/>
  <c r="E18" i="108" s="1"/>
  <c r="C19" i="108"/>
  <c r="C21" i="108"/>
  <c r="E22" i="108"/>
  <c r="E60" i="108" s="1"/>
  <c r="C23" i="108"/>
  <c r="C25" i="108"/>
  <c r="B38" i="108"/>
  <c r="F38" i="108"/>
  <c r="F57" i="108" s="1"/>
  <c r="B40" i="108"/>
  <c r="F40" i="108"/>
  <c r="F59" i="108" s="1"/>
  <c r="B42" i="108"/>
  <c r="F42" i="108"/>
  <c r="F61" i="108" s="1"/>
  <c r="B44" i="108"/>
  <c r="F44" i="108"/>
  <c r="F63" i="108" s="1"/>
  <c r="D38" i="106"/>
  <c r="D57" i="106" s="1"/>
  <c r="B39" i="106"/>
  <c r="F39" i="106"/>
  <c r="F58" i="106" s="1"/>
  <c r="D40" i="106"/>
  <c r="B41" i="106"/>
  <c r="F41" i="106"/>
  <c r="F60" i="106" s="1"/>
  <c r="D42" i="106"/>
  <c r="B43" i="106"/>
  <c r="F43" i="106"/>
  <c r="F62" i="106" s="1"/>
  <c r="D44" i="106"/>
  <c r="D63" i="106" s="1"/>
  <c r="E38" i="106"/>
  <c r="E57" i="106" s="1"/>
  <c r="C39" i="106"/>
  <c r="C58" i="106" s="1"/>
  <c r="G39" i="106"/>
  <c r="E40" i="106"/>
  <c r="E59" i="106" s="1"/>
  <c r="C41" i="106"/>
  <c r="C60" i="106" s="1"/>
  <c r="G41" i="106"/>
  <c r="G60" i="106" s="1"/>
  <c r="E42" i="106"/>
  <c r="E61" i="106" s="1"/>
  <c r="C43" i="106"/>
  <c r="C62" i="106" s="1"/>
  <c r="G43" i="106"/>
  <c r="E44" i="106"/>
  <c r="E63" i="106" s="1"/>
  <c r="B38" i="106"/>
  <c r="F38" i="106"/>
  <c r="F57" i="106" s="1"/>
  <c r="D39" i="106"/>
  <c r="D58" i="106" s="1"/>
  <c r="B40" i="106"/>
  <c r="F40" i="106"/>
  <c r="D41" i="106"/>
  <c r="D60" i="106" s="1"/>
  <c r="B42" i="106"/>
  <c r="F42" i="106"/>
  <c r="F61" i="106" s="1"/>
  <c r="D43" i="106"/>
  <c r="D62" i="106" s="1"/>
  <c r="B44" i="106"/>
  <c r="F44" i="106"/>
  <c r="F63" i="106" s="1"/>
  <c r="C38" i="106"/>
  <c r="C57" i="106" s="1"/>
  <c r="C40" i="106"/>
  <c r="C59" i="106" s="1"/>
  <c r="C42" i="106"/>
  <c r="C61" i="106" s="1"/>
  <c r="C44" i="106"/>
  <c r="C63" i="106" s="1"/>
  <c r="F62" i="108" l="1"/>
  <c r="E63" i="135"/>
  <c r="K18" i="135"/>
  <c r="M18" i="135"/>
  <c r="J18" i="135"/>
  <c r="I18" i="135"/>
  <c r="L18" i="135"/>
  <c r="C59" i="134"/>
  <c r="C58" i="134"/>
  <c r="J18" i="134"/>
  <c r="I18" i="134"/>
  <c r="K18" i="134"/>
  <c r="L18" i="134"/>
  <c r="E63" i="134"/>
  <c r="F18" i="134"/>
  <c r="H37" i="136"/>
  <c r="I37" i="136"/>
  <c r="G37" i="136"/>
  <c r="D60" i="136"/>
  <c r="H18" i="136"/>
  <c r="I18" i="136"/>
  <c r="G18" i="136"/>
  <c r="I37" i="135"/>
  <c r="L37" i="135"/>
  <c r="K37" i="135"/>
  <c r="M37" i="135"/>
  <c r="J37" i="135"/>
  <c r="J56" i="135" s="1"/>
  <c r="K37" i="134"/>
  <c r="M37" i="134"/>
  <c r="J37" i="134"/>
  <c r="J56" i="134" s="1"/>
  <c r="I37" i="134"/>
  <c r="L37" i="134"/>
  <c r="E37" i="134"/>
  <c r="H37" i="133"/>
  <c r="L37" i="133"/>
  <c r="K37" i="133"/>
  <c r="J37" i="133"/>
  <c r="M37" i="133"/>
  <c r="I37" i="133"/>
  <c r="M18" i="133"/>
  <c r="H18" i="133"/>
  <c r="K18" i="133"/>
  <c r="I18" i="133"/>
  <c r="J18" i="133"/>
  <c r="L18" i="133"/>
  <c r="J62" i="132"/>
  <c r="J60" i="132"/>
  <c r="H47" i="132"/>
  <c r="M37" i="132"/>
  <c r="H37" i="132"/>
  <c r="I37" i="132"/>
  <c r="J37" i="132"/>
  <c r="L37" i="132"/>
  <c r="K37" i="132"/>
  <c r="I18" i="132"/>
  <c r="M18" i="132"/>
  <c r="M56" i="132" s="1"/>
  <c r="H18" i="132"/>
  <c r="H56" i="132" s="1"/>
  <c r="K18" i="132"/>
  <c r="G57" i="132"/>
  <c r="M58" i="131"/>
  <c r="I57" i="131"/>
  <c r="H63" i="131"/>
  <c r="H60" i="131"/>
  <c r="J60" i="131"/>
  <c r="K63" i="131"/>
  <c r="F60" i="131"/>
  <c r="J57" i="131"/>
  <c r="C18" i="136"/>
  <c r="G62" i="106"/>
  <c r="D61" i="106"/>
  <c r="E57" i="108"/>
  <c r="C57" i="109"/>
  <c r="F61" i="109"/>
  <c r="C61" i="131"/>
  <c r="B47" i="131"/>
  <c r="C37" i="131"/>
  <c r="D57" i="131"/>
  <c r="E63" i="132"/>
  <c r="G37" i="132"/>
  <c r="B47" i="132"/>
  <c r="D61" i="132"/>
  <c r="F58" i="132"/>
  <c r="B37" i="132"/>
  <c r="D62" i="133"/>
  <c r="F59" i="133"/>
  <c r="B57" i="133"/>
  <c r="G59" i="133"/>
  <c r="H59" i="131"/>
  <c r="H63" i="132"/>
  <c r="L57" i="134"/>
  <c r="D63" i="135"/>
  <c r="D59" i="135"/>
  <c r="K57" i="135"/>
  <c r="F58" i="136"/>
  <c r="G57" i="131"/>
  <c r="I62" i="131"/>
  <c r="I58" i="132"/>
  <c r="K61" i="131"/>
  <c r="I59" i="133"/>
  <c r="G58" i="108"/>
  <c r="G62" i="109"/>
  <c r="C60" i="109"/>
  <c r="E57" i="109"/>
  <c r="D58" i="131"/>
  <c r="F37" i="131"/>
  <c r="F57" i="132"/>
  <c r="E58" i="132"/>
  <c r="C37" i="132"/>
  <c r="D37" i="134"/>
  <c r="C61" i="134"/>
  <c r="G37" i="134"/>
  <c r="F37" i="134"/>
  <c r="F56" i="134" s="1"/>
  <c r="M58" i="135"/>
  <c r="B47" i="136"/>
  <c r="D59" i="136"/>
  <c r="E57" i="134"/>
  <c r="F59" i="106"/>
  <c r="F63" i="131"/>
  <c r="D37" i="131"/>
  <c r="D61" i="131"/>
  <c r="B37" i="131"/>
  <c r="E59" i="132"/>
  <c r="F62" i="132"/>
  <c r="C60" i="132"/>
  <c r="G63" i="133"/>
  <c r="H57" i="133"/>
  <c r="C37" i="134"/>
  <c r="L58" i="134"/>
  <c r="E62" i="135"/>
  <c r="E60" i="135"/>
  <c r="E58" i="135"/>
  <c r="D61" i="135"/>
  <c r="D57" i="135"/>
  <c r="F59" i="136"/>
  <c r="D61" i="136"/>
  <c r="I58" i="134"/>
  <c r="K63" i="132"/>
  <c r="J57" i="133"/>
  <c r="F57" i="131"/>
  <c r="E61" i="131"/>
  <c r="G58" i="131"/>
  <c r="E63" i="108"/>
  <c r="G62" i="136"/>
  <c r="G58" i="136"/>
  <c r="K58" i="133"/>
  <c r="B63" i="131"/>
  <c r="E57" i="132"/>
  <c r="I58" i="133"/>
  <c r="C63" i="133"/>
  <c r="G62" i="133"/>
  <c r="C60" i="133"/>
  <c r="E57" i="133"/>
  <c r="I62" i="132"/>
  <c r="C57" i="134"/>
  <c r="I62" i="133"/>
  <c r="C57" i="108"/>
  <c r="B59" i="131"/>
  <c r="H60" i="132"/>
  <c r="K57" i="134"/>
  <c r="I61" i="132"/>
  <c r="G59" i="131"/>
  <c r="D18" i="109"/>
  <c r="H47" i="135"/>
  <c r="G61" i="132"/>
  <c r="L57" i="132"/>
  <c r="L59" i="131"/>
  <c r="F58" i="108"/>
  <c r="C62" i="109"/>
  <c r="E59" i="109"/>
  <c r="C61" i="132"/>
  <c r="C57" i="133"/>
  <c r="F61" i="133"/>
  <c r="B59" i="133"/>
  <c r="E63" i="133"/>
  <c r="G60" i="133"/>
  <c r="C58" i="133"/>
  <c r="D59" i="134"/>
  <c r="G61" i="131"/>
  <c r="I60" i="131"/>
  <c r="M61" i="132"/>
  <c r="K62" i="133"/>
  <c r="G18" i="109"/>
  <c r="G56" i="109" s="1"/>
  <c r="B18" i="133"/>
  <c r="B56" i="133" s="1"/>
  <c r="D18" i="134"/>
  <c r="D56" i="134" s="1"/>
  <c r="C61" i="109"/>
  <c r="F62" i="131"/>
  <c r="E61" i="132"/>
  <c r="G60" i="132"/>
  <c r="F63" i="133"/>
  <c r="B61" i="133"/>
  <c r="D58" i="133"/>
  <c r="H56" i="133"/>
  <c r="L56" i="133"/>
  <c r="H47" i="133"/>
  <c r="D57" i="134"/>
  <c r="I61" i="135"/>
  <c r="I57" i="135"/>
  <c r="D62" i="135"/>
  <c r="D58" i="135"/>
  <c r="G61" i="136"/>
  <c r="G57" i="136"/>
  <c r="F56" i="136"/>
  <c r="E37" i="136"/>
  <c r="E56" i="136" s="1"/>
  <c r="D62" i="136"/>
  <c r="E18" i="135"/>
  <c r="E56" i="135" s="1"/>
  <c r="B47" i="135"/>
  <c r="L60" i="132"/>
  <c r="K56" i="135"/>
  <c r="M63" i="133"/>
  <c r="G18" i="133"/>
  <c r="G56" i="133" s="1"/>
  <c r="J56" i="131"/>
  <c r="I57" i="132"/>
  <c r="E37" i="132"/>
  <c r="M60" i="131"/>
  <c r="I57" i="133"/>
  <c r="B47" i="133"/>
  <c r="C18" i="106"/>
  <c r="G18" i="106"/>
  <c r="B18" i="106"/>
  <c r="F18" i="106"/>
  <c r="F56" i="106" s="1"/>
  <c r="B37" i="106"/>
  <c r="B47" i="106"/>
  <c r="C18" i="108"/>
  <c r="G58" i="106"/>
  <c r="C61" i="108"/>
  <c r="F57" i="109"/>
  <c r="D59" i="106"/>
  <c r="E61" i="109"/>
  <c r="G58" i="109"/>
  <c r="C63" i="131"/>
  <c r="B57" i="131"/>
  <c r="E60" i="131"/>
  <c r="E63" i="131"/>
  <c r="G60" i="131"/>
  <c r="C58" i="131"/>
  <c r="C59" i="132"/>
  <c r="D57" i="132"/>
  <c r="C61" i="133"/>
  <c r="B63" i="133"/>
  <c r="D60" i="133"/>
  <c r="F57" i="133"/>
  <c r="C62" i="133"/>
  <c r="E59" i="133"/>
  <c r="F60" i="133"/>
  <c r="I61" i="134"/>
  <c r="I59" i="134"/>
  <c r="L56" i="134"/>
  <c r="E61" i="135"/>
  <c r="E57" i="135"/>
  <c r="L61" i="135"/>
  <c r="L57" i="135"/>
  <c r="I56" i="136"/>
  <c r="C37" i="136"/>
  <c r="C56" i="136" s="1"/>
  <c r="D18" i="135"/>
  <c r="D56" i="135" s="1"/>
  <c r="G18" i="135"/>
  <c r="J58" i="132"/>
  <c r="M56" i="131"/>
  <c r="D18" i="133"/>
  <c r="D56" i="133" s="1"/>
  <c r="K63" i="133"/>
  <c r="H57" i="132"/>
  <c r="I60" i="132"/>
  <c r="F18" i="135"/>
  <c r="F56" i="135" s="1"/>
  <c r="E18" i="134"/>
  <c r="J63" i="132"/>
  <c r="I56" i="132"/>
  <c r="J63" i="133"/>
  <c r="J59" i="133"/>
  <c r="C18" i="133"/>
  <c r="E59" i="134"/>
  <c r="B47" i="134"/>
  <c r="J61" i="132"/>
  <c r="M62" i="133"/>
  <c r="M58" i="133"/>
  <c r="E18" i="133"/>
  <c r="E56" i="133" s="1"/>
  <c r="F18" i="109"/>
  <c r="G37" i="106"/>
  <c r="J63" i="131"/>
  <c r="M59" i="131"/>
  <c r="K61" i="133"/>
  <c r="E18" i="106"/>
  <c r="E56" i="106" s="1"/>
  <c r="C18" i="109"/>
  <c r="C56" i="109" s="1"/>
  <c r="I56" i="133"/>
  <c r="D60" i="109"/>
  <c r="E59" i="108"/>
  <c r="G62" i="108"/>
  <c r="D56" i="109"/>
  <c r="E63" i="109"/>
  <c r="G60" i="109"/>
  <c r="C58" i="109"/>
  <c r="F56" i="109"/>
  <c r="F59" i="131"/>
  <c r="G62" i="131"/>
  <c r="C60" i="131"/>
  <c r="E57" i="131"/>
  <c r="E18" i="132"/>
  <c r="D60" i="132"/>
  <c r="C18" i="132"/>
  <c r="C56" i="132" s="1"/>
  <c r="C59" i="133"/>
  <c r="E61" i="133"/>
  <c r="G58" i="133"/>
  <c r="C56" i="133"/>
  <c r="H62" i="132"/>
  <c r="H60" i="133"/>
  <c r="D58" i="134"/>
  <c r="J57" i="134"/>
  <c r="I62" i="135"/>
  <c r="I58" i="135"/>
  <c r="D60" i="135"/>
  <c r="G56" i="135"/>
  <c r="G63" i="136"/>
  <c r="G59" i="136"/>
  <c r="F63" i="136"/>
  <c r="F61" i="136"/>
  <c r="B37" i="136"/>
  <c r="D57" i="136"/>
  <c r="M56" i="135"/>
  <c r="C18" i="134"/>
  <c r="C18" i="135"/>
  <c r="C56" i="135" s="1"/>
  <c r="L56" i="131"/>
  <c r="I57" i="134"/>
  <c r="L56" i="132"/>
  <c r="H56" i="131"/>
  <c r="L62" i="133"/>
  <c r="F18" i="133"/>
  <c r="F56" i="133" s="1"/>
  <c r="K57" i="132"/>
  <c r="J62" i="133"/>
  <c r="J58" i="133"/>
  <c r="L60" i="131"/>
  <c r="C37" i="106"/>
  <c r="M63" i="131"/>
  <c r="E18" i="109"/>
  <c r="E56" i="109" s="1"/>
  <c r="I63" i="131"/>
  <c r="I59" i="131"/>
  <c r="K59" i="131"/>
  <c r="M57" i="133"/>
  <c r="D18" i="106"/>
  <c r="D56" i="106" s="1"/>
  <c r="B47" i="109"/>
  <c r="B18" i="136"/>
  <c r="D18" i="136"/>
  <c r="D37" i="136"/>
  <c r="F47" i="136"/>
  <c r="E63" i="136"/>
  <c r="C62" i="136"/>
  <c r="E59" i="136"/>
  <c r="C58" i="136"/>
  <c r="B62" i="136"/>
  <c r="H60" i="136"/>
  <c r="B58" i="136"/>
  <c r="C63" i="136"/>
  <c r="E60" i="136"/>
  <c r="C59" i="136"/>
  <c r="B63" i="136"/>
  <c r="H61" i="136"/>
  <c r="B59" i="136"/>
  <c r="H57" i="136"/>
  <c r="E61" i="136"/>
  <c r="C60" i="136"/>
  <c r="E57" i="136"/>
  <c r="H62" i="136"/>
  <c r="B60" i="136"/>
  <c r="H58" i="136"/>
  <c r="E62" i="136"/>
  <c r="C61" i="136"/>
  <c r="E58" i="136"/>
  <c r="C57" i="136"/>
  <c r="H63" i="136"/>
  <c r="B61" i="136"/>
  <c r="H59" i="136"/>
  <c r="B57" i="136"/>
  <c r="G63" i="135"/>
  <c r="C62" i="135"/>
  <c r="G59" i="135"/>
  <c r="C58" i="135"/>
  <c r="F63" i="135"/>
  <c r="J60" i="135"/>
  <c r="F59" i="135"/>
  <c r="C63" i="135"/>
  <c r="G60" i="135"/>
  <c r="C59" i="135"/>
  <c r="J61" i="135"/>
  <c r="F60" i="135"/>
  <c r="J57" i="135"/>
  <c r="G61" i="135"/>
  <c r="C60" i="135"/>
  <c r="G57" i="135"/>
  <c r="J62" i="135"/>
  <c r="F61" i="135"/>
  <c r="J58" i="135"/>
  <c r="F57" i="135"/>
  <c r="G62" i="135"/>
  <c r="C61" i="135"/>
  <c r="G58" i="135"/>
  <c r="C57" i="135"/>
  <c r="J63" i="135"/>
  <c r="F62" i="135"/>
  <c r="J59" i="135"/>
  <c r="F58" i="135"/>
  <c r="J63" i="134"/>
  <c r="F58" i="134"/>
  <c r="H47" i="134"/>
  <c r="F63" i="134"/>
  <c r="F59" i="134"/>
  <c r="F61" i="134"/>
  <c r="F57" i="134"/>
  <c r="B60" i="133"/>
  <c r="B62" i="133"/>
  <c r="B58" i="133"/>
  <c r="C57" i="132"/>
  <c r="B60" i="132"/>
  <c r="F18" i="132"/>
  <c r="B18" i="132"/>
  <c r="B56" i="132" s="1"/>
  <c r="D18" i="132"/>
  <c r="D56" i="132" s="1"/>
  <c r="B62" i="132"/>
  <c r="F56" i="132"/>
  <c r="G18" i="132"/>
  <c r="G56" i="132" s="1"/>
  <c r="B58" i="132"/>
  <c r="F18" i="131"/>
  <c r="B56" i="131"/>
  <c r="E18" i="131"/>
  <c r="E56" i="131" s="1"/>
  <c r="D18" i="131"/>
  <c r="D56" i="131" s="1"/>
  <c r="B60" i="131"/>
  <c r="G18" i="131"/>
  <c r="G56" i="131" s="1"/>
  <c r="C18" i="131"/>
  <c r="C56" i="131" s="1"/>
  <c r="C59" i="109"/>
  <c r="D62" i="109"/>
  <c r="F59" i="109"/>
  <c r="C63" i="109"/>
  <c r="F63" i="109"/>
  <c r="D58" i="109"/>
  <c r="E61" i="108"/>
  <c r="G37" i="108"/>
  <c r="C37" i="108"/>
  <c r="C56" i="108" s="1"/>
  <c r="B47" i="108"/>
  <c r="B37" i="108"/>
  <c r="E37" i="108"/>
  <c r="E56" i="108" s="1"/>
  <c r="D18" i="108"/>
  <c r="D56" i="108" s="1"/>
  <c r="F18" i="108"/>
  <c r="F56" i="108" s="1"/>
  <c r="B18" i="108"/>
  <c r="G18" i="108"/>
  <c r="C63" i="108"/>
  <c r="C59" i="108"/>
  <c r="J24" i="2"/>
  <c r="J42" i="2" s="1"/>
  <c r="J21" i="2"/>
  <c r="J39" i="2" s="1"/>
  <c r="J22" i="2"/>
  <c r="J40" i="2" s="1"/>
  <c r="J23" i="2"/>
  <c r="J41" i="2" s="1"/>
  <c r="F22" i="5"/>
  <c r="J25" i="2"/>
  <c r="J43" i="2" s="1"/>
  <c r="C20" i="2"/>
  <c r="C38" i="2" s="1"/>
  <c r="D20" i="2"/>
  <c r="D38" i="2" s="1"/>
  <c r="E20" i="2"/>
  <c r="E38" i="2" s="1"/>
  <c r="F20" i="2"/>
  <c r="F38" i="2" s="1"/>
  <c r="G20" i="2"/>
  <c r="G38" i="2" s="1"/>
  <c r="H20" i="2"/>
  <c r="H38" i="2" s="1"/>
  <c r="I20" i="2"/>
  <c r="I38" i="2" s="1"/>
  <c r="K20" i="2"/>
  <c r="K38" i="2" s="1"/>
  <c r="L20" i="2"/>
  <c r="L38" i="2" s="1"/>
  <c r="M20" i="2"/>
  <c r="M38" i="2" s="1"/>
  <c r="N20" i="2"/>
  <c r="O20" i="2"/>
  <c r="O38" i="2" s="1"/>
  <c r="P20" i="2"/>
  <c r="P38" i="2" s="1"/>
  <c r="Q20" i="2"/>
  <c r="Q38" i="2" s="1"/>
  <c r="H56" i="136" l="1"/>
  <c r="L56" i="135"/>
  <c r="I56" i="135"/>
  <c r="E56" i="134"/>
  <c r="M56" i="133"/>
  <c r="J56" i="133"/>
  <c r="K56" i="133"/>
  <c r="C56" i="134"/>
  <c r="F56" i="131"/>
  <c r="K56" i="131"/>
  <c r="C56" i="106"/>
  <c r="I56" i="131"/>
  <c r="I9" i="19"/>
  <c r="N38" i="2"/>
  <c r="I56" i="134"/>
  <c r="K56" i="134"/>
  <c r="G56" i="106"/>
  <c r="S41" i="2"/>
  <c r="V42" i="2"/>
  <c r="X41" i="2"/>
  <c r="T41" i="2"/>
  <c r="V40" i="2"/>
  <c r="G56" i="108"/>
  <c r="S39" i="2"/>
  <c r="X42" i="2"/>
  <c r="T42" i="2"/>
  <c r="V41" i="2"/>
  <c r="B56" i="136"/>
  <c r="T43" i="2"/>
  <c r="Q61" i="2"/>
  <c r="M61" i="2"/>
  <c r="P61" i="2"/>
  <c r="L61" i="2"/>
  <c r="O61" i="2"/>
  <c r="K61" i="2"/>
  <c r="J61" i="2"/>
  <c r="N61" i="2"/>
  <c r="J56" i="132"/>
  <c r="S42" i="2"/>
  <c r="W43" i="2"/>
  <c r="Y42" i="2"/>
  <c r="U42" i="2"/>
  <c r="W41" i="2"/>
  <c r="Y40" i="2"/>
  <c r="U40" i="2"/>
  <c r="V39" i="2"/>
  <c r="Q60" i="2"/>
  <c r="M60" i="2"/>
  <c r="P60" i="2"/>
  <c r="L60" i="2"/>
  <c r="O60" i="2"/>
  <c r="K60" i="2"/>
  <c r="N60" i="2"/>
  <c r="J60" i="2"/>
  <c r="I9" i="16"/>
  <c r="I9" i="20"/>
  <c r="K56" i="132"/>
  <c r="E56" i="132"/>
  <c r="X43" i="2"/>
  <c r="W39" i="2"/>
  <c r="F19" i="5"/>
  <c r="Q57" i="2"/>
  <c r="M57" i="2"/>
  <c r="P57" i="2"/>
  <c r="L57" i="2"/>
  <c r="O57" i="2"/>
  <c r="K57" i="2"/>
  <c r="J57" i="2"/>
  <c r="N57" i="2"/>
  <c r="S43" i="2"/>
  <c r="V43" i="2"/>
  <c r="X40" i="2"/>
  <c r="T40" i="2"/>
  <c r="U39" i="2"/>
  <c r="F23" i="5"/>
  <c r="F21" i="5"/>
  <c r="Q59" i="2"/>
  <c r="M59" i="2"/>
  <c r="P59" i="2"/>
  <c r="L59" i="2"/>
  <c r="O59" i="2"/>
  <c r="K59" i="2"/>
  <c r="J59" i="2"/>
  <c r="N59" i="2"/>
  <c r="I9" i="17"/>
  <c r="S40" i="2"/>
  <c r="Y43" i="2"/>
  <c r="U43" i="2"/>
  <c r="W42" i="2"/>
  <c r="Y41" i="2"/>
  <c r="U41" i="2"/>
  <c r="W40" i="2"/>
  <c r="X39" i="2"/>
  <c r="T39" i="2"/>
  <c r="Y39" i="2"/>
  <c r="J20" i="2"/>
  <c r="J38" i="2" s="1"/>
  <c r="Q58" i="2"/>
  <c r="M58" i="2"/>
  <c r="P58" i="2"/>
  <c r="L58" i="2"/>
  <c r="O58" i="2"/>
  <c r="K58" i="2"/>
  <c r="J58" i="2"/>
  <c r="N58" i="2"/>
  <c r="I9" i="18"/>
  <c r="G56" i="136"/>
  <c r="D56" i="136"/>
  <c r="F20" i="5"/>
  <c r="T38" i="2"/>
  <c r="S38" i="2"/>
  <c r="I19" i="105"/>
  <c r="H19" i="105"/>
  <c r="G19" i="105"/>
  <c r="D19" i="105"/>
  <c r="I18" i="105"/>
  <c r="H18" i="105"/>
  <c r="G18" i="105"/>
  <c r="D18" i="105"/>
  <c r="I17" i="105"/>
  <c r="H17" i="105"/>
  <c r="G17" i="105"/>
  <c r="D17" i="105"/>
  <c r="F16" i="105"/>
  <c r="E16" i="105"/>
  <c r="C16" i="105"/>
  <c r="B16" i="105"/>
  <c r="I15" i="105"/>
  <c r="H15" i="105"/>
  <c r="G15" i="105"/>
  <c r="D15" i="105"/>
  <c r="I14" i="105"/>
  <c r="H14" i="105"/>
  <c r="G14" i="105"/>
  <c r="D14" i="105"/>
  <c r="I13" i="105"/>
  <c r="H13" i="105"/>
  <c r="G13" i="105"/>
  <c r="D13" i="105"/>
  <c r="I12" i="105"/>
  <c r="H12" i="105"/>
  <c r="G12" i="105"/>
  <c r="D12" i="105"/>
  <c r="I11" i="105"/>
  <c r="H11" i="105"/>
  <c r="G11" i="105"/>
  <c r="D11" i="105"/>
  <c r="F10" i="105"/>
  <c r="E10" i="105"/>
  <c r="C10" i="105"/>
  <c r="C8" i="105" s="1"/>
  <c r="B10" i="105"/>
  <c r="H10" i="105" s="1"/>
  <c r="I9" i="105"/>
  <c r="H9" i="105"/>
  <c r="G9" i="105"/>
  <c r="D9" i="105"/>
  <c r="F8" i="105"/>
  <c r="E8" i="105"/>
  <c r="I19" i="104"/>
  <c r="H19" i="104"/>
  <c r="G19" i="104"/>
  <c r="D19" i="104"/>
  <c r="I18" i="104"/>
  <c r="H18" i="104"/>
  <c r="G18" i="104"/>
  <c r="D18" i="104"/>
  <c r="I17" i="104"/>
  <c r="H17" i="104"/>
  <c r="G17" i="104"/>
  <c r="D17" i="104"/>
  <c r="F16" i="104"/>
  <c r="E16" i="104"/>
  <c r="C16" i="104"/>
  <c r="B16" i="104"/>
  <c r="I15" i="104"/>
  <c r="H15" i="104"/>
  <c r="G15" i="104"/>
  <c r="D15" i="104"/>
  <c r="I14" i="104"/>
  <c r="H14" i="104"/>
  <c r="G14" i="104"/>
  <c r="D14" i="104"/>
  <c r="I13" i="104"/>
  <c r="H13" i="104"/>
  <c r="G13" i="104"/>
  <c r="D13" i="104"/>
  <c r="I12" i="104"/>
  <c r="H12" i="104"/>
  <c r="G12" i="104"/>
  <c r="D12" i="104"/>
  <c r="I11" i="104"/>
  <c r="H11" i="104"/>
  <c r="G11" i="104"/>
  <c r="D11" i="104"/>
  <c r="F10" i="104"/>
  <c r="E10" i="104"/>
  <c r="C10" i="104"/>
  <c r="C8" i="104" s="1"/>
  <c r="B10" i="104"/>
  <c r="H10" i="104" s="1"/>
  <c r="I9" i="104"/>
  <c r="H9" i="104"/>
  <c r="G9" i="104"/>
  <c r="D9" i="104"/>
  <c r="F8" i="104"/>
  <c r="E8" i="104"/>
  <c r="I19" i="102"/>
  <c r="H19" i="102"/>
  <c r="G19" i="102"/>
  <c r="D19" i="102"/>
  <c r="I18" i="102"/>
  <c r="H18" i="102"/>
  <c r="G18" i="102"/>
  <c r="D18" i="102"/>
  <c r="I17" i="102"/>
  <c r="H17" i="102"/>
  <c r="G17" i="102"/>
  <c r="D17" i="102"/>
  <c r="F16" i="102"/>
  <c r="E16" i="102"/>
  <c r="C16" i="102"/>
  <c r="B16" i="102"/>
  <c r="I15" i="102"/>
  <c r="H15" i="102"/>
  <c r="G15" i="102"/>
  <c r="D15" i="102"/>
  <c r="I14" i="102"/>
  <c r="H14" i="102"/>
  <c r="G14" i="102"/>
  <c r="D14" i="102"/>
  <c r="I13" i="102"/>
  <c r="H13" i="102"/>
  <c r="G13" i="102"/>
  <c r="D13" i="102"/>
  <c r="I12" i="102"/>
  <c r="H12" i="102"/>
  <c r="G12" i="102"/>
  <c r="D12" i="102"/>
  <c r="I11" i="102"/>
  <c r="H11" i="102"/>
  <c r="G11" i="102"/>
  <c r="D11" i="102"/>
  <c r="F10" i="102"/>
  <c r="E10" i="102"/>
  <c r="C10" i="102"/>
  <c r="B10" i="102"/>
  <c r="I9" i="102"/>
  <c r="H9" i="102"/>
  <c r="G9" i="102"/>
  <c r="D9" i="102"/>
  <c r="I19" i="101"/>
  <c r="H19" i="101"/>
  <c r="G19" i="101"/>
  <c r="J19" i="101" s="1"/>
  <c r="D19" i="101"/>
  <c r="I18" i="101"/>
  <c r="H18" i="101"/>
  <c r="G18" i="101"/>
  <c r="D18" i="101"/>
  <c r="I17" i="101"/>
  <c r="H17" i="101"/>
  <c r="G17" i="101"/>
  <c r="J17" i="101" s="1"/>
  <c r="D17" i="101"/>
  <c r="F16" i="101"/>
  <c r="E16" i="101"/>
  <c r="C16" i="101"/>
  <c r="B16" i="101"/>
  <c r="I15" i="101"/>
  <c r="H15" i="101"/>
  <c r="G15" i="101"/>
  <c r="D15" i="101"/>
  <c r="I14" i="101"/>
  <c r="H14" i="101"/>
  <c r="G14" i="101"/>
  <c r="D14" i="101"/>
  <c r="I13" i="101"/>
  <c r="H13" i="101"/>
  <c r="G13" i="101"/>
  <c r="D13" i="101"/>
  <c r="I12" i="101"/>
  <c r="H12" i="101"/>
  <c r="G12" i="101"/>
  <c r="D12" i="101"/>
  <c r="I11" i="101"/>
  <c r="H11" i="101"/>
  <c r="G11" i="101"/>
  <c r="D11" i="101"/>
  <c r="F10" i="101"/>
  <c r="E10" i="101"/>
  <c r="E8" i="101" s="1"/>
  <c r="C10" i="101"/>
  <c r="C8" i="101" s="1"/>
  <c r="B10" i="101"/>
  <c r="I9" i="101"/>
  <c r="H9" i="101"/>
  <c r="G9" i="101"/>
  <c r="D9" i="101"/>
  <c r="I21" i="100"/>
  <c r="H21" i="100"/>
  <c r="G21" i="100"/>
  <c r="D21" i="100"/>
  <c r="I19" i="100"/>
  <c r="H19" i="100"/>
  <c r="G19" i="100"/>
  <c r="D19" i="100"/>
  <c r="I18" i="100"/>
  <c r="H18" i="100"/>
  <c r="G18" i="100"/>
  <c r="D18" i="100"/>
  <c r="I17" i="100"/>
  <c r="H17" i="100"/>
  <c r="G17" i="100"/>
  <c r="D17" i="100"/>
  <c r="F16" i="100"/>
  <c r="F8" i="100" s="1"/>
  <c r="E16" i="100"/>
  <c r="B16" i="100"/>
  <c r="I15" i="100"/>
  <c r="H15" i="100"/>
  <c r="G15" i="100"/>
  <c r="D15" i="100"/>
  <c r="I14" i="100"/>
  <c r="H14" i="100"/>
  <c r="G14" i="100"/>
  <c r="D14" i="100"/>
  <c r="I13" i="100"/>
  <c r="H13" i="100"/>
  <c r="G13" i="100"/>
  <c r="D13" i="100"/>
  <c r="I12" i="100"/>
  <c r="H12" i="100"/>
  <c r="G12" i="100"/>
  <c r="D12" i="100"/>
  <c r="I11" i="100"/>
  <c r="H11" i="100"/>
  <c r="G11" i="100"/>
  <c r="D11" i="100"/>
  <c r="F10" i="100"/>
  <c r="E10" i="100"/>
  <c r="C10" i="100"/>
  <c r="C8" i="100" s="1"/>
  <c r="B10" i="100"/>
  <c r="I9" i="100"/>
  <c r="H9" i="100"/>
  <c r="G9" i="100"/>
  <c r="I19" i="99"/>
  <c r="H19" i="99"/>
  <c r="G19" i="99"/>
  <c r="D19" i="99"/>
  <c r="I18" i="99"/>
  <c r="H18" i="99"/>
  <c r="G18" i="99"/>
  <c r="D18" i="99"/>
  <c r="I17" i="99"/>
  <c r="H17" i="99"/>
  <c r="G17" i="99"/>
  <c r="D17" i="99"/>
  <c r="F16" i="99"/>
  <c r="E16" i="99"/>
  <c r="C16" i="99"/>
  <c r="B16" i="99"/>
  <c r="I15" i="99"/>
  <c r="H15" i="99"/>
  <c r="G15" i="99"/>
  <c r="D15" i="99"/>
  <c r="I14" i="99"/>
  <c r="H14" i="99"/>
  <c r="G14" i="99"/>
  <c r="D14" i="99"/>
  <c r="I13" i="99"/>
  <c r="H13" i="99"/>
  <c r="G13" i="99"/>
  <c r="D13" i="99"/>
  <c r="I12" i="99"/>
  <c r="H12" i="99"/>
  <c r="G12" i="99"/>
  <c r="D12" i="99"/>
  <c r="I11" i="99"/>
  <c r="H11" i="99"/>
  <c r="G11" i="99"/>
  <c r="D11" i="99"/>
  <c r="F10" i="99"/>
  <c r="E10" i="99"/>
  <c r="C10" i="99"/>
  <c r="B10" i="99"/>
  <c r="D9" i="99"/>
  <c r="M46" i="98"/>
  <c r="J46" i="98"/>
  <c r="G46" i="98"/>
  <c r="D46" i="98"/>
  <c r="M45" i="98"/>
  <c r="J45" i="98"/>
  <c r="G45" i="98"/>
  <c r="D45" i="98"/>
  <c r="M44" i="98"/>
  <c r="J44" i="98"/>
  <c r="G44" i="98"/>
  <c r="D44" i="98"/>
  <c r="M43" i="98"/>
  <c r="J43" i="98"/>
  <c r="G43" i="98"/>
  <c r="D43" i="98"/>
  <c r="M42" i="98"/>
  <c r="J42" i="98"/>
  <c r="G42" i="98"/>
  <c r="D42" i="98"/>
  <c r="M41" i="98"/>
  <c r="J41" i="98"/>
  <c r="G41" i="98"/>
  <c r="D41" i="98"/>
  <c r="M40" i="98"/>
  <c r="J40" i="98"/>
  <c r="G40" i="98"/>
  <c r="D40" i="98"/>
  <c r="L39" i="98"/>
  <c r="K39" i="98"/>
  <c r="I39" i="98"/>
  <c r="H39" i="98"/>
  <c r="F39" i="98"/>
  <c r="E39" i="98"/>
  <c r="C39" i="98"/>
  <c r="B39" i="98"/>
  <c r="M36" i="98"/>
  <c r="J36" i="98"/>
  <c r="G36" i="98"/>
  <c r="D36" i="98"/>
  <c r="M35" i="98"/>
  <c r="J35" i="98"/>
  <c r="G35" i="98"/>
  <c r="D35" i="98"/>
  <c r="M34" i="98"/>
  <c r="J34" i="98"/>
  <c r="G34" i="98"/>
  <c r="D34" i="98"/>
  <c r="M33" i="98"/>
  <c r="J33" i="98"/>
  <c r="G33" i="98"/>
  <c r="D33" i="98"/>
  <c r="M32" i="98"/>
  <c r="J32" i="98"/>
  <c r="G32" i="98"/>
  <c r="D32" i="98"/>
  <c r="M31" i="98"/>
  <c r="J31" i="98"/>
  <c r="G31" i="98"/>
  <c r="D31" i="98"/>
  <c r="M30" i="98"/>
  <c r="J30" i="98"/>
  <c r="G30" i="98"/>
  <c r="D30" i="98"/>
  <c r="L29" i="98"/>
  <c r="K29" i="98"/>
  <c r="I29" i="98"/>
  <c r="H29" i="98"/>
  <c r="F29" i="98"/>
  <c r="E29" i="98"/>
  <c r="C29" i="98"/>
  <c r="M26" i="98"/>
  <c r="J26" i="98"/>
  <c r="G26" i="98"/>
  <c r="D26" i="98"/>
  <c r="M25" i="98"/>
  <c r="J25" i="98"/>
  <c r="G25" i="98"/>
  <c r="D25" i="98"/>
  <c r="M24" i="98"/>
  <c r="J24" i="98"/>
  <c r="G24" i="98"/>
  <c r="D24" i="98"/>
  <c r="M23" i="98"/>
  <c r="J23" i="98"/>
  <c r="G23" i="98"/>
  <c r="D23" i="98"/>
  <c r="M22" i="98"/>
  <c r="J22" i="98"/>
  <c r="G22" i="98"/>
  <c r="D22" i="98"/>
  <c r="M21" i="98"/>
  <c r="J21" i="98"/>
  <c r="G21" i="98"/>
  <c r="D21" i="98"/>
  <c r="M20" i="98"/>
  <c r="D20" i="98"/>
  <c r="I9" i="99"/>
  <c r="L19" i="98"/>
  <c r="K19" i="98"/>
  <c r="I19" i="98"/>
  <c r="H19" i="98"/>
  <c r="F19" i="98"/>
  <c r="E19" i="98"/>
  <c r="C19" i="98"/>
  <c r="B19" i="98"/>
  <c r="L16" i="98"/>
  <c r="K16" i="98"/>
  <c r="I16" i="98"/>
  <c r="H16" i="98"/>
  <c r="F16" i="98"/>
  <c r="E16" i="98"/>
  <c r="C16" i="98"/>
  <c r="B16" i="98"/>
  <c r="L15" i="98"/>
  <c r="K15" i="98"/>
  <c r="I15" i="98"/>
  <c r="H15" i="98"/>
  <c r="F15" i="98"/>
  <c r="E15" i="98"/>
  <c r="C15" i="98"/>
  <c r="B15" i="98"/>
  <c r="L14" i="98"/>
  <c r="K14" i="98"/>
  <c r="I14" i="98"/>
  <c r="H14" i="98"/>
  <c r="F14" i="98"/>
  <c r="E14" i="98"/>
  <c r="C14" i="98"/>
  <c r="B14" i="98"/>
  <c r="L13" i="98"/>
  <c r="K13" i="98"/>
  <c r="I13" i="98"/>
  <c r="H13" i="98"/>
  <c r="F13" i="98"/>
  <c r="E13" i="98"/>
  <c r="C13" i="98"/>
  <c r="B13" i="98"/>
  <c r="L12" i="98"/>
  <c r="K12" i="98"/>
  <c r="I12" i="98"/>
  <c r="H12" i="98"/>
  <c r="F12" i="98"/>
  <c r="E12" i="98"/>
  <c r="C12" i="98"/>
  <c r="B12" i="98"/>
  <c r="L11" i="98"/>
  <c r="K11" i="98"/>
  <c r="I11" i="98"/>
  <c r="H11" i="98"/>
  <c r="F11" i="98"/>
  <c r="E11" i="98"/>
  <c r="C11" i="98"/>
  <c r="B11" i="98"/>
  <c r="L10" i="98"/>
  <c r="K10" i="98"/>
  <c r="I10" i="98"/>
  <c r="H10" i="98"/>
  <c r="F10" i="98"/>
  <c r="E10" i="98"/>
  <c r="C10" i="98"/>
  <c r="B10" i="98"/>
  <c r="I19" i="94"/>
  <c r="H19" i="94"/>
  <c r="I18" i="94"/>
  <c r="H18" i="94"/>
  <c r="I17" i="94"/>
  <c r="H17" i="94"/>
  <c r="I15" i="94"/>
  <c r="H15" i="94"/>
  <c r="I14" i="94"/>
  <c r="H14" i="94"/>
  <c r="I13" i="94"/>
  <c r="H13" i="94"/>
  <c r="I12" i="94"/>
  <c r="H12" i="94"/>
  <c r="I11" i="94"/>
  <c r="H11" i="94"/>
  <c r="I9" i="94"/>
  <c r="H9" i="94"/>
  <c r="H27" i="62"/>
  <c r="I22" i="62"/>
  <c r="H22" i="62"/>
  <c r="H21" i="62"/>
  <c r="H20" i="62"/>
  <c r="I18" i="62"/>
  <c r="H18" i="62"/>
  <c r="I17" i="62"/>
  <c r="H17" i="62"/>
  <c r="I16" i="62"/>
  <c r="H16" i="62"/>
  <c r="I15" i="62"/>
  <c r="H15" i="62"/>
  <c r="I14" i="62"/>
  <c r="H14" i="62"/>
  <c r="I9" i="62"/>
  <c r="H9" i="62"/>
  <c r="G19" i="94"/>
  <c r="D19" i="94"/>
  <c r="G18" i="94"/>
  <c r="D18" i="94"/>
  <c r="G17" i="94"/>
  <c r="D17" i="94"/>
  <c r="F16" i="94"/>
  <c r="E16" i="94"/>
  <c r="C16" i="94"/>
  <c r="B16" i="94"/>
  <c r="G15" i="94"/>
  <c r="D15" i="94"/>
  <c r="G14" i="94"/>
  <c r="D14" i="94"/>
  <c r="G13" i="94"/>
  <c r="D13" i="94"/>
  <c r="G12" i="94"/>
  <c r="D12" i="94"/>
  <c r="G11" i="94"/>
  <c r="D11" i="94"/>
  <c r="F10" i="94"/>
  <c r="E10" i="94"/>
  <c r="C10" i="94"/>
  <c r="B10" i="94"/>
  <c r="G9" i="94"/>
  <c r="D9" i="94"/>
  <c r="D9" i="62"/>
  <c r="G9" i="62"/>
  <c r="B13" i="62"/>
  <c r="H13" i="62" s="1"/>
  <c r="C13" i="62"/>
  <c r="I13" i="62" s="1"/>
  <c r="D14" i="62"/>
  <c r="G14" i="62"/>
  <c r="D15" i="62"/>
  <c r="G15" i="62"/>
  <c r="D16" i="62"/>
  <c r="G16" i="62"/>
  <c r="D17" i="62"/>
  <c r="G17" i="62"/>
  <c r="D18" i="62"/>
  <c r="G18" i="62"/>
  <c r="I19" i="62"/>
  <c r="G20" i="62"/>
  <c r="G21" i="62"/>
  <c r="D22" i="62"/>
  <c r="G22" i="62"/>
  <c r="G27" i="62"/>
  <c r="O16" i="90"/>
  <c r="N16" i="90"/>
  <c r="O15" i="90"/>
  <c r="N15" i="90"/>
  <c r="O14" i="90"/>
  <c r="N14" i="90"/>
  <c r="O13" i="90"/>
  <c r="N13" i="90"/>
  <c r="O12" i="90"/>
  <c r="N12" i="90"/>
  <c r="O11" i="90"/>
  <c r="N11" i="90"/>
  <c r="O10" i="90"/>
  <c r="L16" i="90"/>
  <c r="K16" i="90"/>
  <c r="L15" i="90"/>
  <c r="K15" i="90"/>
  <c r="L14" i="90"/>
  <c r="K14" i="90"/>
  <c r="L13" i="90"/>
  <c r="K13" i="90"/>
  <c r="L12" i="90"/>
  <c r="K12" i="90"/>
  <c r="L11" i="90"/>
  <c r="K11" i="90"/>
  <c r="L10" i="90"/>
  <c r="K10" i="90"/>
  <c r="I16" i="90"/>
  <c r="H16" i="90"/>
  <c r="I15" i="90"/>
  <c r="H15" i="90"/>
  <c r="I14" i="90"/>
  <c r="H14" i="90"/>
  <c r="I13" i="90"/>
  <c r="H13" i="90"/>
  <c r="I12" i="90"/>
  <c r="H12" i="90"/>
  <c r="I11" i="90"/>
  <c r="H11" i="90"/>
  <c r="I10" i="90"/>
  <c r="H10" i="90"/>
  <c r="F16" i="90"/>
  <c r="E16" i="90"/>
  <c r="F15" i="90"/>
  <c r="E15" i="90"/>
  <c r="F14" i="90"/>
  <c r="E14" i="90"/>
  <c r="F13" i="90"/>
  <c r="E13" i="90"/>
  <c r="F12" i="90"/>
  <c r="E12" i="90"/>
  <c r="F11" i="90"/>
  <c r="E11" i="90"/>
  <c r="F10" i="90"/>
  <c r="E10" i="90"/>
  <c r="C16" i="90"/>
  <c r="B15" i="193" s="1"/>
  <c r="B34" i="193" s="1"/>
  <c r="B16" i="90"/>
  <c r="C15" i="90"/>
  <c r="B14" i="193" s="1"/>
  <c r="B33" i="193" s="1"/>
  <c r="B15" i="90"/>
  <c r="C14" i="90"/>
  <c r="B13" i="193" s="1"/>
  <c r="B32" i="193" s="1"/>
  <c r="B14" i="90"/>
  <c r="C13" i="90"/>
  <c r="B12" i="193" s="1"/>
  <c r="B31" i="193" s="1"/>
  <c r="B13" i="90"/>
  <c r="C12" i="90"/>
  <c r="B11" i="193" s="1"/>
  <c r="B30" i="193" s="1"/>
  <c r="B12" i="90"/>
  <c r="C11" i="90"/>
  <c r="B10" i="193" s="1"/>
  <c r="B29" i="193" s="1"/>
  <c r="B11" i="90"/>
  <c r="C10" i="90"/>
  <c r="B9" i="193" s="1"/>
  <c r="B10" i="90"/>
  <c r="O19" i="90"/>
  <c r="N19" i="90"/>
  <c r="L19" i="90"/>
  <c r="K19" i="90"/>
  <c r="I19" i="90"/>
  <c r="H19" i="90"/>
  <c r="F19" i="90"/>
  <c r="E19" i="90"/>
  <c r="C19" i="90"/>
  <c r="B19" i="90"/>
  <c r="O29" i="90"/>
  <c r="N29" i="90"/>
  <c r="L29" i="90"/>
  <c r="K29" i="90"/>
  <c r="I29" i="90"/>
  <c r="H29" i="90"/>
  <c r="F29" i="90"/>
  <c r="E29" i="90"/>
  <c r="B29" i="90"/>
  <c r="O39" i="90"/>
  <c r="N39" i="90"/>
  <c r="L39" i="90"/>
  <c r="K39" i="90"/>
  <c r="I39" i="90"/>
  <c r="H39" i="90"/>
  <c r="F39" i="90"/>
  <c r="E39" i="90"/>
  <c r="C39" i="90"/>
  <c r="B39" i="90"/>
  <c r="P46" i="90"/>
  <c r="M46" i="90"/>
  <c r="J46" i="90"/>
  <c r="G46" i="90"/>
  <c r="D46" i="90"/>
  <c r="P45" i="90"/>
  <c r="M45" i="90"/>
  <c r="J45" i="90"/>
  <c r="G45" i="90"/>
  <c r="D45" i="90"/>
  <c r="P44" i="90"/>
  <c r="M44" i="90"/>
  <c r="J44" i="90"/>
  <c r="G44" i="90"/>
  <c r="D44" i="90"/>
  <c r="P43" i="90"/>
  <c r="M43" i="90"/>
  <c r="J43" i="90"/>
  <c r="G43" i="90"/>
  <c r="D43" i="90"/>
  <c r="P42" i="90"/>
  <c r="M42" i="90"/>
  <c r="J42" i="90"/>
  <c r="G42" i="90"/>
  <c r="D42" i="90"/>
  <c r="P40" i="90"/>
  <c r="M40" i="90"/>
  <c r="J40" i="90"/>
  <c r="G40" i="90"/>
  <c r="D40" i="90"/>
  <c r="P36" i="90"/>
  <c r="M36" i="90"/>
  <c r="J36" i="90"/>
  <c r="G36" i="90"/>
  <c r="D36" i="90"/>
  <c r="P35" i="90"/>
  <c r="M35" i="90"/>
  <c r="J35" i="90"/>
  <c r="G35" i="90"/>
  <c r="D35" i="90"/>
  <c r="P34" i="90"/>
  <c r="M34" i="90"/>
  <c r="J34" i="90"/>
  <c r="G34" i="90"/>
  <c r="D34" i="90"/>
  <c r="P33" i="90"/>
  <c r="M33" i="90"/>
  <c r="J33" i="90"/>
  <c r="G33" i="90"/>
  <c r="D33" i="90"/>
  <c r="P32" i="90"/>
  <c r="M32" i="90"/>
  <c r="J32" i="90"/>
  <c r="G32" i="90"/>
  <c r="D32" i="90"/>
  <c r="J31" i="90"/>
  <c r="G31" i="90"/>
  <c r="D31" i="90"/>
  <c r="P30" i="90"/>
  <c r="M30" i="90"/>
  <c r="J30" i="90"/>
  <c r="G30" i="90"/>
  <c r="D30" i="90"/>
  <c r="P26" i="90"/>
  <c r="M26" i="90"/>
  <c r="J26" i="90"/>
  <c r="G26" i="90"/>
  <c r="D26" i="90"/>
  <c r="P25" i="90"/>
  <c r="M25" i="90"/>
  <c r="J25" i="90"/>
  <c r="G25" i="90"/>
  <c r="D25" i="90"/>
  <c r="P24" i="90"/>
  <c r="M24" i="90"/>
  <c r="J24" i="90"/>
  <c r="G24" i="90"/>
  <c r="D24" i="90"/>
  <c r="P23" i="90"/>
  <c r="M23" i="90"/>
  <c r="J23" i="90"/>
  <c r="G23" i="90"/>
  <c r="D23" i="90"/>
  <c r="P22" i="90"/>
  <c r="M22" i="90"/>
  <c r="J22" i="90"/>
  <c r="G22" i="90"/>
  <c r="D22" i="90"/>
  <c r="J20" i="90"/>
  <c r="G20" i="90"/>
  <c r="D20" i="90"/>
  <c r="E17" i="78"/>
  <c r="G27" i="78" s="1"/>
  <c r="B17" i="78"/>
  <c r="C27" i="78" s="1"/>
  <c r="E16" i="78"/>
  <c r="E26" i="78" s="1"/>
  <c r="B16" i="78"/>
  <c r="D26" i="78" s="1"/>
  <c r="E15" i="78"/>
  <c r="G25" i="78" s="1"/>
  <c r="B15" i="78"/>
  <c r="C25" i="78" s="1"/>
  <c r="E14" i="78"/>
  <c r="E24" i="78" s="1"/>
  <c r="B14" i="78"/>
  <c r="D24" i="78" s="1"/>
  <c r="E13" i="78"/>
  <c r="G23" i="78" s="1"/>
  <c r="B13" i="78"/>
  <c r="C23" i="78" s="1"/>
  <c r="E12" i="78"/>
  <c r="E22" i="78" s="1"/>
  <c r="B12" i="78"/>
  <c r="D22" i="78" s="1"/>
  <c r="E11" i="78"/>
  <c r="G21" i="78" s="1"/>
  <c r="B11" i="78"/>
  <c r="C21" i="78" s="1"/>
  <c r="E10" i="78"/>
  <c r="E20" i="78" s="1"/>
  <c r="B10" i="78"/>
  <c r="D20" i="78" s="1"/>
  <c r="G9" i="78"/>
  <c r="F9" i="78"/>
  <c r="D9" i="78"/>
  <c r="C9" i="78"/>
  <c r="E17" i="77"/>
  <c r="G27" i="77" s="1"/>
  <c r="C27" i="77"/>
  <c r="E16" i="77"/>
  <c r="E26" i="77" s="1"/>
  <c r="B16" i="77"/>
  <c r="D26" i="77" s="1"/>
  <c r="E15" i="77"/>
  <c r="G25" i="77" s="1"/>
  <c r="B15" i="77"/>
  <c r="C25" i="77" s="1"/>
  <c r="E14" i="77"/>
  <c r="E24" i="77" s="1"/>
  <c r="B14" i="77"/>
  <c r="D24" i="77" s="1"/>
  <c r="E13" i="77"/>
  <c r="G23" i="77" s="1"/>
  <c r="B13" i="77"/>
  <c r="C23" i="77" s="1"/>
  <c r="E12" i="77"/>
  <c r="E22" i="77" s="1"/>
  <c r="B12" i="77"/>
  <c r="D22" i="77" s="1"/>
  <c r="E11" i="77"/>
  <c r="G21" i="77" s="1"/>
  <c r="B11" i="77"/>
  <c r="C21" i="77" s="1"/>
  <c r="E10" i="77"/>
  <c r="E20" i="77" s="1"/>
  <c r="B10" i="77"/>
  <c r="D20" i="77" s="1"/>
  <c r="G9" i="77"/>
  <c r="F9" i="77"/>
  <c r="D9" i="77"/>
  <c r="C9" i="77"/>
  <c r="E17" i="76"/>
  <c r="G27" i="76" s="1"/>
  <c r="B17" i="76"/>
  <c r="C27" i="76" s="1"/>
  <c r="E16" i="76"/>
  <c r="E26" i="76" s="1"/>
  <c r="B16" i="76"/>
  <c r="D26" i="76" s="1"/>
  <c r="E15" i="76"/>
  <c r="G25" i="76" s="1"/>
  <c r="B15" i="76"/>
  <c r="C25" i="76" s="1"/>
  <c r="E14" i="76"/>
  <c r="E24" i="76" s="1"/>
  <c r="B14" i="76"/>
  <c r="D24" i="76" s="1"/>
  <c r="E13" i="76"/>
  <c r="G23" i="76" s="1"/>
  <c r="B13" i="76"/>
  <c r="C23" i="76" s="1"/>
  <c r="E12" i="76"/>
  <c r="E22" i="76" s="1"/>
  <c r="B12" i="76"/>
  <c r="D22" i="76" s="1"/>
  <c r="E11" i="76"/>
  <c r="G21" i="76" s="1"/>
  <c r="B11" i="76"/>
  <c r="C21" i="76" s="1"/>
  <c r="E10" i="76"/>
  <c r="E20" i="76" s="1"/>
  <c r="B10" i="76"/>
  <c r="D20" i="76" s="1"/>
  <c r="G9" i="76"/>
  <c r="F9" i="76"/>
  <c r="D9" i="76"/>
  <c r="C9" i="76"/>
  <c r="E17" i="75"/>
  <c r="G27" i="75" s="1"/>
  <c r="B17" i="75"/>
  <c r="C27" i="75" s="1"/>
  <c r="E16" i="75"/>
  <c r="E26" i="75" s="1"/>
  <c r="B16" i="75"/>
  <c r="D26" i="75" s="1"/>
  <c r="E15" i="75"/>
  <c r="G25" i="75" s="1"/>
  <c r="B15" i="75"/>
  <c r="C25" i="75" s="1"/>
  <c r="E14" i="75"/>
  <c r="E24" i="75" s="1"/>
  <c r="B14" i="75"/>
  <c r="D24" i="75" s="1"/>
  <c r="E13" i="75"/>
  <c r="G23" i="75" s="1"/>
  <c r="B13" i="75"/>
  <c r="D23" i="75" s="1"/>
  <c r="E12" i="75"/>
  <c r="E22" i="75" s="1"/>
  <c r="B12" i="75"/>
  <c r="D22" i="75" s="1"/>
  <c r="E11" i="75"/>
  <c r="E21" i="75" s="1"/>
  <c r="B11" i="75"/>
  <c r="D21" i="75" s="1"/>
  <c r="E10" i="75"/>
  <c r="E20" i="75" s="1"/>
  <c r="B10" i="75"/>
  <c r="D20" i="75" s="1"/>
  <c r="G9" i="75"/>
  <c r="F9" i="75"/>
  <c r="D9" i="75"/>
  <c r="C9" i="75"/>
  <c r="E17" i="74"/>
  <c r="G27" i="74" s="1"/>
  <c r="B17" i="74"/>
  <c r="C27" i="74" s="1"/>
  <c r="E16" i="74"/>
  <c r="E26" i="74" s="1"/>
  <c r="B16" i="74"/>
  <c r="D26" i="74" s="1"/>
  <c r="E15" i="74"/>
  <c r="G25" i="74" s="1"/>
  <c r="B15" i="74"/>
  <c r="C25" i="74" s="1"/>
  <c r="E14" i="74"/>
  <c r="E24" i="74" s="1"/>
  <c r="B14" i="74"/>
  <c r="D24" i="74" s="1"/>
  <c r="E13" i="74"/>
  <c r="G23" i="74" s="1"/>
  <c r="B13" i="74"/>
  <c r="C23" i="74" s="1"/>
  <c r="E12" i="74"/>
  <c r="E22" i="74" s="1"/>
  <c r="B12" i="74"/>
  <c r="D22" i="74" s="1"/>
  <c r="E11" i="74"/>
  <c r="G21" i="74" s="1"/>
  <c r="B11" i="74"/>
  <c r="C21" i="74" s="1"/>
  <c r="E10" i="74"/>
  <c r="E20" i="74" s="1"/>
  <c r="B10" i="74"/>
  <c r="D20" i="74" s="1"/>
  <c r="G9" i="74"/>
  <c r="F9" i="74"/>
  <c r="E9" i="74"/>
  <c r="E19" i="74" s="1"/>
  <c r="D9" i="74"/>
  <c r="C9" i="74"/>
  <c r="B9" i="74"/>
  <c r="B19" i="74" s="1"/>
  <c r="E17" i="73"/>
  <c r="G27" i="73" s="1"/>
  <c r="B17" i="73"/>
  <c r="C27" i="73" s="1"/>
  <c r="E16" i="73"/>
  <c r="E26" i="73" s="1"/>
  <c r="B16" i="73"/>
  <c r="D26" i="73" s="1"/>
  <c r="E15" i="73"/>
  <c r="G25" i="73" s="1"/>
  <c r="B15" i="73"/>
  <c r="C25" i="73" s="1"/>
  <c r="E14" i="73"/>
  <c r="E24" i="73" s="1"/>
  <c r="B14" i="73"/>
  <c r="D24" i="73" s="1"/>
  <c r="E13" i="73"/>
  <c r="G23" i="73" s="1"/>
  <c r="B13" i="73"/>
  <c r="C23" i="73" s="1"/>
  <c r="E12" i="73"/>
  <c r="E22" i="73" s="1"/>
  <c r="B12" i="73"/>
  <c r="D22" i="73" s="1"/>
  <c r="E11" i="73"/>
  <c r="G21" i="73" s="1"/>
  <c r="B11" i="73"/>
  <c r="C21" i="73" s="1"/>
  <c r="E10" i="73"/>
  <c r="E20" i="73" s="1"/>
  <c r="B10" i="73"/>
  <c r="D20" i="73" s="1"/>
  <c r="G9" i="73"/>
  <c r="F9" i="73"/>
  <c r="D9" i="73"/>
  <c r="C9" i="73"/>
  <c r="C9" i="72"/>
  <c r="D9" i="72"/>
  <c r="B10" i="72"/>
  <c r="C20" i="72" s="1"/>
  <c r="B11" i="72"/>
  <c r="C21" i="72" s="1"/>
  <c r="B12" i="72"/>
  <c r="D22" i="72" s="1"/>
  <c r="B13" i="72"/>
  <c r="B23" i="72" s="1"/>
  <c r="B14" i="72"/>
  <c r="C24" i="72" s="1"/>
  <c r="B15" i="72"/>
  <c r="D25" i="72" s="1"/>
  <c r="B16" i="72"/>
  <c r="D26" i="72" s="1"/>
  <c r="B17" i="72"/>
  <c r="B27" i="72" s="1"/>
  <c r="E17" i="72"/>
  <c r="G27" i="72" s="1"/>
  <c r="E16" i="72"/>
  <c r="G26" i="72" s="1"/>
  <c r="E15" i="72"/>
  <c r="G25" i="72" s="1"/>
  <c r="E14" i="72"/>
  <c r="G24" i="72" s="1"/>
  <c r="E13" i="72"/>
  <c r="G23" i="72" s="1"/>
  <c r="E12" i="72"/>
  <c r="G22" i="72" s="1"/>
  <c r="E11" i="72"/>
  <c r="G21" i="72" s="1"/>
  <c r="E10" i="72"/>
  <c r="G20" i="72" s="1"/>
  <c r="G9" i="72"/>
  <c r="F9" i="72"/>
  <c r="C14" i="2"/>
  <c r="C32" i="2" s="1"/>
  <c r="D14" i="2"/>
  <c r="D32" i="2" s="1"/>
  <c r="E14" i="2"/>
  <c r="E32" i="2" s="1"/>
  <c r="F14" i="2"/>
  <c r="F32" i="2" s="1"/>
  <c r="G14" i="2"/>
  <c r="G32" i="2" s="1"/>
  <c r="H14" i="2"/>
  <c r="I14" i="2"/>
  <c r="I32" i="2" s="1"/>
  <c r="B14" i="2"/>
  <c r="B32" i="2" s="1"/>
  <c r="C18" i="7"/>
  <c r="B18" i="7"/>
  <c r="C18" i="5"/>
  <c r="D18" i="5"/>
  <c r="E18" i="5"/>
  <c r="C12" i="5"/>
  <c r="D12" i="5"/>
  <c r="E12" i="5"/>
  <c r="E23" i="71"/>
  <c r="E39" i="71" s="1"/>
  <c r="B23" i="71"/>
  <c r="E22" i="71"/>
  <c r="E38" i="71" s="1"/>
  <c r="B22" i="71"/>
  <c r="E21" i="71"/>
  <c r="E37" i="71" s="1"/>
  <c r="B21" i="71"/>
  <c r="E20" i="71"/>
  <c r="E36" i="71" s="1"/>
  <c r="B20" i="71"/>
  <c r="E19" i="71"/>
  <c r="E35" i="71" s="1"/>
  <c r="B19" i="71"/>
  <c r="E18" i="71"/>
  <c r="E34" i="71" s="1"/>
  <c r="B18" i="71"/>
  <c r="E17" i="71"/>
  <c r="E33" i="71" s="1"/>
  <c r="B17" i="71"/>
  <c r="E16" i="71"/>
  <c r="E32" i="71" s="1"/>
  <c r="B16" i="71"/>
  <c r="E15" i="71"/>
  <c r="E31" i="71" s="1"/>
  <c r="B15" i="71"/>
  <c r="E14" i="71"/>
  <c r="E30" i="71" s="1"/>
  <c r="B14" i="71"/>
  <c r="E13" i="71"/>
  <c r="E29" i="71" s="1"/>
  <c r="B13" i="71"/>
  <c r="E12" i="71"/>
  <c r="E28" i="71" s="1"/>
  <c r="B12" i="71"/>
  <c r="E11" i="71"/>
  <c r="E27" i="71" s="1"/>
  <c r="B11" i="71"/>
  <c r="E10" i="71"/>
  <c r="E26" i="71" s="1"/>
  <c r="B10" i="71"/>
  <c r="G9" i="71"/>
  <c r="F9" i="71"/>
  <c r="D9" i="71"/>
  <c r="J9" i="71" s="1"/>
  <c r="C9" i="71"/>
  <c r="I9" i="71" s="1"/>
  <c r="E23" i="70"/>
  <c r="E39" i="70" s="1"/>
  <c r="B23" i="70"/>
  <c r="E22" i="70"/>
  <c r="E38" i="70" s="1"/>
  <c r="B22" i="70"/>
  <c r="E21" i="70"/>
  <c r="E37" i="70" s="1"/>
  <c r="B21" i="70"/>
  <c r="E20" i="70"/>
  <c r="E36" i="70" s="1"/>
  <c r="B20" i="70"/>
  <c r="E19" i="70"/>
  <c r="E35" i="70" s="1"/>
  <c r="B19" i="70"/>
  <c r="E18" i="70"/>
  <c r="E34" i="70" s="1"/>
  <c r="B18" i="70"/>
  <c r="E17" i="70"/>
  <c r="E33" i="70" s="1"/>
  <c r="B17" i="70"/>
  <c r="E16" i="70"/>
  <c r="E32" i="70" s="1"/>
  <c r="B16" i="70"/>
  <c r="E15" i="70"/>
  <c r="E31" i="70" s="1"/>
  <c r="B15" i="70"/>
  <c r="E14" i="70"/>
  <c r="E30" i="70" s="1"/>
  <c r="B14" i="70"/>
  <c r="E13" i="70"/>
  <c r="E29" i="70" s="1"/>
  <c r="B13" i="70"/>
  <c r="E12" i="70"/>
  <c r="E28" i="70" s="1"/>
  <c r="B12" i="70"/>
  <c r="E11" i="70"/>
  <c r="E27" i="70" s="1"/>
  <c r="B11" i="70"/>
  <c r="E10" i="70"/>
  <c r="E26" i="70" s="1"/>
  <c r="B10" i="70"/>
  <c r="G9" i="70"/>
  <c r="F9" i="70"/>
  <c r="D9" i="70"/>
  <c r="J9" i="70" s="1"/>
  <c r="C9" i="70"/>
  <c r="I9" i="70" s="1"/>
  <c r="E23" i="69"/>
  <c r="E39" i="69" s="1"/>
  <c r="B23" i="69"/>
  <c r="E22" i="69"/>
  <c r="E38" i="69" s="1"/>
  <c r="B22" i="69"/>
  <c r="E21" i="69"/>
  <c r="E37" i="69" s="1"/>
  <c r="B21" i="69"/>
  <c r="E20" i="69"/>
  <c r="E36" i="69" s="1"/>
  <c r="B20" i="69"/>
  <c r="E19" i="69"/>
  <c r="E35" i="69" s="1"/>
  <c r="B19" i="69"/>
  <c r="E18" i="69"/>
  <c r="E34" i="69" s="1"/>
  <c r="B18" i="69"/>
  <c r="E17" i="69"/>
  <c r="E33" i="69" s="1"/>
  <c r="B17" i="69"/>
  <c r="E16" i="69"/>
  <c r="E32" i="69" s="1"/>
  <c r="B16" i="69"/>
  <c r="E15" i="69"/>
  <c r="E31" i="69" s="1"/>
  <c r="B15" i="69"/>
  <c r="E14" i="69"/>
  <c r="E30" i="69" s="1"/>
  <c r="B14" i="69"/>
  <c r="E13" i="69"/>
  <c r="E29" i="69" s="1"/>
  <c r="B13" i="69"/>
  <c r="E12" i="69"/>
  <c r="E28" i="69" s="1"/>
  <c r="B12" i="69"/>
  <c r="E11" i="69"/>
  <c r="E27" i="69" s="1"/>
  <c r="B11" i="69"/>
  <c r="E10" i="69"/>
  <c r="E26" i="69" s="1"/>
  <c r="B10" i="69"/>
  <c r="G9" i="69"/>
  <c r="F9" i="69"/>
  <c r="D9" i="69"/>
  <c r="J9" i="69" s="1"/>
  <c r="C9" i="69"/>
  <c r="I9" i="69" s="1"/>
  <c r="E23" i="68"/>
  <c r="G39" i="68" s="1"/>
  <c r="B23" i="68"/>
  <c r="E22" i="68"/>
  <c r="E38" i="68" s="1"/>
  <c r="B22" i="68"/>
  <c r="E21" i="68"/>
  <c r="E37" i="68" s="1"/>
  <c r="B21" i="68"/>
  <c r="E20" i="68"/>
  <c r="G36" i="68" s="1"/>
  <c r="B20" i="68"/>
  <c r="E19" i="68"/>
  <c r="G35" i="68" s="1"/>
  <c r="B19" i="68"/>
  <c r="E18" i="68"/>
  <c r="E34" i="68" s="1"/>
  <c r="B18" i="68"/>
  <c r="E17" i="68"/>
  <c r="E33" i="68" s="1"/>
  <c r="B17" i="68"/>
  <c r="E16" i="68"/>
  <c r="G32" i="68" s="1"/>
  <c r="B16" i="68"/>
  <c r="E15" i="68"/>
  <c r="G31" i="68" s="1"/>
  <c r="B15" i="68"/>
  <c r="E14" i="68"/>
  <c r="E30" i="68" s="1"/>
  <c r="B14" i="68"/>
  <c r="E13" i="68"/>
  <c r="E29" i="68" s="1"/>
  <c r="B13" i="68"/>
  <c r="E12" i="68"/>
  <c r="G28" i="68" s="1"/>
  <c r="B12" i="68"/>
  <c r="E11" i="68"/>
  <c r="G27" i="68" s="1"/>
  <c r="B11" i="68"/>
  <c r="E10" i="68"/>
  <c r="E26" i="68" s="1"/>
  <c r="B10" i="68"/>
  <c r="G9" i="68"/>
  <c r="F9" i="68"/>
  <c r="D9" i="68"/>
  <c r="J9" i="68" s="1"/>
  <c r="C9" i="68"/>
  <c r="I9" i="68" s="1"/>
  <c r="E23" i="67"/>
  <c r="E39" i="67" s="1"/>
  <c r="B23" i="67"/>
  <c r="E22" i="67"/>
  <c r="E38" i="67" s="1"/>
  <c r="B22" i="67"/>
  <c r="E21" i="67"/>
  <c r="E37" i="67" s="1"/>
  <c r="B21" i="67"/>
  <c r="E20" i="67"/>
  <c r="E36" i="67" s="1"/>
  <c r="B20" i="67"/>
  <c r="E19" i="67"/>
  <c r="E35" i="67" s="1"/>
  <c r="B19" i="67"/>
  <c r="E18" i="67"/>
  <c r="E34" i="67" s="1"/>
  <c r="B18" i="67"/>
  <c r="E17" i="67"/>
  <c r="E33" i="67" s="1"/>
  <c r="B17" i="67"/>
  <c r="E16" i="67"/>
  <c r="E32" i="67" s="1"/>
  <c r="B16" i="67"/>
  <c r="E15" i="67"/>
  <c r="E31" i="67" s="1"/>
  <c r="B15" i="67"/>
  <c r="E14" i="67"/>
  <c r="E30" i="67" s="1"/>
  <c r="B14" i="67"/>
  <c r="E13" i="67"/>
  <c r="E29" i="67" s="1"/>
  <c r="B13" i="67"/>
  <c r="E12" i="67"/>
  <c r="E28" i="67" s="1"/>
  <c r="B12" i="67"/>
  <c r="E11" i="67"/>
  <c r="E27" i="67" s="1"/>
  <c r="B11" i="67"/>
  <c r="E10" i="67"/>
  <c r="E26" i="67" s="1"/>
  <c r="B10" i="67"/>
  <c r="G9" i="67"/>
  <c r="F9" i="67"/>
  <c r="D9" i="67"/>
  <c r="J9" i="67" s="1"/>
  <c r="C9" i="67"/>
  <c r="I9" i="67" s="1"/>
  <c r="E23" i="66"/>
  <c r="E39" i="66" s="1"/>
  <c r="B23" i="66"/>
  <c r="E22" i="66"/>
  <c r="E38" i="66" s="1"/>
  <c r="B22" i="66"/>
  <c r="E21" i="66"/>
  <c r="E37" i="66" s="1"/>
  <c r="B21" i="66"/>
  <c r="E20" i="66"/>
  <c r="E36" i="66" s="1"/>
  <c r="B20" i="66"/>
  <c r="E19" i="66"/>
  <c r="E35" i="66" s="1"/>
  <c r="B19" i="66"/>
  <c r="E18" i="66"/>
  <c r="E34" i="66" s="1"/>
  <c r="B18" i="66"/>
  <c r="E17" i="66"/>
  <c r="E33" i="66" s="1"/>
  <c r="B17" i="66"/>
  <c r="E16" i="66"/>
  <c r="E32" i="66" s="1"/>
  <c r="B16" i="66"/>
  <c r="E15" i="66"/>
  <c r="E31" i="66" s="1"/>
  <c r="B15" i="66"/>
  <c r="E14" i="66"/>
  <c r="E30" i="66" s="1"/>
  <c r="B14" i="66"/>
  <c r="E13" i="66"/>
  <c r="E29" i="66" s="1"/>
  <c r="B13" i="66"/>
  <c r="E12" i="66"/>
  <c r="E28" i="66" s="1"/>
  <c r="B12" i="66"/>
  <c r="E11" i="66"/>
  <c r="E27" i="66" s="1"/>
  <c r="B11" i="66"/>
  <c r="E10" i="66"/>
  <c r="E26" i="66" s="1"/>
  <c r="B10" i="66"/>
  <c r="G9" i="66"/>
  <c r="F9" i="66"/>
  <c r="D9" i="66"/>
  <c r="C9" i="66"/>
  <c r="I9" i="66" s="1"/>
  <c r="B23" i="65"/>
  <c r="B22" i="65"/>
  <c r="B21" i="65"/>
  <c r="B20" i="65"/>
  <c r="B19" i="65"/>
  <c r="B18" i="65"/>
  <c r="B17" i="65"/>
  <c r="B16" i="65"/>
  <c r="B15" i="65"/>
  <c r="B14" i="65"/>
  <c r="B13" i="65"/>
  <c r="B12" i="65"/>
  <c r="B11" i="65"/>
  <c r="D27" i="65" s="1"/>
  <c r="B10" i="65"/>
  <c r="C9" i="65"/>
  <c r="D9" i="65"/>
  <c r="F9" i="65"/>
  <c r="I9" i="65" s="1"/>
  <c r="B28" i="193" l="1"/>
  <c r="B8" i="193"/>
  <c r="B27" i="193" s="1"/>
  <c r="H19" i="62"/>
  <c r="B8" i="62"/>
  <c r="G10" i="104"/>
  <c r="F8" i="94"/>
  <c r="G10" i="105"/>
  <c r="G10" i="102"/>
  <c r="H10" i="102"/>
  <c r="E8" i="102"/>
  <c r="F8" i="101"/>
  <c r="I8" i="101" s="1"/>
  <c r="E8" i="100"/>
  <c r="G8" i="100" s="1"/>
  <c r="J9" i="101"/>
  <c r="J9" i="100"/>
  <c r="B8" i="105"/>
  <c r="H8" i="105" s="1"/>
  <c r="B8" i="104"/>
  <c r="H8" i="104" s="1"/>
  <c r="J11" i="101"/>
  <c r="J13" i="101"/>
  <c r="J15" i="101"/>
  <c r="B8" i="101"/>
  <c r="H8" i="101" s="1"/>
  <c r="D10" i="100"/>
  <c r="H16" i="105"/>
  <c r="H16" i="104"/>
  <c r="H16" i="102"/>
  <c r="B8" i="94"/>
  <c r="H16" i="94"/>
  <c r="C8" i="94"/>
  <c r="E8" i="94"/>
  <c r="H9" i="98"/>
  <c r="I9" i="98"/>
  <c r="J9" i="98" s="1"/>
  <c r="J9" i="66"/>
  <c r="J11" i="94"/>
  <c r="J13" i="94"/>
  <c r="J15" i="94"/>
  <c r="G16" i="94"/>
  <c r="J18" i="94"/>
  <c r="G10" i="98"/>
  <c r="H11" i="71"/>
  <c r="J9" i="94"/>
  <c r="J12" i="94"/>
  <c r="J14" i="94"/>
  <c r="J19" i="94"/>
  <c r="F9" i="98"/>
  <c r="J12" i="102"/>
  <c r="J14" i="102"/>
  <c r="J18" i="102"/>
  <c r="J12" i="104"/>
  <c r="J14" i="104"/>
  <c r="J18" i="104"/>
  <c r="J12" i="105"/>
  <c r="J14" i="105"/>
  <c r="B9" i="98"/>
  <c r="D29" i="68"/>
  <c r="H13" i="68"/>
  <c r="D37" i="68"/>
  <c r="H21" i="68"/>
  <c r="D31" i="68"/>
  <c r="H15" i="68"/>
  <c r="D35" i="68"/>
  <c r="H19" i="68"/>
  <c r="D26" i="68"/>
  <c r="H10" i="68"/>
  <c r="D28" i="68"/>
  <c r="J28" i="68" s="1"/>
  <c r="H12" i="68"/>
  <c r="D30" i="68"/>
  <c r="H14" i="68"/>
  <c r="D32" i="68"/>
  <c r="J32" i="68" s="1"/>
  <c r="H16" i="68"/>
  <c r="D34" i="68"/>
  <c r="H18" i="68"/>
  <c r="D36" i="68"/>
  <c r="J36" i="68" s="1"/>
  <c r="H20" i="68"/>
  <c r="D38" i="68"/>
  <c r="H22" i="68"/>
  <c r="D27" i="68"/>
  <c r="J27" i="68" s="1"/>
  <c r="H11" i="68"/>
  <c r="D33" i="68"/>
  <c r="H17" i="68"/>
  <c r="D39" i="68"/>
  <c r="J39" i="68" s="1"/>
  <c r="H23" i="68"/>
  <c r="D37" i="71"/>
  <c r="H21" i="71"/>
  <c r="D29" i="71"/>
  <c r="H13" i="71"/>
  <c r="D33" i="71"/>
  <c r="H17" i="71"/>
  <c r="D35" i="71"/>
  <c r="H19" i="71"/>
  <c r="D26" i="71"/>
  <c r="H10" i="71"/>
  <c r="D28" i="71"/>
  <c r="H12" i="71"/>
  <c r="D30" i="71"/>
  <c r="H14" i="71"/>
  <c r="D32" i="71"/>
  <c r="H16" i="71"/>
  <c r="D34" i="71"/>
  <c r="H18" i="71"/>
  <c r="D36" i="71"/>
  <c r="H20" i="71"/>
  <c r="D38" i="71"/>
  <c r="H22" i="71"/>
  <c r="D31" i="71"/>
  <c r="H15" i="71"/>
  <c r="D39" i="71"/>
  <c r="H23" i="71"/>
  <c r="D39" i="70"/>
  <c r="H23" i="70"/>
  <c r="D27" i="70"/>
  <c r="H11" i="70"/>
  <c r="D31" i="70"/>
  <c r="H15" i="70"/>
  <c r="D35" i="70"/>
  <c r="H19" i="70"/>
  <c r="D26" i="70"/>
  <c r="H10" i="70"/>
  <c r="D28" i="70"/>
  <c r="H12" i="70"/>
  <c r="D30" i="70"/>
  <c r="H14" i="70"/>
  <c r="B32" i="70"/>
  <c r="H16" i="70"/>
  <c r="D34" i="70"/>
  <c r="H18" i="70"/>
  <c r="D36" i="70"/>
  <c r="H20" i="70"/>
  <c r="D38" i="70"/>
  <c r="H22" i="70"/>
  <c r="D29" i="70"/>
  <c r="H13" i="70"/>
  <c r="D33" i="70"/>
  <c r="H17" i="70"/>
  <c r="D37" i="70"/>
  <c r="H21" i="70"/>
  <c r="C27" i="69"/>
  <c r="H11" i="69"/>
  <c r="D31" i="69"/>
  <c r="H15" i="69"/>
  <c r="D33" i="69"/>
  <c r="H17" i="69"/>
  <c r="C35" i="69"/>
  <c r="I35" i="69" s="1"/>
  <c r="H19" i="69"/>
  <c r="D37" i="69"/>
  <c r="H21" i="69"/>
  <c r="D39" i="69"/>
  <c r="H23" i="69"/>
  <c r="D26" i="69"/>
  <c r="H10" i="69"/>
  <c r="D28" i="69"/>
  <c r="H12" i="69"/>
  <c r="D30" i="69"/>
  <c r="H14" i="69"/>
  <c r="D32" i="69"/>
  <c r="H16" i="69"/>
  <c r="D34" i="69"/>
  <c r="H18" i="69"/>
  <c r="C36" i="69"/>
  <c r="H20" i="69"/>
  <c r="D38" i="69"/>
  <c r="H22" i="69"/>
  <c r="D29" i="69"/>
  <c r="H13" i="69"/>
  <c r="D39" i="67"/>
  <c r="H23" i="67"/>
  <c r="D29" i="67"/>
  <c r="H13" i="67"/>
  <c r="D33" i="67"/>
  <c r="H17" i="67"/>
  <c r="D35" i="67"/>
  <c r="H19" i="67"/>
  <c r="D26" i="67"/>
  <c r="H10" i="67"/>
  <c r="D28" i="67"/>
  <c r="H12" i="67"/>
  <c r="D30" i="67"/>
  <c r="H14" i="67"/>
  <c r="D32" i="67"/>
  <c r="H16" i="67"/>
  <c r="D34" i="67"/>
  <c r="H18" i="67"/>
  <c r="D36" i="67"/>
  <c r="H20" i="67"/>
  <c r="D38" i="67"/>
  <c r="H22" i="67"/>
  <c r="D27" i="67"/>
  <c r="H11" i="67"/>
  <c r="D31" i="67"/>
  <c r="H15" i="67"/>
  <c r="D37" i="67"/>
  <c r="H21" i="67"/>
  <c r="D37" i="66"/>
  <c r="H21" i="66"/>
  <c r="D27" i="66"/>
  <c r="H11" i="66"/>
  <c r="D31" i="66"/>
  <c r="H15" i="66"/>
  <c r="D35" i="66"/>
  <c r="H19" i="66"/>
  <c r="D26" i="66"/>
  <c r="H10" i="66"/>
  <c r="D30" i="66"/>
  <c r="H14" i="66"/>
  <c r="D34" i="66"/>
  <c r="H18" i="66"/>
  <c r="D36" i="66"/>
  <c r="H20" i="66"/>
  <c r="D38" i="66"/>
  <c r="H22" i="66"/>
  <c r="D29" i="66"/>
  <c r="H13" i="66"/>
  <c r="D33" i="66"/>
  <c r="H17" i="66"/>
  <c r="D39" i="66"/>
  <c r="H23" i="66"/>
  <c r="D28" i="66"/>
  <c r="H12" i="66"/>
  <c r="B32" i="66"/>
  <c r="H16" i="66"/>
  <c r="B9" i="65"/>
  <c r="B25" i="65" s="1"/>
  <c r="H50" i="2"/>
  <c r="H32" i="2"/>
  <c r="B12" i="12"/>
  <c r="B30" i="12" s="1"/>
  <c r="G50" i="2"/>
  <c r="I50" i="2"/>
  <c r="K9" i="98"/>
  <c r="G9" i="99"/>
  <c r="J9" i="99" s="1"/>
  <c r="J11" i="99"/>
  <c r="J13" i="99"/>
  <c r="B9" i="67"/>
  <c r="Y38" i="2"/>
  <c r="F8" i="99"/>
  <c r="H16" i="100"/>
  <c r="H10" i="99"/>
  <c r="L9" i="98"/>
  <c r="M10" i="98"/>
  <c r="D11" i="98"/>
  <c r="J13" i="98"/>
  <c r="G14" i="98"/>
  <c r="M16" i="98"/>
  <c r="D19" i="98"/>
  <c r="E9" i="98"/>
  <c r="M12" i="98"/>
  <c r="D29" i="90"/>
  <c r="N9" i="90"/>
  <c r="J31" i="68"/>
  <c r="C9" i="90"/>
  <c r="I9" i="90"/>
  <c r="O9" i="90"/>
  <c r="H16" i="99"/>
  <c r="J9" i="102"/>
  <c r="D10" i="102"/>
  <c r="E9" i="90"/>
  <c r="K9" i="90"/>
  <c r="D15" i="98"/>
  <c r="J39" i="98"/>
  <c r="I10" i="99"/>
  <c r="J12" i="100"/>
  <c r="J14" i="100"/>
  <c r="J18" i="100"/>
  <c r="J21" i="100"/>
  <c r="C8" i="102"/>
  <c r="D25" i="65"/>
  <c r="F9" i="90"/>
  <c r="L9" i="90"/>
  <c r="J17" i="94"/>
  <c r="D12" i="98"/>
  <c r="J12" i="98"/>
  <c r="C25" i="65"/>
  <c r="B9" i="71"/>
  <c r="B9" i="90"/>
  <c r="H9" i="90"/>
  <c r="G15" i="98"/>
  <c r="M15" i="98"/>
  <c r="D29" i="98"/>
  <c r="M39" i="98"/>
  <c r="J14" i="99"/>
  <c r="J15" i="99"/>
  <c r="D16" i="99"/>
  <c r="J17" i="99"/>
  <c r="J18" i="99"/>
  <c r="J19" i="99"/>
  <c r="J18" i="105"/>
  <c r="W38" i="2"/>
  <c r="F21" i="75"/>
  <c r="F22" i="78"/>
  <c r="F26" i="78"/>
  <c r="C24" i="77"/>
  <c r="F22" i="77"/>
  <c r="F24" i="77"/>
  <c r="F20" i="77"/>
  <c r="F26" i="77"/>
  <c r="C26" i="77"/>
  <c r="C20" i="77"/>
  <c r="C22" i="77"/>
  <c r="C26" i="76"/>
  <c r="C19" i="74"/>
  <c r="G26" i="73"/>
  <c r="B29" i="65"/>
  <c r="D29" i="65"/>
  <c r="C29" i="65"/>
  <c r="B33" i="65"/>
  <c r="D33" i="65"/>
  <c r="C33" i="65"/>
  <c r="C37" i="65"/>
  <c r="B37" i="65"/>
  <c r="D37" i="65"/>
  <c r="D26" i="65"/>
  <c r="C30" i="65"/>
  <c r="B30" i="65"/>
  <c r="D30" i="65"/>
  <c r="B34" i="65"/>
  <c r="D34" i="65"/>
  <c r="C34" i="65"/>
  <c r="D38" i="65"/>
  <c r="C38" i="65"/>
  <c r="B38" i="65"/>
  <c r="B27" i="65"/>
  <c r="D31" i="65"/>
  <c r="C31" i="65"/>
  <c r="B31" i="65"/>
  <c r="D35" i="65"/>
  <c r="C35" i="65"/>
  <c r="B35" i="65"/>
  <c r="D39" i="65"/>
  <c r="C39" i="65"/>
  <c r="B39" i="65"/>
  <c r="B26" i="65"/>
  <c r="C27" i="65"/>
  <c r="D28" i="65"/>
  <c r="C28" i="65"/>
  <c r="D32" i="65"/>
  <c r="C32" i="65"/>
  <c r="B32" i="65"/>
  <c r="B36" i="65"/>
  <c r="D36" i="65"/>
  <c r="C36" i="65"/>
  <c r="C26" i="65"/>
  <c r="B28" i="65"/>
  <c r="B29" i="66"/>
  <c r="B34" i="66"/>
  <c r="B39" i="66"/>
  <c r="B27" i="68"/>
  <c r="B34" i="68"/>
  <c r="B39" i="68"/>
  <c r="C26" i="69"/>
  <c r="B30" i="69"/>
  <c r="C33" i="69"/>
  <c r="B37" i="69"/>
  <c r="B26" i="70"/>
  <c r="B30" i="70"/>
  <c r="B34" i="70"/>
  <c r="B39" i="70"/>
  <c r="B30" i="71"/>
  <c r="B35" i="71"/>
  <c r="B39" i="71"/>
  <c r="C50" i="2"/>
  <c r="G22" i="73"/>
  <c r="F20" i="74"/>
  <c r="F24" i="74"/>
  <c r="B20" i="78"/>
  <c r="B24" i="78"/>
  <c r="I10" i="94"/>
  <c r="D10" i="98"/>
  <c r="J11" i="98"/>
  <c r="G13" i="98"/>
  <c r="M14" i="98"/>
  <c r="D16" i="98"/>
  <c r="J16" i="98"/>
  <c r="J19" i="98"/>
  <c r="G29" i="98"/>
  <c r="M29" i="98"/>
  <c r="D39" i="98"/>
  <c r="G10" i="99"/>
  <c r="J11" i="100"/>
  <c r="J13" i="100"/>
  <c r="J15" i="100"/>
  <c r="J17" i="100"/>
  <c r="J19" i="100"/>
  <c r="F18" i="5"/>
  <c r="J56" i="2"/>
  <c r="I9" i="13"/>
  <c r="Q56" i="2"/>
  <c r="N56" i="2"/>
  <c r="O56" i="2"/>
  <c r="B30" i="66"/>
  <c r="B35" i="66"/>
  <c r="J35" i="68"/>
  <c r="E28" i="68"/>
  <c r="B35" i="68"/>
  <c r="E39" i="68"/>
  <c r="B27" i="69"/>
  <c r="C30" i="69"/>
  <c r="B34" i="69"/>
  <c r="C37" i="69"/>
  <c r="F26" i="70"/>
  <c r="F30" i="70"/>
  <c r="B35" i="70"/>
  <c r="B26" i="71"/>
  <c r="B31" i="71"/>
  <c r="F35" i="71"/>
  <c r="B50" i="2"/>
  <c r="F50" i="2"/>
  <c r="F20" i="73"/>
  <c r="F24" i="73"/>
  <c r="F19" i="74"/>
  <c r="B22" i="74"/>
  <c r="B26" i="74"/>
  <c r="B23" i="75"/>
  <c r="B9" i="77"/>
  <c r="D19" i="77" s="1"/>
  <c r="G20" i="77"/>
  <c r="G22" i="77"/>
  <c r="G24" i="77"/>
  <c r="G26" i="77"/>
  <c r="E9" i="78"/>
  <c r="E19" i="78" s="1"/>
  <c r="F20" i="78"/>
  <c r="F24" i="78"/>
  <c r="C9" i="98"/>
  <c r="J10" i="98"/>
  <c r="G12" i="98"/>
  <c r="M13" i="98"/>
  <c r="D14" i="98"/>
  <c r="J15" i="98"/>
  <c r="G19" i="98"/>
  <c r="B8" i="99"/>
  <c r="D10" i="99"/>
  <c r="I16" i="99"/>
  <c r="I8" i="100"/>
  <c r="J11" i="102"/>
  <c r="J13" i="102"/>
  <c r="J15" i="102"/>
  <c r="J17" i="102"/>
  <c r="J19" i="102"/>
  <c r="J9" i="104"/>
  <c r="J11" i="104"/>
  <c r="J13" i="104"/>
  <c r="J15" i="104"/>
  <c r="J17" i="104"/>
  <c r="J19" i="104"/>
  <c r="J9" i="105"/>
  <c r="J11" i="105"/>
  <c r="J13" i="105"/>
  <c r="J15" i="105"/>
  <c r="J17" i="105"/>
  <c r="J19" i="105"/>
  <c r="B26" i="66"/>
  <c r="B31" i="66"/>
  <c r="B37" i="66"/>
  <c r="C25" i="67"/>
  <c r="B30" i="68"/>
  <c r="F36" i="68"/>
  <c r="F39" i="68"/>
  <c r="B29" i="69"/>
  <c r="B31" i="69"/>
  <c r="C34" i="69"/>
  <c r="B38" i="69"/>
  <c r="B27" i="70"/>
  <c r="B31" i="70"/>
  <c r="B37" i="70"/>
  <c r="B27" i="71"/>
  <c r="B33" i="71"/>
  <c r="B37" i="71"/>
  <c r="E50" i="2"/>
  <c r="G20" i="73"/>
  <c r="G24" i="73"/>
  <c r="G19" i="74"/>
  <c r="F22" i="74"/>
  <c r="F26" i="74"/>
  <c r="C23" i="75"/>
  <c r="B20" i="77"/>
  <c r="B22" i="77"/>
  <c r="B24" i="77"/>
  <c r="B26" i="77"/>
  <c r="B9" i="78"/>
  <c r="D19" i="78" s="1"/>
  <c r="B22" i="78"/>
  <c r="B26" i="78"/>
  <c r="G10" i="94"/>
  <c r="D16" i="94"/>
  <c r="I16" i="94"/>
  <c r="G11" i="98"/>
  <c r="M11" i="98"/>
  <c r="D13" i="98"/>
  <c r="J14" i="98"/>
  <c r="G16" i="98"/>
  <c r="M19" i="98"/>
  <c r="J29" i="98"/>
  <c r="G39" i="98"/>
  <c r="E8" i="99"/>
  <c r="J12" i="99"/>
  <c r="H8" i="100"/>
  <c r="H10" i="100"/>
  <c r="G10" i="100"/>
  <c r="I16" i="100"/>
  <c r="G10" i="101"/>
  <c r="I16" i="101"/>
  <c r="F8" i="102"/>
  <c r="U38" i="2"/>
  <c r="X38" i="2"/>
  <c r="L56" i="2"/>
  <c r="P56" i="2"/>
  <c r="B27" i="66"/>
  <c r="B33" i="66"/>
  <c r="B38" i="66"/>
  <c r="D25" i="67"/>
  <c r="B26" i="68"/>
  <c r="B31" i="68"/>
  <c r="B38" i="68"/>
  <c r="B26" i="69"/>
  <c r="C29" i="69"/>
  <c r="B33" i="69"/>
  <c r="B35" i="69"/>
  <c r="B39" i="69"/>
  <c r="B29" i="70"/>
  <c r="B33" i="70"/>
  <c r="B38" i="70"/>
  <c r="B29" i="71"/>
  <c r="B34" i="71"/>
  <c r="B38" i="71"/>
  <c r="D50" i="2"/>
  <c r="F22" i="73"/>
  <c r="F26" i="73"/>
  <c r="B20" i="74"/>
  <c r="B24" i="74"/>
  <c r="C21" i="75"/>
  <c r="C22" i="76"/>
  <c r="J22" i="62"/>
  <c r="D10" i="94"/>
  <c r="H10" i="94"/>
  <c r="H10" i="101"/>
  <c r="J12" i="101"/>
  <c r="J14" i="101"/>
  <c r="H16" i="101"/>
  <c r="J18" i="101"/>
  <c r="B8" i="102"/>
  <c r="H8" i="102" s="1"/>
  <c r="J10" i="102"/>
  <c r="I16" i="102"/>
  <c r="I8" i="104"/>
  <c r="I16" i="104"/>
  <c r="I8" i="105"/>
  <c r="I16" i="105"/>
  <c r="V38" i="2"/>
  <c r="M56" i="2"/>
  <c r="K56" i="2"/>
  <c r="J18" i="62"/>
  <c r="J16" i="62"/>
  <c r="J14" i="62"/>
  <c r="J9" i="62"/>
  <c r="J17" i="62"/>
  <c r="J15" i="62"/>
  <c r="C8" i="62"/>
  <c r="G21" i="75"/>
  <c r="E9" i="75"/>
  <c r="G19" i="75" s="1"/>
  <c r="B21" i="75"/>
  <c r="F22" i="76"/>
  <c r="F26" i="76"/>
  <c r="G22" i="76"/>
  <c r="G26" i="76"/>
  <c r="F20" i="76"/>
  <c r="F24" i="76"/>
  <c r="B24" i="76"/>
  <c r="C20" i="76"/>
  <c r="B9" i="76"/>
  <c r="B19" i="76" s="1"/>
  <c r="G20" i="76"/>
  <c r="G24" i="76"/>
  <c r="B20" i="76"/>
  <c r="C24" i="76"/>
  <c r="B22" i="76"/>
  <c r="B26" i="76"/>
  <c r="B9" i="73"/>
  <c r="B19" i="73" s="1"/>
  <c r="B22" i="73"/>
  <c r="B26" i="73"/>
  <c r="C22" i="73"/>
  <c r="C26" i="73"/>
  <c r="B20" i="73"/>
  <c r="B24" i="73"/>
  <c r="C20" i="73"/>
  <c r="C24" i="73"/>
  <c r="B20" i="72"/>
  <c r="C25" i="72"/>
  <c r="B24" i="72"/>
  <c r="F31" i="68"/>
  <c r="E9" i="68"/>
  <c r="E25" i="68" s="1"/>
  <c r="E27" i="68"/>
  <c r="E32" i="68"/>
  <c r="F27" i="68"/>
  <c r="F32" i="68"/>
  <c r="E35" i="68"/>
  <c r="F35" i="68"/>
  <c r="F28" i="68"/>
  <c r="E31" i="68"/>
  <c r="E36" i="68"/>
  <c r="F36" i="71"/>
  <c r="F30" i="71"/>
  <c r="F38" i="71"/>
  <c r="F31" i="71"/>
  <c r="F32" i="71"/>
  <c r="F28" i="71"/>
  <c r="F34" i="71"/>
  <c r="F39" i="71"/>
  <c r="F27" i="71"/>
  <c r="E9" i="71"/>
  <c r="E25" i="71" s="1"/>
  <c r="F26" i="71"/>
  <c r="E9" i="70"/>
  <c r="E25" i="70" s="1"/>
  <c r="F31" i="70"/>
  <c r="F35" i="70"/>
  <c r="F36" i="70"/>
  <c r="F32" i="70"/>
  <c r="F27" i="70"/>
  <c r="F38" i="70"/>
  <c r="F28" i="70"/>
  <c r="F34" i="70"/>
  <c r="F39" i="70"/>
  <c r="F39" i="69"/>
  <c r="F32" i="69"/>
  <c r="F26" i="69"/>
  <c r="F35" i="69"/>
  <c r="F27" i="69"/>
  <c r="I27" i="69" s="1"/>
  <c r="G35" i="69"/>
  <c r="F28" i="69"/>
  <c r="E9" i="69"/>
  <c r="E25" i="69" s="1"/>
  <c r="F36" i="69"/>
  <c r="G27" i="69"/>
  <c r="F34" i="69"/>
  <c r="F30" i="69"/>
  <c r="G30" i="69"/>
  <c r="J30" i="69" s="1"/>
  <c r="F31" i="69"/>
  <c r="G34" i="69"/>
  <c r="F38" i="69"/>
  <c r="G31" i="69"/>
  <c r="G26" i="69"/>
  <c r="J26" i="69" s="1"/>
  <c r="E9" i="67"/>
  <c r="F30" i="66"/>
  <c r="F39" i="66"/>
  <c r="F34" i="66"/>
  <c r="F27" i="66"/>
  <c r="F35" i="66"/>
  <c r="F26" i="66"/>
  <c r="F36" i="66"/>
  <c r="F38" i="66"/>
  <c r="F28" i="66"/>
  <c r="E9" i="66"/>
  <c r="E25" i="66" s="1"/>
  <c r="F31" i="66"/>
  <c r="F32" i="66"/>
  <c r="G8" i="105"/>
  <c r="I10" i="105"/>
  <c r="G16" i="105"/>
  <c r="D8" i="105"/>
  <c r="D16" i="105"/>
  <c r="D10" i="105"/>
  <c r="J10" i="105" s="1"/>
  <c r="G8" i="104"/>
  <c r="I10" i="104"/>
  <c r="G16" i="104"/>
  <c r="D8" i="104"/>
  <c r="D16" i="104"/>
  <c r="D10" i="104"/>
  <c r="J10" i="104" s="1"/>
  <c r="I10" i="102"/>
  <c r="G16" i="102"/>
  <c r="D16" i="102"/>
  <c r="G8" i="101"/>
  <c r="I10" i="101"/>
  <c r="G16" i="101"/>
  <c r="D16" i="101"/>
  <c r="D10" i="101"/>
  <c r="I10" i="100"/>
  <c r="G16" i="100"/>
  <c r="D16" i="100"/>
  <c r="C8" i="99"/>
  <c r="G16" i="99"/>
  <c r="G19" i="62"/>
  <c r="F8" i="62"/>
  <c r="D19" i="62"/>
  <c r="E8" i="62"/>
  <c r="D13" i="62"/>
  <c r="G13" i="62"/>
  <c r="G10" i="90"/>
  <c r="D11" i="90"/>
  <c r="G15" i="90"/>
  <c r="P16" i="90"/>
  <c r="G19" i="90"/>
  <c r="M19" i="90"/>
  <c r="M41" i="90"/>
  <c r="G39" i="90"/>
  <c r="J10" i="90"/>
  <c r="G11" i="90"/>
  <c r="G12" i="90"/>
  <c r="D13" i="90"/>
  <c r="P13" i="90"/>
  <c r="M14" i="90"/>
  <c r="J15" i="90"/>
  <c r="G16" i="90"/>
  <c r="M16" i="90"/>
  <c r="D41" i="90"/>
  <c r="P41" i="90"/>
  <c r="J19" i="90"/>
  <c r="G21" i="90"/>
  <c r="M21" i="90"/>
  <c r="D21" i="90"/>
  <c r="J21" i="90"/>
  <c r="G41" i="90"/>
  <c r="M29" i="90"/>
  <c r="D39" i="90"/>
  <c r="M10" i="90"/>
  <c r="D12" i="90"/>
  <c r="J12" i="90"/>
  <c r="P12" i="90"/>
  <c r="G13" i="90"/>
  <c r="M13" i="90"/>
  <c r="D14" i="90"/>
  <c r="J14" i="90"/>
  <c r="P14" i="90"/>
  <c r="M15" i="90"/>
  <c r="D16" i="90"/>
  <c r="J16" i="90"/>
  <c r="G29" i="90"/>
  <c r="J41" i="90"/>
  <c r="P39" i="90"/>
  <c r="P21" i="90"/>
  <c r="M31" i="90"/>
  <c r="D10" i="90"/>
  <c r="P11" i="90"/>
  <c r="J13" i="90"/>
  <c r="D15" i="90"/>
  <c r="D19" i="90"/>
  <c r="M39" i="90"/>
  <c r="P10" i="90"/>
  <c r="M12" i="90"/>
  <c r="G14" i="90"/>
  <c r="P15" i="90"/>
  <c r="P19" i="90"/>
  <c r="P31" i="90"/>
  <c r="J11" i="90"/>
  <c r="M11" i="90"/>
  <c r="P29" i="90"/>
  <c r="C20" i="78"/>
  <c r="G20" i="78"/>
  <c r="E21" i="78"/>
  <c r="C22" i="78"/>
  <c r="G22" i="78"/>
  <c r="E23" i="78"/>
  <c r="C24" i="78"/>
  <c r="G24" i="78"/>
  <c r="E25" i="78"/>
  <c r="C26" i="78"/>
  <c r="G26" i="78"/>
  <c r="E27" i="78"/>
  <c r="D21" i="78"/>
  <c r="D25" i="78"/>
  <c r="D27" i="78"/>
  <c r="B21" i="78"/>
  <c r="F21" i="78"/>
  <c r="B23" i="78"/>
  <c r="F23" i="78"/>
  <c r="B25" i="78"/>
  <c r="F25" i="78"/>
  <c r="B27" i="78"/>
  <c r="F27" i="78"/>
  <c r="D23" i="78"/>
  <c r="E21" i="77"/>
  <c r="E23" i="77"/>
  <c r="E27" i="77"/>
  <c r="D21" i="77"/>
  <c r="D23" i="77"/>
  <c r="B19" i="77"/>
  <c r="B21" i="77"/>
  <c r="F21" i="77"/>
  <c r="B23" i="77"/>
  <c r="F23" i="77"/>
  <c r="B25" i="77"/>
  <c r="F25" i="77"/>
  <c r="B27" i="77"/>
  <c r="F27" i="77"/>
  <c r="D25" i="77"/>
  <c r="D27" i="77"/>
  <c r="E25" i="77"/>
  <c r="E9" i="77"/>
  <c r="E19" i="77" s="1"/>
  <c r="D21" i="76"/>
  <c r="D23" i="76"/>
  <c r="E23" i="76"/>
  <c r="E25" i="76"/>
  <c r="E27" i="76"/>
  <c r="D25" i="76"/>
  <c r="D27" i="76"/>
  <c r="E21" i="76"/>
  <c r="B21" i="76"/>
  <c r="F21" i="76"/>
  <c r="B23" i="76"/>
  <c r="F23" i="76"/>
  <c r="B25" i="76"/>
  <c r="F25" i="76"/>
  <c r="B27" i="76"/>
  <c r="F27" i="76"/>
  <c r="E9" i="76"/>
  <c r="E19" i="76" s="1"/>
  <c r="B9" i="75"/>
  <c r="B20" i="75"/>
  <c r="F20" i="75"/>
  <c r="B22" i="75"/>
  <c r="F22" i="75"/>
  <c r="B24" i="75"/>
  <c r="F24" i="75"/>
  <c r="D25" i="75"/>
  <c r="B26" i="75"/>
  <c r="F26" i="75"/>
  <c r="D27" i="75"/>
  <c r="E19" i="75"/>
  <c r="C20" i="75"/>
  <c r="G20" i="75"/>
  <c r="C22" i="75"/>
  <c r="G22" i="75"/>
  <c r="E23" i="75"/>
  <c r="C24" i="75"/>
  <c r="G24" i="75"/>
  <c r="E25" i="75"/>
  <c r="C26" i="75"/>
  <c r="G26" i="75"/>
  <c r="E27" i="75"/>
  <c r="F19" i="75"/>
  <c r="F23" i="75"/>
  <c r="B25" i="75"/>
  <c r="F25" i="75"/>
  <c r="B27" i="75"/>
  <c r="F27" i="75"/>
  <c r="D23" i="74"/>
  <c r="D25" i="74"/>
  <c r="D27" i="74"/>
  <c r="C20" i="74"/>
  <c r="G20" i="74"/>
  <c r="E21" i="74"/>
  <c r="C22" i="74"/>
  <c r="G22" i="74"/>
  <c r="E23" i="74"/>
  <c r="C24" i="74"/>
  <c r="G24" i="74"/>
  <c r="E25" i="74"/>
  <c r="C26" i="74"/>
  <c r="G26" i="74"/>
  <c r="E27" i="74"/>
  <c r="D19" i="74"/>
  <c r="B21" i="74"/>
  <c r="F21" i="74"/>
  <c r="B23" i="74"/>
  <c r="F23" i="74"/>
  <c r="B25" i="74"/>
  <c r="F25" i="74"/>
  <c r="B27" i="74"/>
  <c r="F27" i="74"/>
  <c r="D21" i="74"/>
  <c r="D21" i="73"/>
  <c r="D23" i="73"/>
  <c r="D25" i="73"/>
  <c r="D27" i="73"/>
  <c r="E21" i="73"/>
  <c r="E23" i="73"/>
  <c r="E25" i="73"/>
  <c r="E27" i="73"/>
  <c r="B21" i="73"/>
  <c r="F21" i="73"/>
  <c r="B23" i="73"/>
  <c r="F23" i="73"/>
  <c r="B25" i="73"/>
  <c r="F25" i="73"/>
  <c r="B27" i="73"/>
  <c r="F27" i="73"/>
  <c r="E9" i="73"/>
  <c r="E19" i="73" s="1"/>
  <c r="D24" i="72"/>
  <c r="D20" i="72"/>
  <c r="B26" i="72"/>
  <c r="B22" i="72"/>
  <c r="C22" i="72"/>
  <c r="C26" i="72"/>
  <c r="C27" i="72"/>
  <c r="C23" i="72"/>
  <c r="B9" i="72"/>
  <c r="B19" i="72" s="1"/>
  <c r="D27" i="72"/>
  <c r="B25" i="72"/>
  <c r="D23" i="72"/>
  <c r="B21" i="72"/>
  <c r="E22" i="72"/>
  <c r="E25" i="72"/>
  <c r="D21" i="72"/>
  <c r="E27" i="72"/>
  <c r="E23" i="72"/>
  <c r="E21" i="72"/>
  <c r="E26" i="72"/>
  <c r="E9" i="72"/>
  <c r="E19" i="72" s="1"/>
  <c r="F20" i="72"/>
  <c r="F21" i="72"/>
  <c r="F22" i="72"/>
  <c r="F23" i="72"/>
  <c r="F24" i="72"/>
  <c r="F25" i="72"/>
  <c r="F26" i="72"/>
  <c r="F27" i="72"/>
  <c r="E20" i="72"/>
  <c r="E24" i="72"/>
  <c r="C25" i="71"/>
  <c r="B28" i="71"/>
  <c r="F33" i="71"/>
  <c r="B36" i="71"/>
  <c r="F29" i="71"/>
  <c r="B32" i="71"/>
  <c r="C26" i="71"/>
  <c r="G26" i="71"/>
  <c r="C27" i="71"/>
  <c r="G27" i="71"/>
  <c r="C28" i="71"/>
  <c r="G28" i="71"/>
  <c r="C29" i="71"/>
  <c r="G29" i="71"/>
  <c r="J29" i="71" s="1"/>
  <c r="C30" i="71"/>
  <c r="G30" i="71"/>
  <c r="C31" i="71"/>
  <c r="I31" i="71" s="1"/>
  <c r="G31" i="71"/>
  <c r="J31" i="71" s="1"/>
  <c r="C32" i="71"/>
  <c r="G32" i="71"/>
  <c r="C33" i="71"/>
  <c r="G33" i="71"/>
  <c r="C34" i="71"/>
  <c r="G34" i="71"/>
  <c r="C35" i="71"/>
  <c r="I35" i="71" s="1"/>
  <c r="G35" i="71"/>
  <c r="J35" i="71" s="1"/>
  <c r="C36" i="71"/>
  <c r="I36" i="71" s="1"/>
  <c r="G36" i="71"/>
  <c r="C37" i="71"/>
  <c r="G37" i="71"/>
  <c r="C38" i="71"/>
  <c r="G38" i="71"/>
  <c r="C39" i="71"/>
  <c r="G39" i="71"/>
  <c r="F37" i="71"/>
  <c r="D27" i="71"/>
  <c r="F25" i="70"/>
  <c r="B28" i="70"/>
  <c r="B9" i="70"/>
  <c r="C26" i="70"/>
  <c r="I26" i="70" s="1"/>
  <c r="G26" i="70"/>
  <c r="J26" i="70" s="1"/>
  <c r="C27" i="70"/>
  <c r="G27" i="70"/>
  <c r="C28" i="70"/>
  <c r="G28" i="70"/>
  <c r="J28" i="70" s="1"/>
  <c r="C29" i="70"/>
  <c r="G29" i="70"/>
  <c r="C30" i="70"/>
  <c r="I30" i="70" s="1"/>
  <c r="G30" i="70"/>
  <c r="J30" i="70" s="1"/>
  <c r="C31" i="70"/>
  <c r="I31" i="70" s="1"/>
  <c r="G31" i="70"/>
  <c r="J31" i="70" s="1"/>
  <c r="C32" i="70"/>
  <c r="G32" i="70"/>
  <c r="C33" i="70"/>
  <c r="G33" i="70"/>
  <c r="J33" i="70" s="1"/>
  <c r="C34" i="70"/>
  <c r="G34" i="70"/>
  <c r="J34" i="70" s="1"/>
  <c r="C35" i="70"/>
  <c r="G35" i="70"/>
  <c r="C36" i="70"/>
  <c r="G36" i="70"/>
  <c r="J36" i="70" s="1"/>
  <c r="C37" i="70"/>
  <c r="G37" i="70"/>
  <c r="C38" i="70"/>
  <c r="G38" i="70"/>
  <c r="J38" i="70" s="1"/>
  <c r="C39" i="70"/>
  <c r="I39" i="70" s="1"/>
  <c r="G39" i="70"/>
  <c r="J39" i="70" s="1"/>
  <c r="F33" i="70"/>
  <c r="B36" i="70"/>
  <c r="D32" i="70"/>
  <c r="F29" i="70"/>
  <c r="F37" i="70"/>
  <c r="J34" i="69"/>
  <c r="B28" i="69"/>
  <c r="F29" i="69"/>
  <c r="I29" i="69" s="1"/>
  <c r="F37" i="69"/>
  <c r="I37" i="69" s="1"/>
  <c r="C28" i="69"/>
  <c r="I28" i="69" s="1"/>
  <c r="C31" i="69"/>
  <c r="G37" i="69"/>
  <c r="J37" i="69" s="1"/>
  <c r="C38" i="69"/>
  <c r="I38" i="69" s="1"/>
  <c r="G38" i="69"/>
  <c r="J38" i="69" s="1"/>
  <c r="C39" i="69"/>
  <c r="G39" i="69"/>
  <c r="B32" i="69"/>
  <c r="F33" i="69"/>
  <c r="B9" i="69"/>
  <c r="H9" i="69" s="1"/>
  <c r="G25" i="69"/>
  <c r="C32" i="69"/>
  <c r="I32" i="69" s="1"/>
  <c r="G32" i="69"/>
  <c r="D27" i="69"/>
  <c r="D35" i="69"/>
  <c r="D36" i="69"/>
  <c r="B36" i="69"/>
  <c r="G28" i="69"/>
  <c r="G29" i="69"/>
  <c r="G33" i="69"/>
  <c r="J33" i="69" s="1"/>
  <c r="G36" i="69"/>
  <c r="F26" i="68"/>
  <c r="F30" i="68"/>
  <c r="B32" i="68"/>
  <c r="B33" i="68"/>
  <c r="F33" i="68"/>
  <c r="F34" i="68"/>
  <c r="B36" i="68"/>
  <c r="B9" i="68"/>
  <c r="C26" i="68"/>
  <c r="G26" i="68"/>
  <c r="C27" i="68"/>
  <c r="C28" i="68"/>
  <c r="C29" i="68"/>
  <c r="G29" i="68"/>
  <c r="C30" i="68"/>
  <c r="G30" i="68"/>
  <c r="C31" i="68"/>
  <c r="C32" i="68"/>
  <c r="C33" i="68"/>
  <c r="G33" i="68"/>
  <c r="C34" i="68"/>
  <c r="G34" i="68"/>
  <c r="C35" i="68"/>
  <c r="C36" i="68"/>
  <c r="C37" i="68"/>
  <c r="G37" i="68"/>
  <c r="J37" i="68" s="1"/>
  <c r="C38" i="68"/>
  <c r="G38" i="68"/>
  <c r="C39" i="68"/>
  <c r="I39" i="68" s="1"/>
  <c r="B28" i="68"/>
  <c r="B29" i="68"/>
  <c r="F29" i="68"/>
  <c r="B37" i="68"/>
  <c r="F37" i="68"/>
  <c r="F38" i="68"/>
  <c r="I38" i="68" s="1"/>
  <c r="B26" i="67"/>
  <c r="F26" i="67"/>
  <c r="B27" i="67"/>
  <c r="F27" i="67"/>
  <c r="B28" i="67"/>
  <c r="F28" i="67"/>
  <c r="B29" i="67"/>
  <c r="F29" i="67"/>
  <c r="B30" i="67"/>
  <c r="F30" i="67"/>
  <c r="B31" i="67"/>
  <c r="F31" i="67"/>
  <c r="B32" i="67"/>
  <c r="F32" i="67"/>
  <c r="B33" i="67"/>
  <c r="F33" i="67"/>
  <c r="B34" i="67"/>
  <c r="F34" i="67"/>
  <c r="B35" i="67"/>
  <c r="F35" i="67"/>
  <c r="B36" i="67"/>
  <c r="F36" i="67"/>
  <c r="B37" i="67"/>
  <c r="F37" i="67"/>
  <c r="B38" i="67"/>
  <c r="F38" i="67"/>
  <c r="B39" i="67"/>
  <c r="F39" i="67"/>
  <c r="C26" i="67"/>
  <c r="G26" i="67"/>
  <c r="J26" i="67" s="1"/>
  <c r="C27" i="67"/>
  <c r="G27" i="67"/>
  <c r="J27" i="67" s="1"/>
  <c r="C28" i="67"/>
  <c r="G28" i="67"/>
  <c r="C29" i="67"/>
  <c r="G29" i="67"/>
  <c r="J29" i="67" s="1"/>
  <c r="C30" i="67"/>
  <c r="G30" i="67"/>
  <c r="J30" i="67" s="1"/>
  <c r="C31" i="67"/>
  <c r="G31" i="67"/>
  <c r="J31" i="67" s="1"/>
  <c r="C32" i="67"/>
  <c r="G32" i="67"/>
  <c r="C33" i="67"/>
  <c r="G33" i="67"/>
  <c r="J33" i="67" s="1"/>
  <c r="C34" i="67"/>
  <c r="G34" i="67"/>
  <c r="J34" i="67" s="1"/>
  <c r="C35" i="67"/>
  <c r="G35" i="67"/>
  <c r="J35" i="67" s="1"/>
  <c r="C36" i="67"/>
  <c r="G36" i="67"/>
  <c r="C37" i="67"/>
  <c r="G37" i="67"/>
  <c r="J37" i="67" s="1"/>
  <c r="C38" i="67"/>
  <c r="G38" i="67"/>
  <c r="J38" i="67" s="1"/>
  <c r="C39" i="67"/>
  <c r="G39" i="67"/>
  <c r="J39" i="67" s="1"/>
  <c r="F37" i="66"/>
  <c r="B9" i="66"/>
  <c r="C26" i="66"/>
  <c r="I26" i="66" s="1"/>
  <c r="G26" i="66"/>
  <c r="J26" i="66" s="1"/>
  <c r="C27" i="66"/>
  <c r="I27" i="66" s="1"/>
  <c r="G27" i="66"/>
  <c r="C28" i="66"/>
  <c r="G28" i="66"/>
  <c r="J28" i="66" s="1"/>
  <c r="C29" i="66"/>
  <c r="G29" i="66"/>
  <c r="C30" i="66"/>
  <c r="G30" i="66"/>
  <c r="J30" i="66" s="1"/>
  <c r="C31" i="66"/>
  <c r="G31" i="66"/>
  <c r="J31" i="66" s="1"/>
  <c r="C32" i="66"/>
  <c r="I32" i="66" s="1"/>
  <c r="G32" i="66"/>
  <c r="C33" i="66"/>
  <c r="G33" i="66"/>
  <c r="J33" i="66" s="1"/>
  <c r="C34" i="66"/>
  <c r="G34" i="66"/>
  <c r="J34" i="66" s="1"/>
  <c r="C35" i="66"/>
  <c r="G35" i="66"/>
  <c r="C36" i="66"/>
  <c r="G36" i="66"/>
  <c r="J36" i="66" s="1"/>
  <c r="C37" i="66"/>
  <c r="G37" i="66"/>
  <c r="J37" i="66" s="1"/>
  <c r="C38" i="66"/>
  <c r="G38" i="66"/>
  <c r="J38" i="66" s="1"/>
  <c r="C39" i="66"/>
  <c r="G39" i="66"/>
  <c r="B28" i="66"/>
  <c r="F33" i="66"/>
  <c r="I33" i="66" s="1"/>
  <c r="B36" i="66"/>
  <c r="D32" i="66"/>
  <c r="F29" i="66"/>
  <c r="J10" i="100" l="1"/>
  <c r="D8" i="94"/>
  <c r="J8" i="94" s="1"/>
  <c r="D8" i="101"/>
  <c r="D8" i="100"/>
  <c r="J8" i="100" s="1"/>
  <c r="I8" i="102"/>
  <c r="I8" i="94"/>
  <c r="J16" i="99"/>
  <c r="J16" i="94"/>
  <c r="H8" i="94"/>
  <c r="G8" i="94"/>
  <c r="G9" i="98"/>
  <c r="D9" i="98"/>
  <c r="M9" i="98"/>
  <c r="G8" i="99"/>
  <c r="J34" i="68"/>
  <c r="J29" i="68"/>
  <c r="J26" i="68"/>
  <c r="J29" i="69"/>
  <c r="J39" i="69"/>
  <c r="I36" i="70"/>
  <c r="J38" i="71"/>
  <c r="J34" i="71"/>
  <c r="J30" i="71"/>
  <c r="J26" i="71"/>
  <c r="J13" i="62"/>
  <c r="D8" i="62"/>
  <c r="J31" i="69"/>
  <c r="I36" i="69"/>
  <c r="C19" i="77"/>
  <c r="J39" i="66"/>
  <c r="J35" i="66"/>
  <c r="J27" i="66"/>
  <c r="J27" i="69"/>
  <c r="I31" i="69"/>
  <c r="I38" i="71"/>
  <c r="I34" i="71"/>
  <c r="G8" i="102"/>
  <c r="J29" i="66"/>
  <c r="J38" i="68"/>
  <c r="I36" i="68"/>
  <c r="J33" i="68"/>
  <c r="J30" i="68"/>
  <c r="J32" i="69"/>
  <c r="J39" i="71"/>
  <c r="J37" i="71"/>
  <c r="J33" i="71"/>
  <c r="D8" i="102"/>
  <c r="E25" i="67"/>
  <c r="H9" i="67"/>
  <c r="G9" i="90"/>
  <c r="B25" i="68"/>
  <c r="H9" i="68"/>
  <c r="B25" i="71"/>
  <c r="H9" i="71"/>
  <c r="J36" i="71"/>
  <c r="J32" i="71"/>
  <c r="J28" i="71"/>
  <c r="J37" i="70"/>
  <c r="J35" i="70"/>
  <c r="J29" i="70"/>
  <c r="J27" i="70"/>
  <c r="B25" i="70"/>
  <c r="H9" i="70"/>
  <c r="J28" i="69"/>
  <c r="I30" i="69"/>
  <c r="I33" i="69"/>
  <c r="I34" i="69"/>
  <c r="J36" i="67"/>
  <c r="J32" i="67"/>
  <c r="J28" i="67"/>
  <c r="B25" i="67"/>
  <c r="B25" i="66"/>
  <c r="H9" i="66"/>
  <c r="D8" i="99"/>
  <c r="I30" i="71"/>
  <c r="I26" i="69"/>
  <c r="G19" i="78"/>
  <c r="F19" i="78"/>
  <c r="J10" i="99"/>
  <c r="I39" i="69"/>
  <c r="I39" i="67"/>
  <c r="I37" i="67"/>
  <c r="J10" i="101"/>
  <c r="J8" i="104"/>
  <c r="H8" i="99"/>
  <c r="I29" i="68"/>
  <c r="G25" i="70"/>
  <c r="I29" i="66"/>
  <c r="D25" i="71"/>
  <c r="B19" i="78"/>
  <c r="C19" i="78"/>
  <c r="C19" i="73"/>
  <c r="D19" i="73"/>
  <c r="I37" i="68"/>
  <c r="I34" i="68"/>
  <c r="I30" i="68"/>
  <c r="C25" i="70"/>
  <c r="I25" i="70" s="1"/>
  <c r="I32" i="71"/>
  <c r="I35" i="68"/>
  <c r="I31" i="66"/>
  <c r="I39" i="71"/>
  <c r="J36" i="69"/>
  <c r="I33" i="71"/>
  <c r="J10" i="94"/>
  <c r="I35" i="67"/>
  <c r="I33" i="67"/>
  <c r="I31" i="67"/>
  <c r="I29" i="67"/>
  <c r="I27" i="67"/>
  <c r="D25" i="70"/>
  <c r="J25" i="70" s="1"/>
  <c r="I8" i="99"/>
  <c r="I27" i="68"/>
  <c r="I8" i="62"/>
  <c r="G8" i="62"/>
  <c r="H8" i="62"/>
  <c r="G19" i="76"/>
  <c r="D19" i="76"/>
  <c r="C19" i="76"/>
  <c r="I31" i="68"/>
  <c r="I32" i="68"/>
  <c r="F25" i="68"/>
  <c r="I28" i="68"/>
  <c r="G25" i="68"/>
  <c r="I28" i="71"/>
  <c r="I27" i="71"/>
  <c r="I26" i="71"/>
  <c r="F25" i="71"/>
  <c r="I25" i="71" s="1"/>
  <c r="G25" i="71"/>
  <c r="J25" i="71" s="1"/>
  <c r="I32" i="70"/>
  <c r="I38" i="70"/>
  <c r="I34" i="70"/>
  <c r="I28" i="70"/>
  <c r="I35" i="70"/>
  <c r="I27" i="70"/>
  <c r="J35" i="69"/>
  <c r="F25" i="69"/>
  <c r="F25" i="67"/>
  <c r="I25" i="67" s="1"/>
  <c r="G25" i="67"/>
  <c r="J25" i="67" s="1"/>
  <c r="I38" i="66"/>
  <c r="I34" i="66"/>
  <c r="I30" i="66"/>
  <c r="I39" i="66"/>
  <c r="I35" i="66"/>
  <c r="F25" i="66"/>
  <c r="I36" i="66"/>
  <c r="I28" i="66"/>
  <c r="G25" i="66"/>
  <c r="J16" i="105"/>
  <c r="J8" i="105"/>
  <c r="J16" i="104"/>
  <c r="J16" i="102"/>
  <c r="J16" i="101"/>
  <c r="J8" i="101"/>
  <c r="J16" i="100"/>
  <c r="D9" i="90"/>
  <c r="M9" i="90"/>
  <c r="J29" i="90"/>
  <c r="J39" i="90"/>
  <c r="P9" i="90"/>
  <c r="G19" i="77"/>
  <c r="F19" i="77"/>
  <c r="F19" i="76"/>
  <c r="C19" i="75"/>
  <c r="B19" i="75"/>
  <c r="D19" i="75"/>
  <c r="G19" i="73"/>
  <c r="F19" i="73"/>
  <c r="D19" i="72"/>
  <c r="C19" i="72"/>
  <c r="F19" i="72"/>
  <c r="G19" i="72"/>
  <c r="I37" i="71"/>
  <c r="J27" i="71"/>
  <c r="I29" i="71"/>
  <c r="J32" i="70"/>
  <c r="I37" i="70"/>
  <c r="I33" i="70"/>
  <c r="I29" i="70"/>
  <c r="B25" i="69"/>
  <c r="C25" i="69"/>
  <c r="D25" i="69"/>
  <c r="J25" i="69" s="1"/>
  <c r="I33" i="68"/>
  <c r="I26" i="68"/>
  <c r="D25" i="68"/>
  <c r="C25" i="68"/>
  <c r="I38" i="67"/>
  <c r="I36" i="67"/>
  <c r="I34" i="67"/>
  <c r="I32" i="67"/>
  <c r="I30" i="67"/>
  <c r="I28" i="67"/>
  <c r="I26" i="67"/>
  <c r="I37" i="66"/>
  <c r="J32" i="66"/>
  <c r="C25" i="66"/>
  <c r="D25" i="66"/>
  <c r="J8" i="102" l="1"/>
  <c r="J8" i="99"/>
  <c r="I25" i="68"/>
  <c r="J8" i="62"/>
  <c r="I25" i="69"/>
  <c r="J25" i="68"/>
  <c r="I25" i="66"/>
  <c r="J25" i="66"/>
  <c r="J9" i="90"/>
  <c r="E88" i="6" l="1"/>
  <c r="I89" i="6"/>
  <c r="H89" i="6"/>
  <c r="G89" i="6"/>
  <c r="F89" i="6"/>
  <c r="E89" i="6"/>
  <c r="D89" i="6"/>
  <c r="C89" i="6"/>
  <c r="I88" i="6"/>
  <c r="H88" i="6"/>
  <c r="G88" i="6"/>
  <c r="F88" i="6"/>
  <c r="D88" i="6"/>
  <c r="C88" i="6"/>
  <c r="I87" i="6"/>
  <c r="H87" i="6"/>
  <c r="G87" i="6"/>
  <c r="F87" i="6"/>
  <c r="E87" i="6"/>
  <c r="D87" i="6"/>
  <c r="C87" i="6"/>
  <c r="I86" i="6"/>
  <c r="H86" i="6"/>
  <c r="G86" i="6"/>
  <c r="F86" i="6"/>
  <c r="E86" i="6"/>
  <c r="D86" i="6"/>
  <c r="C86" i="6"/>
  <c r="I85" i="6"/>
  <c r="H85" i="6"/>
  <c r="G85" i="6"/>
  <c r="F85" i="6"/>
  <c r="E85" i="6"/>
  <c r="D85" i="6"/>
  <c r="C85" i="6"/>
  <c r="I84" i="6"/>
  <c r="H84" i="6"/>
  <c r="G84" i="6"/>
  <c r="F84" i="6"/>
  <c r="E84" i="6"/>
  <c r="D84" i="6"/>
  <c r="C84" i="6"/>
  <c r="I83" i="6"/>
  <c r="H83" i="6"/>
  <c r="G83" i="6"/>
  <c r="F83" i="6"/>
  <c r="E83" i="6"/>
  <c r="D83" i="6"/>
  <c r="C83" i="6"/>
  <c r="I82" i="6"/>
  <c r="H82" i="6"/>
  <c r="G82" i="6"/>
  <c r="F82" i="6"/>
  <c r="E82" i="6"/>
  <c r="D82" i="6"/>
  <c r="C82" i="6"/>
  <c r="I81" i="6"/>
  <c r="H81" i="6"/>
  <c r="G81" i="6"/>
  <c r="F81" i="6"/>
  <c r="E81" i="6"/>
  <c r="D81" i="6"/>
  <c r="C81" i="6"/>
  <c r="I80" i="6"/>
  <c r="H80" i="6"/>
  <c r="G80" i="6"/>
  <c r="F80" i="6"/>
  <c r="E80" i="6"/>
  <c r="D80" i="6"/>
  <c r="C80" i="6"/>
  <c r="I79" i="6"/>
  <c r="H79" i="6"/>
  <c r="G79" i="6"/>
  <c r="F79" i="6"/>
  <c r="E79" i="6"/>
  <c r="D79" i="6"/>
  <c r="C79" i="6"/>
  <c r="I78" i="6"/>
  <c r="H78" i="6"/>
  <c r="G78" i="6"/>
  <c r="F78" i="6"/>
  <c r="E78" i="6"/>
  <c r="D78" i="6"/>
  <c r="C78" i="6"/>
  <c r="I77" i="6"/>
  <c r="H77" i="6"/>
  <c r="G77" i="6"/>
  <c r="F77" i="6"/>
  <c r="E77" i="6"/>
  <c r="D77" i="6"/>
  <c r="C77" i="6"/>
  <c r="I76" i="6"/>
  <c r="H76" i="6"/>
  <c r="G76" i="6"/>
  <c r="F76" i="6"/>
  <c r="E76" i="6"/>
  <c r="D76" i="6"/>
  <c r="C76" i="6"/>
  <c r="D59" i="6"/>
  <c r="E59" i="6"/>
  <c r="F59" i="6"/>
  <c r="G59" i="6"/>
  <c r="H59" i="6"/>
  <c r="I59" i="6"/>
  <c r="C59" i="6"/>
  <c r="B60" i="6"/>
  <c r="G10" i="65" s="1"/>
  <c r="J10" i="65" s="1"/>
  <c r="B73" i="6"/>
  <c r="G23" i="65" s="1"/>
  <c r="J23" i="65" s="1"/>
  <c r="B72" i="6"/>
  <c r="G22" i="65" s="1"/>
  <c r="B71" i="6"/>
  <c r="G21" i="65" s="1"/>
  <c r="B70" i="6"/>
  <c r="G20" i="65" s="1"/>
  <c r="B69" i="6"/>
  <c r="G19" i="65" s="1"/>
  <c r="B68" i="6"/>
  <c r="G18" i="65" s="1"/>
  <c r="J18" i="65" s="1"/>
  <c r="B67" i="6"/>
  <c r="G17" i="65" s="1"/>
  <c r="B66" i="6"/>
  <c r="G16" i="65" s="1"/>
  <c r="B65" i="6"/>
  <c r="G15" i="65" s="1"/>
  <c r="B64" i="6"/>
  <c r="G14" i="65" s="1"/>
  <c r="B63" i="6"/>
  <c r="G13" i="65" s="1"/>
  <c r="J13" i="65" s="1"/>
  <c r="B62" i="6"/>
  <c r="G12" i="65" s="1"/>
  <c r="J12" i="65" s="1"/>
  <c r="B61" i="6"/>
  <c r="G11" i="65" s="1"/>
  <c r="J11" i="65" s="1"/>
  <c r="B23" i="6"/>
  <c r="B56" i="6" s="1"/>
  <c r="B22" i="6"/>
  <c r="B55" i="6" s="1"/>
  <c r="B21" i="6"/>
  <c r="B54" i="6" s="1"/>
  <c r="B20" i="6"/>
  <c r="B53" i="6" s="1"/>
  <c r="B19" i="6"/>
  <c r="B52" i="6" s="1"/>
  <c r="B18" i="6"/>
  <c r="B51" i="6" s="1"/>
  <c r="B17" i="6"/>
  <c r="B50" i="6" s="1"/>
  <c r="B16" i="6"/>
  <c r="B49" i="6" s="1"/>
  <c r="B15" i="6"/>
  <c r="B48" i="6" s="1"/>
  <c r="B14" i="6"/>
  <c r="B47" i="6" s="1"/>
  <c r="B13" i="6"/>
  <c r="B46" i="6" s="1"/>
  <c r="B12" i="6"/>
  <c r="B45" i="6" s="1"/>
  <c r="B11" i="6"/>
  <c r="B44" i="6" s="1"/>
  <c r="C9" i="6"/>
  <c r="C42" i="6" s="1"/>
  <c r="D9" i="6"/>
  <c r="D42" i="6" s="1"/>
  <c r="E9" i="6"/>
  <c r="E42" i="6" s="1"/>
  <c r="F9" i="6"/>
  <c r="F42" i="6" s="1"/>
  <c r="G9" i="6"/>
  <c r="G42" i="6" s="1"/>
  <c r="I9" i="6"/>
  <c r="I42" i="6" s="1"/>
  <c r="E14" i="65" l="1"/>
  <c r="H14" i="65" s="1"/>
  <c r="J14" i="65"/>
  <c r="E15" i="65"/>
  <c r="H15" i="65" s="1"/>
  <c r="J15" i="65"/>
  <c r="E19" i="65"/>
  <c r="H19" i="65" s="1"/>
  <c r="J19" i="65"/>
  <c r="E22" i="65"/>
  <c r="H22" i="65" s="1"/>
  <c r="J22" i="65"/>
  <c r="E16" i="65"/>
  <c r="H16" i="65" s="1"/>
  <c r="J16" i="65"/>
  <c r="E20" i="65"/>
  <c r="H20" i="65" s="1"/>
  <c r="J20" i="65"/>
  <c r="E17" i="65"/>
  <c r="H17" i="65" s="1"/>
  <c r="J17" i="65"/>
  <c r="E21" i="65"/>
  <c r="H21" i="65" s="1"/>
  <c r="J21" i="65"/>
  <c r="E18" i="65"/>
  <c r="H18" i="65" s="1"/>
  <c r="G34" i="65"/>
  <c r="J34" i="65" s="1"/>
  <c r="E11" i="65"/>
  <c r="H11" i="65" s="1"/>
  <c r="G27" i="65"/>
  <c r="J27" i="65" s="1"/>
  <c r="G31" i="65"/>
  <c r="J31" i="65" s="1"/>
  <c r="E31" i="65"/>
  <c r="F31" i="65"/>
  <c r="I31" i="65" s="1"/>
  <c r="G35" i="65"/>
  <c r="J35" i="65" s="1"/>
  <c r="F35" i="65"/>
  <c r="I35" i="65" s="1"/>
  <c r="E35" i="65"/>
  <c r="E23" i="65"/>
  <c r="H23" i="65" s="1"/>
  <c r="G39" i="65"/>
  <c r="J39" i="65" s="1"/>
  <c r="G30" i="65"/>
  <c r="J30" i="65" s="1"/>
  <c r="F30" i="65"/>
  <c r="I30" i="65" s="1"/>
  <c r="E30" i="65"/>
  <c r="E12" i="65"/>
  <c r="H12" i="65" s="1"/>
  <c r="G32" i="65"/>
  <c r="J32" i="65" s="1"/>
  <c r="F32" i="65"/>
  <c r="I32" i="65" s="1"/>
  <c r="E32" i="65"/>
  <c r="G36" i="65"/>
  <c r="J36" i="65" s="1"/>
  <c r="E36" i="65"/>
  <c r="F36" i="65"/>
  <c r="I36" i="65" s="1"/>
  <c r="E10" i="65"/>
  <c r="H10" i="65" s="1"/>
  <c r="G9" i="65"/>
  <c r="J9" i="65" s="1"/>
  <c r="G38" i="65"/>
  <c r="J38" i="65" s="1"/>
  <c r="E38" i="65"/>
  <c r="F38" i="65"/>
  <c r="I38" i="65" s="1"/>
  <c r="E13" i="65"/>
  <c r="G33" i="65"/>
  <c r="J33" i="65" s="1"/>
  <c r="E33" i="65"/>
  <c r="F33" i="65"/>
  <c r="I33" i="65" s="1"/>
  <c r="G37" i="65"/>
  <c r="J37" i="65" s="1"/>
  <c r="E37" i="65"/>
  <c r="F37" i="65"/>
  <c r="I37" i="65" s="1"/>
  <c r="B78" i="6"/>
  <c r="B86" i="6"/>
  <c r="G75" i="6"/>
  <c r="B87" i="6"/>
  <c r="B88" i="6"/>
  <c r="B79" i="6"/>
  <c r="F75" i="6"/>
  <c r="B80" i="6"/>
  <c r="E75" i="6"/>
  <c r="B81" i="6"/>
  <c r="B89" i="6"/>
  <c r="D75" i="6"/>
  <c r="B82" i="6"/>
  <c r="B76" i="6"/>
  <c r="B83" i="6"/>
  <c r="C75" i="6"/>
  <c r="B84" i="6"/>
  <c r="B77" i="6"/>
  <c r="I75" i="6"/>
  <c r="H75" i="6"/>
  <c r="B59" i="6"/>
  <c r="B85" i="6"/>
  <c r="B9" i="6"/>
  <c r="B42" i="6" s="1"/>
  <c r="C34" i="64"/>
  <c r="B34" i="64"/>
  <c r="C16" i="64"/>
  <c r="B16" i="64"/>
  <c r="C14" i="64"/>
  <c r="B14" i="64"/>
  <c r="C13" i="64"/>
  <c r="B13" i="64"/>
  <c r="C12" i="64"/>
  <c r="B12" i="64"/>
  <c r="C11" i="64"/>
  <c r="B11" i="64"/>
  <c r="C10" i="64"/>
  <c r="B10" i="64"/>
  <c r="C9" i="64"/>
  <c r="B9" i="64"/>
  <c r="C8" i="64"/>
  <c r="B8" i="64"/>
  <c r="D41" i="64"/>
  <c r="D40" i="64"/>
  <c r="D39" i="64"/>
  <c r="D38" i="64"/>
  <c r="D37" i="64"/>
  <c r="D36" i="64"/>
  <c r="D35" i="64"/>
  <c r="D23" i="64"/>
  <c r="D22" i="64"/>
  <c r="D21" i="64"/>
  <c r="D20" i="64"/>
  <c r="D19" i="64"/>
  <c r="D18" i="64"/>
  <c r="D17" i="64"/>
  <c r="L22" i="61"/>
  <c r="K22" i="61"/>
  <c r="L20" i="61"/>
  <c r="K20" i="61"/>
  <c r="L19" i="61"/>
  <c r="K19" i="61"/>
  <c r="L18" i="61"/>
  <c r="K18" i="61"/>
  <c r="L16" i="61"/>
  <c r="K16" i="61"/>
  <c r="L15" i="61"/>
  <c r="K15" i="61"/>
  <c r="L14" i="61"/>
  <c r="K14" i="61"/>
  <c r="L13" i="61"/>
  <c r="K13" i="61"/>
  <c r="L12" i="61"/>
  <c r="K12" i="61"/>
  <c r="L10" i="61"/>
  <c r="K10" i="61"/>
  <c r="I22" i="61"/>
  <c r="H22" i="61"/>
  <c r="I20" i="61"/>
  <c r="H20" i="61"/>
  <c r="I19" i="61"/>
  <c r="H19" i="61"/>
  <c r="I18" i="61"/>
  <c r="H18" i="61"/>
  <c r="I16" i="61"/>
  <c r="H16" i="61"/>
  <c r="I15" i="61"/>
  <c r="H15" i="61"/>
  <c r="I14" i="61"/>
  <c r="H14" i="61"/>
  <c r="I13" i="61"/>
  <c r="H13" i="61"/>
  <c r="I12" i="61"/>
  <c r="H12" i="61"/>
  <c r="I10" i="61"/>
  <c r="H10" i="61"/>
  <c r="F22" i="61"/>
  <c r="E22" i="61"/>
  <c r="F20" i="61"/>
  <c r="E20" i="61"/>
  <c r="F19" i="61"/>
  <c r="E19" i="61"/>
  <c r="F18" i="61"/>
  <c r="E18" i="61"/>
  <c r="F16" i="61"/>
  <c r="E16" i="61"/>
  <c r="F15" i="61"/>
  <c r="E15" i="61"/>
  <c r="F14" i="61"/>
  <c r="E14" i="61"/>
  <c r="F13" i="61"/>
  <c r="E13" i="61"/>
  <c r="F12" i="61"/>
  <c r="E12" i="61"/>
  <c r="F10" i="61"/>
  <c r="E10" i="61"/>
  <c r="C22" i="61"/>
  <c r="R22" i="61" s="1"/>
  <c r="B22" i="61"/>
  <c r="Q22" i="61" s="1"/>
  <c r="C20" i="61"/>
  <c r="R20" i="61" s="1"/>
  <c r="B20" i="61"/>
  <c r="Q20" i="61" s="1"/>
  <c r="C19" i="61"/>
  <c r="R19" i="61" s="1"/>
  <c r="B19" i="61"/>
  <c r="Q19" i="61" s="1"/>
  <c r="C18" i="61"/>
  <c r="R18" i="61" s="1"/>
  <c r="B18" i="61"/>
  <c r="Q18" i="61" s="1"/>
  <c r="B16" i="61"/>
  <c r="Q16" i="61" s="1"/>
  <c r="C15" i="61"/>
  <c r="R15" i="61" s="1"/>
  <c r="B15" i="61"/>
  <c r="Q15" i="61" s="1"/>
  <c r="C14" i="61"/>
  <c r="R14" i="61" s="1"/>
  <c r="B14" i="61"/>
  <c r="Q14" i="61" s="1"/>
  <c r="C13" i="61"/>
  <c r="R13" i="61" s="1"/>
  <c r="B13" i="61"/>
  <c r="Q13" i="61" s="1"/>
  <c r="C12" i="61"/>
  <c r="R12" i="61" s="1"/>
  <c r="B12" i="61"/>
  <c r="Q12" i="61" s="1"/>
  <c r="M134" i="61"/>
  <c r="J134" i="61"/>
  <c r="G134" i="61"/>
  <c r="D134" i="61"/>
  <c r="S134" i="61" s="1"/>
  <c r="M132" i="61"/>
  <c r="J132" i="61"/>
  <c r="G132" i="61"/>
  <c r="D132" i="61"/>
  <c r="S132" i="61" s="1"/>
  <c r="M131" i="61"/>
  <c r="J131" i="61"/>
  <c r="G131" i="61"/>
  <c r="D131" i="61"/>
  <c r="S131" i="61" s="1"/>
  <c r="M130" i="61"/>
  <c r="J130" i="61"/>
  <c r="G130" i="61"/>
  <c r="D130" i="61"/>
  <c r="S130" i="61" s="1"/>
  <c r="F129" i="61"/>
  <c r="E129" i="61"/>
  <c r="C129" i="61"/>
  <c r="R129" i="61" s="1"/>
  <c r="B129" i="61"/>
  <c r="M128" i="61"/>
  <c r="J128" i="61"/>
  <c r="G128" i="61"/>
  <c r="D128" i="61"/>
  <c r="S128" i="61" s="1"/>
  <c r="M127" i="61"/>
  <c r="J127" i="61"/>
  <c r="G127" i="61"/>
  <c r="D127" i="61"/>
  <c r="S127" i="61" s="1"/>
  <c r="M126" i="61"/>
  <c r="J126" i="61"/>
  <c r="G126" i="61"/>
  <c r="D126" i="61"/>
  <c r="S126" i="61" s="1"/>
  <c r="M125" i="61"/>
  <c r="J125" i="61"/>
  <c r="G125" i="61"/>
  <c r="D125" i="61"/>
  <c r="S125" i="61" s="1"/>
  <c r="M124" i="61"/>
  <c r="J124" i="61"/>
  <c r="G124" i="61"/>
  <c r="D124" i="61"/>
  <c r="S124" i="61" s="1"/>
  <c r="L123" i="61"/>
  <c r="K123" i="61"/>
  <c r="F123" i="61"/>
  <c r="E123" i="61"/>
  <c r="C123" i="61"/>
  <c r="R123" i="61" s="1"/>
  <c r="M122" i="61"/>
  <c r="J122" i="61"/>
  <c r="G122" i="61"/>
  <c r="D122" i="61"/>
  <c r="S122" i="61" s="1"/>
  <c r="M118" i="61"/>
  <c r="J118" i="61"/>
  <c r="G118" i="61"/>
  <c r="D118" i="61"/>
  <c r="S118" i="61" s="1"/>
  <c r="M116" i="61"/>
  <c r="J116" i="61"/>
  <c r="G116" i="61"/>
  <c r="D116" i="61"/>
  <c r="M115" i="61"/>
  <c r="J115" i="61"/>
  <c r="G115" i="61"/>
  <c r="D115" i="61"/>
  <c r="S115" i="61" s="1"/>
  <c r="M114" i="61"/>
  <c r="J114" i="61"/>
  <c r="G114" i="61"/>
  <c r="D114" i="61"/>
  <c r="F113" i="61"/>
  <c r="E113" i="61"/>
  <c r="C113" i="61"/>
  <c r="R113" i="61" s="1"/>
  <c r="B113" i="61"/>
  <c r="M112" i="61"/>
  <c r="J112" i="61"/>
  <c r="G112" i="61"/>
  <c r="D112" i="61"/>
  <c r="S112" i="61" s="1"/>
  <c r="M111" i="61"/>
  <c r="J111" i="61"/>
  <c r="G111" i="61"/>
  <c r="D111" i="61"/>
  <c r="S111" i="61" s="1"/>
  <c r="M110" i="61"/>
  <c r="J110" i="61"/>
  <c r="G110" i="61"/>
  <c r="D110" i="61"/>
  <c r="S110" i="61" s="1"/>
  <c r="M109" i="61"/>
  <c r="J109" i="61"/>
  <c r="G109" i="61"/>
  <c r="D109" i="61"/>
  <c r="S109" i="61" s="1"/>
  <c r="M108" i="61"/>
  <c r="J108" i="61"/>
  <c r="G108" i="61"/>
  <c r="D108" i="61"/>
  <c r="S108" i="61" s="1"/>
  <c r="L107" i="61"/>
  <c r="K107" i="61"/>
  <c r="F107" i="61"/>
  <c r="E107" i="61"/>
  <c r="C107" i="61"/>
  <c r="R107" i="61" s="1"/>
  <c r="M106" i="61"/>
  <c r="J106" i="61"/>
  <c r="G106" i="61"/>
  <c r="D106" i="61"/>
  <c r="S106" i="61" s="1"/>
  <c r="M102" i="61"/>
  <c r="J102" i="61"/>
  <c r="G102" i="61"/>
  <c r="D102" i="61"/>
  <c r="S102" i="61" s="1"/>
  <c r="M100" i="61"/>
  <c r="J100" i="61"/>
  <c r="G100" i="61"/>
  <c r="D100" i="61"/>
  <c r="S100" i="61" s="1"/>
  <c r="M99" i="61"/>
  <c r="J99" i="61"/>
  <c r="G99" i="61"/>
  <c r="D99" i="61"/>
  <c r="S99" i="61" s="1"/>
  <c r="M98" i="61"/>
  <c r="J98" i="61"/>
  <c r="G98" i="61"/>
  <c r="D98" i="61"/>
  <c r="S98" i="61" s="1"/>
  <c r="F97" i="61"/>
  <c r="E97" i="61"/>
  <c r="C97" i="61"/>
  <c r="R97" i="61" s="1"/>
  <c r="B97" i="61"/>
  <c r="M96" i="61"/>
  <c r="J96" i="61"/>
  <c r="G96" i="61"/>
  <c r="D96" i="61"/>
  <c r="S96" i="61" s="1"/>
  <c r="M95" i="61"/>
  <c r="J95" i="61"/>
  <c r="G95" i="61"/>
  <c r="D95" i="61"/>
  <c r="S95" i="61" s="1"/>
  <c r="M94" i="61"/>
  <c r="J94" i="61"/>
  <c r="G94" i="61"/>
  <c r="D94" i="61"/>
  <c r="S94" i="61" s="1"/>
  <c r="M93" i="61"/>
  <c r="J93" i="61"/>
  <c r="G93" i="61"/>
  <c r="D93" i="61"/>
  <c r="S93" i="61" s="1"/>
  <c r="M92" i="61"/>
  <c r="J92" i="61"/>
  <c r="G92" i="61"/>
  <c r="D92" i="61"/>
  <c r="S92" i="61" s="1"/>
  <c r="L91" i="61"/>
  <c r="K91" i="61"/>
  <c r="F91" i="61"/>
  <c r="E91" i="61"/>
  <c r="C91" i="61"/>
  <c r="R91" i="61" s="1"/>
  <c r="M90" i="61"/>
  <c r="J90" i="61"/>
  <c r="G90" i="61"/>
  <c r="D90" i="61"/>
  <c r="S90" i="61" s="1"/>
  <c r="M86" i="61"/>
  <c r="J86" i="61"/>
  <c r="G86" i="61"/>
  <c r="D86" i="61"/>
  <c r="S86" i="61" s="1"/>
  <c r="M84" i="61"/>
  <c r="J84" i="61"/>
  <c r="G84" i="61"/>
  <c r="D84" i="61"/>
  <c r="M83" i="61"/>
  <c r="J83" i="61"/>
  <c r="G83" i="61"/>
  <c r="D83" i="61"/>
  <c r="S83" i="61" s="1"/>
  <c r="M82" i="61"/>
  <c r="J82" i="61"/>
  <c r="G82" i="61"/>
  <c r="D82" i="61"/>
  <c r="F81" i="61"/>
  <c r="E81" i="61"/>
  <c r="C81" i="61"/>
  <c r="R81" i="61" s="1"/>
  <c r="M80" i="61"/>
  <c r="J80" i="61"/>
  <c r="G80" i="61"/>
  <c r="D80" i="61"/>
  <c r="S80" i="61" s="1"/>
  <c r="M79" i="61"/>
  <c r="J79" i="61"/>
  <c r="G79" i="61"/>
  <c r="D79" i="61"/>
  <c r="S79" i="61" s="1"/>
  <c r="M78" i="61"/>
  <c r="J78" i="61"/>
  <c r="G78" i="61"/>
  <c r="D78" i="61"/>
  <c r="S78" i="61" s="1"/>
  <c r="M77" i="61"/>
  <c r="J77" i="61"/>
  <c r="G77" i="61"/>
  <c r="D77" i="61"/>
  <c r="S77" i="61" s="1"/>
  <c r="M76" i="61"/>
  <c r="J76" i="61"/>
  <c r="G76" i="61"/>
  <c r="D76" i="61"/>
  <c r="S76" i="61" s="1"/>
  <c r="L75" i="61"/>
  <c r="K75" i="61"/>
  <c r="F75" i="61"/>
  <c r="E75" i="61"/>
  <c r="C75" i="61"/>
  <c r="R75" i="61" s="1"/>
  <c r="M74" i="61"/>
  <c r="J74" i="61"/>
  <c r="G74" i="61"/>
  <c r="D74" i="61"/>
  <c r="S74" i="61" s="1"/>
  <c r="M70" i="61"/>
  <c r="J70" i="61"/>
  <c r="G70" i="61"/>
  <c r="D70" i="61"/>
  <c r="S70" i="61" s="1"/>
  <c r="M68" i="61"/>
  <c r="J68" i="61"/>
  <c r="G68" i="61"/>
  <c r="D68" i="61"/>
  <c r="S68" i="61" s="1"/>
  <c r="M67" i="61"/>
  <c r="J67" i="61"/>
  <c r="G67" i="61"/>
  <c r="D67" i="61"/>
  <c r="S67" i="61" s="1"/>
  <c r="M66" i="61"/>
  <c r="J66" i="61"/>
  <c r="G66" i="61"/>
  <c r="D66" i="61"/>
  <c r="S66" i="61" s="1"/>
  <c r="F65" i="61"/>
  <c r="E65" i="61"/>
  <c r="C65" i="61"/>
  <c r="R65" i="61" s="1"/>
  <c r="M64" i="61"/>
  <c r="J64" i="61"/>
  <c r="G64" i="61"/>
  <c r="D64" i="61"/>
  <c r="S64" i="61" s="1"/>
  <c r="M63" i="61"/>
  <c r="J63" i="61"/>
  <c r="G63" i="61"/>
  <c r="D63" i="61"/>
  <c r="S63" i="61" s="1"/>
  <c r="M62" i="61"/>
  <c r="J62" i="61"/>
  <c r="G62" i="61"/>
  <c r="D62" i="61"/>
  <c r="S62" i="61" s="1"/>
  <c r="M61" i="61"/>
  <c r="J61" i="61"/>
  <c r="G61" i="61"/>
  <c r="D61" i="61"/>
  <c r="S61" i="61" s="1"/>
  <c r="M60" i="61"/>
  <c r="J60" i="61"/>
  <c r="G60" i="61"/>
  <c r="D60" i="61"/>
  <c r="S60" i="61" s="1"/>
  <c r="L59" i="61"/>
  <c r="K59" i="61"/>
  <c r="F59" i="61"/>
  <c r="E59" i="61"/>
  <c r="C59" i="61"/>
  <c r="R59" i="61" s="1"/>
  <c r="M58" i="61"/>
  <c r="J58" i="61"/>
  <c r="G58" i="61"/>
  <c r="D58" i="61"/>
  <c r="S58" i="61" s="1"/>
  <c r="M54" i="61"/>
  <c r="J54" i="61"/>
  <c r="G54" i="61"/>
  <c r="D54" i="61"/>
  <c r="S54" i="61" s="1"/>
  <c r="M52" i="61"/>
  <c r="J52" i="61"/>
  <c r="G52" i="61"/>
  <c r="D52" i="61"/>
  <c r="S52" i="61" s="1"/>
  <c r="M51" i="61"/>
  <c r="J51" i="61"/>
  <c r="G51" i="61"/>
  <c r="D51" i="61"/>
  <c r="S51" i="61" s="1"/>
  <c r="M50" i="61"/>
  <c r="J50" i="61"/>
  <c r="G50" i="61"/>
  <c r="D50" i="61"/>
  <c r="S50" i="61" s="1"/>
  <c r="F49" i="61"/>
  <c r="E49" i="61"/>
  <c r="C49" i="61"/>
  <c r="R49" i="61" s="1"/>
  <c r="M48" i="61"/>
  <c r="J48" i="61"/>
  <c r="G48" i="61"/>
  <c r="D48" i="61"/>
  <c r="S48" i="61" s="1"/>
  <c r="M47" i="61"/>
  <c r="J47" i="61"/>
  <c r="G47" i="61"/>
  <c r="D47" i="61"/>
  <c r="S47" i="61" s="1"/>
  <c r="M46" i="61"/>
  <c r="J46" i="61"/>
  <c r="G46" i="61"/>
  <c r="D46" i="61"/>
  <c r="S46" i="61" s="1"/>
  <c r="M45" i="61"/>
  <c r="J45" i="61"/>
  <c r="G45" i="61"/>
  <c r="D45" i="61"/>
  <c r="S45" i="61" s="1"/>
  <c r="M44" i="61"/>
  <c r="J44" i="61"/>
  <c r="G44" i="61"/>
  <c r="D44" i="61"/>
  <c r="S44" i="61" s="1"/>
  <c r="L43" i="61"/>
  <c r="K43" i="61"/>
  <c r="F43" i="61"/>
  <c r="E43" i="61"/>
  <c r="C43" i="61"/>
  <c r="R43" i="61" s="1"/>
  <c r="M42" i="61"/>
  <c r="J42" i="61"/>
  <c r="G42" i="61"/>
  <c r="D42" i="61"/>
  <c r="S42" i="61" s="1"/>
  <c r="M38" i="61"/>
  <c r="M36" i="61"/>
  <c r="M35" i="61"/>
  <c r="M34" i="61"/>
  <c r="M32" i="61"/>
  <c r="M31" i="61"/>
  <c r="M30" i="61"/>
  <c r="M29" i="61"/>
  <c r="M28" i="61"/>
  <c r="L27" i="61"/>
  <c r="K27" i="61"/>
  <c r="M26" i="61"/>
  <c r="J38" i="61"/>
  <c r="J36" i="61"/>
  <c r="J35" i="61"/>
  <c r="J34" i="61"/>
  <c r="J32" i="61"/>
  <c r="J31" i="61"/>
  <c r="J30" i="61"/>
  <c r="J29" i="61"/>
  <c r="J28" i="61"/>
  <c r="J26" i="61"/>
  <c r="G38" i="61"/>
  <c r="G36" i="61"/>
  <c r="G35" i="61"/>
  <c r="G34" i="61"/>
  <c r="F33" i="61"/>
  <c r="E33" i="61"/>
  <c r="G32" i="61"/>
  <c r="G31" i="61"/>
  <c r="G30" i="61"/>
  <c r="G29" i="61"/>
  <c r="G28" i="61"/>
  <c r="F27" i="61"/>
  <c r="E27" i="61"/>
  <c r="G26" i="61"/>
  <c r="D32" i="61"/>
  <c r="S32" i="61" s="1"/>
  <c r="C27" i="61"/>
  <c r="R27" i="61" s="1"/>
  <c r="C33" i="61"/>
  <c r="R33" i="61" s="1"/>
  <c r="D38" i="61"/>
  <c r="S38" i="61" s="1"/>
  <c r="D35" i="61"/>
  <c r="S35" i="61" s="1"/>
  <c r="D34" i="61"/>
  <c r="S34" i="61" s="1"/>
  <c r="D31" i="61"/>
  <c r="S31" i="61" s="1"/>
  <c r="D30" i="61"/>
  <c r="S30" i="61" s="1"/>
  <c r="D29" i="61"/>
  <c r="S29" i="61" s="1"/>
  <c r="D28" i="61"/>
  <c r="S28" i="61" s="1"/>
  <c r="D26" i="61"/>
  <c r="S26" i="61" s="1"/>
  <c r="J27" i="35"/>
  <c r="I27" i="35"/>
  <c r="H27" i="35"/>
  <c r="J26" i="35"/>
  <c r="I26" i="35"/>
  <c r="H26" i="35"/>
  <c r="J25" i="35"/>
  <c r="I25" i="35"/>
  <c r="H25" i="35"/>
  <c r="J24" i="35"/>
  <c r="I24" i="35"/>
  <c r="H24" i="35"/>
  <c r="J23" i="35"/>
  <c r="I23" i="35"/>
  <c r="H23" i="35"/>
  <c r="J22" i="35"/>
  <c r="I22" i="35"/>
  <c r="J21" i="35"/>
  <c r="I21" i="35"/>
  <c r="H21" i="35"/>
  <c r="J20" i="35"/>
  <c r="I20" i="35"/>
  <c r="H20" i="35"/>
  <c r="J19" i="35"/>
  <c r="I19" i="35"/>
  <c r="H19" i="35"/>
  <c r="J18" i="35"/>
  <c r="I18" i="35"/>
  <c r="H18" i="35"/>
  <c r="J17" i="35"/>
  <c r="I17" i="35"/>
  <c r="H17" i="35"/>
  <c r="J16" i="35"/>
  <c r="I16" i="35"/>
  <c r="H16" i="35"/>
  <c r="J15" i="35"/>
  <c r="I15" i="35"/>
  <c r="H15" i="35"/>
  <c r="J14" i="35"/>
  <c r="I14" i="35"/>
  <c r="H14" i="35"/>
  <c r="J13" i="35"/>
  <c r="I13" i="35"/>
  <c r="H13" i="35"/>
  <c r="J12" i="35"/>
  <c r="I12" i="35"/>
  <c r="H12" i="35"/>
  <c r="J11" i="35"/>
  <c r="I11" i="35"/>
  <c r="H11" i="35"/>
  <c r="J10" i="35"/>
  <c r="I10" i="35"/>
  <c r="H10" i="35"/>
  <c r="I9" i="35"/>
  <c r="J9" i="35"/>
  <c r="H9" i="35"/>
  <c r="K27" i="13"/>
  <c r="L26" i="13"/>
  <c r="K26" i="13"/>
  <c r="L25" i="13"/>
  <c r="K25" i="13"/>
  <c r="L24" i="13"/>
  <c r="K24" i="13"/>
  <c r="L23" i="13"/>
  <c r="K22" i="13"/>
  <c r="E47" i="13"/>
  <c r="D47" i="13"/>
  <c r="C47" i="13"/>
  <c r="B47" i="13"/>
  <c r="E46" i="13"/>
  <c r="D46" i="13"/>
  <c r="C46" i="13"/>
  <c r="B46" i="13"/>
  <c r="E45" i="13"/>
  <c r="D45" i="13"/>
  <c r="C45" i="13"/>
  <c r="B45" i="13"/>
  <c r="E44" i="13"/>
  <c r="D44" i="13"/>
  <c r="C44" i="13"/>
  <c r="B44" i="13"/>
  <c r="E43" i="13"/>
  <c r="D43" i="13"/>
  <c r="C43" i="13"/>
  <c r="B43" i="13"/>
  <c r="D42" i="13"/>
  <c r="C42" i="13"/>
  <c r="B42" i="13"/>
  <c r="K62" i="34"/>
  <c r="J62" i="34"/>
  <c r="I62" i="34"/>
  <c r="H62" i="34"/>
  <c r="G62" i="34"/>
  <c r="F62" i="34"/>
  <c r="E62" i="34"/>
  <c r="D62" i="34"/>
  <c r="C62" i="34"/>
  <c r="B62" i="34"/>
  <c r="K61" i="34"/>
  <c r="J61" i="34"/>
  <c r="I61" i="34"/>
  <c r="H61" i="34"/>
  <c r="G61" i="34"/>
  <c r="F61" i="34"/>
  <c r="E61" i="34"/>
  <c r="D61" i="34"/>
  <c r="C61" i="34"/>
  <c r="B61" i="34"/>
  <c r="K60" i="34"/>
  <c r="J60" i="34"/>
  <c r="I60" i="34"/>
  <c r="H60" i="34"/>
  <c r="G60" i="34"/>
  <c r="F60" i="34"/>
  <c r="E60" i="34"/>
  <c r="D60" i="34"/>
  <c r="C60" i="34"/>
  <c r="B60" i="34"/>
  <c r="K59" i="34"/>
  <c r="J59" i="34"/>
  <c r="I59" i="34"/>
  <c r="H59" i="34"/>
  <c r="G59" i="34"/>
  <c r="F59" i="34"/>
  <c r="E59" i="34"/>
  <c r="D59" i="34"/>
  <c r="C59" i="34"/>
  <c r="B59" i="34"/>
  <c r="K58" i="34"/>
  <c r="J58" i="34"/>
  <c r="I58" i="34"/>
  <c r="H58" i="34"/>
  <c r="G58" i="34"/>
  <c r="F58" i="34"/>
  <c r="E58" i="34"/>
  <c r="D58" i="34"/>
  <c r="C58" i="34"/>
  <c r="B58" i="34"/>
  <c r="K57" i="34"/>
  <c r="J57" i="34"/>
  <c r="I57" i="34"/>
  <c r="H57" i="34"/>
  <c r="G57" i="34"/>
  <c r="F57" i="34"/>
  <c r="E57" i="34"/>
  <c r="D57" i="34"/>
  <c r="C57" i="34"/>
  <c r="B57" i="34"/>
  <c r="K56" i="34"/>
  <c r="J56" i="34"/>
  <c r="I56" i="34"/>
  <c r="H56" i="34"/>
  <c r="G56" i="34"/>
  <c r="F56" i="34"/>
  <c r="E56" i="34"/>
  <c r="D56" i="34"/>
  <c r="C56" i="34"/>
  <c r="B56" i="34"/>
  <c r="C37" i="34"/>
  <c r="D37" i="34"/>
  <c r="E37" i="34"/>
  <c r="F37" i="34"/>
  <c r="G37" i="34"/>
  <c r="H37" i="34"/>
  <c r="I37" i="34"/>
  <c r="J37" i="34"/>
  <c r="K37" i="34"/>
  <c r="C38" i="34"/>
  <c r="D38" i="34"/>
  <c r="E38" i="34"/>
  <c r="F38" i="34"/>
  <c r="G38" i="34"/>
  <c r="H38" i="34"/>
  <c r="I38" i="34"/>
  <c r="J38" i="34"/>
  <c r="K38" i="34"/>
  <c r="C39" i="34"/>
  <c r="D39" i="34"/>
  <c r="E39" i="34"/>
  <c r="F39" i="34"/>
  <c r="G39" i="34"/>
  <c r="H39" i="34"/>
  <c r="I39" i="34"/>
  <c r="J39" i="34"/>
  <c r="C40" i="34"/>
  <c r="D40" i="34"/>
  <c r="E40" i="34"/>
  <c r="F40" i="34"/>
  <c r="G40" i="34"/>
  <c r="H40" i="34"/>
  <c r="I40" i="34"/>
  <c r="J40" i="34"/>
  <c r="K40" i="34"/>
  <c r="C41" i="34"/>
  <c r="D41" i="34"/>
  <c r="E41" i="34"/>
  <c r="F41" i="34"/>
  <c r="G41" i="34"/>
  <c r="H41" i="34"/>
  <c r="I41" i="34"/>
  <c r="J41" i="34"/>
  <c r="K41" i="34"/>
  <c r="C42" i="34"/>
  <c r="D42" i="34"/>
  <c r="E42" i="34"/>
  <c r="F42" i="34"/>
  <c r="G42" i="34"/>
  <c r="H42" i="34"/>
  <c r="I42" i="34"/>
  <c r="J42" i="34"/>
  <c r="K42" i="34"/>
  <c r="C43" i="34"/>
  <c r="D43" i="34"/>
  <c r="E43" i="34"/>
  <c r="F43" i="34"/>
  <c r="G43" i="34"/>
  <c r="H43" i="34"/>
  <c r="I43" i="34"/>
  <c r="J43" i="34"/>
  <c r="K43" i="34"/>
  <c r="B43" i="34"/>
  <c r="B42" i="34"/>
  <c r="B41" i="34"/>
  <c r="B40" i="34"/>
  <c r="B39" i="34"/>
  <c r="B38" i="34"/>
  <c r="B37" i="34"/>
  <c r="B89" i="61" l="1"/>
  <c r="Q89" i="61" s="1"/>
  <c r="Q97" i="61"/>
  <c r="B105" i="61"/>
  <c r="Q105" i="61" s="1"/>
  <c r="Q113" i="61"/>
  <c r="B121" i="61"/>
  <c r="Q121" i="61" s="1"/>
  <c r="Q129" i="61"/>
  <c r="E121" i="61"/>
  <c r="G16" i="61"/>
  <c r="M16" i="61"/>
  <c r="I105" i="61"/>
  <c r="D19" i="61"/>
  <c r="S19" i="61" s="1"/>
  <c r="L121" i="61"/>
  <c r="F121" i="61"/>
  <c r="G121" i="61" s="1"/>
  <c r="F89" i="61"/>
  <c r="C73" i="61"/>
  <c r="I17" i="61"/>
  <c r="J16" i="61"/>
  <c r="J22" i="61"/>
  <c r="M19" i="61"/>
  <c r="C17" i="61"/>
  <c r="R17" i="61" s="1"/>
  <c r="K121" i="61"/>
  <c r="D16" i="64"/>
  <c r="G29" i="65"/>
  <c r="J29" i="65" s="1"/>
  <c r="H13" i="65"/>
  <c r="D27" i="61"/>
  <c r="S27" i="61" s="1"/>
  <c r="B7" i="64"/>
  <c r="D123" i="61"/>
  <c r="S123" i="61" s="1"/>
  <c r="J123" i="61"/>
  <c r="G129" i="61"/>
  <c r="M129" i="61"/>
  <c r="E73" i="61"/>
  <c r="K73" i="61"/>
  <c r="I73" i="61"/>
  <c r="G91" i="61"/>
  <c r="I11" i="61"/>
  <c r="K17" i="61"/>
  <c r="C89" i="61"/>
  <c r="R89" i="61" s="1"/>
  <c r="E105" i="61"/>
  <c r="G113" i="61"/>
  <c r="B41" i="61"/>
  <c r="Q41" i="61" s="1"/>
  <c r="H41" i="61"/>
  <c r="K89" i="61"/>
  <c r="M97" i="61"/>
  <c r="F105" i="61"/>
  <c r="L105" i="61"/>
  <c r="E17" i="61"/>
  <c r="K105" i="61"/>
  <c r="M113" i="61"/>
  <c r="G59" i="61"/>
  <c r="M59" i="61"/>
  <c r="G81" i="61"/>
  <c r="D107" i="61"/>
  <c r="S107" i="61" s="1"/>
  <c r="J107" i="61"/>
  <c r="C57" i="61"/>
  <c r="R57" i="61" s="1"/>
  <c r="I57" i="61"/>
  <c r="L89" i="61"/>
  <c r="C105" i="61"/>
  <c r="R105" i="61" s="1"/>
  <c r="D16" i="61"/>
  <c r="S16" i="61" s="1"/>
  <c r="E11" i="61"/>
  <c r="F17" i="61"/>
  <c r="K11" i="61"/>
  <c r="L17" i="61"/>
  <c r="J91" i="61"/>
  <c r="I89" i="61"/>
  <c r="B17" i="61"/>
  <c r="Q17" i="61" s="1"/>
  <c r="F11" i="61"/>
  <c r="H17" i="61"/>
  <c r="L11" i="61"/>
  <c r="D65" i="61"/>
  <c r="S65" i="61" s="1"/>
  <c r="J65" i="61"/>
  <c r="J12" i="61"/>
  <c r="B25" i="61"/>
  <c r="Q25" i="61" s="1"/>
  <c r="B11" i="61"/>
  <c r="Q11" i="61" s="1"/>
  <c r="B45" i="64"/>
  <c r="B27" i="64"/>
  <c r="D9" i="64"/>
  <c r="C27" i="64"/>
  <c r="C45" i="64"/>
  <c r="D13" i="64"/>
  <c r="B49" i="64"/>
  <c r="B31" i="64"/>
  <c r="C31" i="64"/>
  <c r="C49" i="64"/>
  <c r="E9" i="65"/>
  <c r="H9" i="65" s="1"/>
  <c r="E26" i="65"/>
  <c r="F26" i="65"/>
  <c r="I26" i="65" s="1"/>
  <c r="E28" i="65"/>
  <c r="F28" i="65"/>
  <c r="I28" i="65" s="1"/>
  <c r="C11" i="61"/>
  <c r="R11" i="61" s="1"/>
  <c r="D10" i="64"/>
  <c r="B46" i="64"/>
  <c r="B28" i="64"/>
  <c r="C28" i="64"/>
  <c r="C46" i="64"/>
  <c r="B32" i="64"/>
  <c r="B50" i="64"/>
  <c r="D14" i="64"/>
  <c r="C32" i="64"/>
  <c r="C50" i="64"/>
  <c r="F39" i="65"/>
  <c r="I39" i="65" s="1"/>
  <c r="E39" i="65"/>
  <c r="E27" i="65"/>
  <c r="F27" i="65"/>
  <c r="I27" i="65" s="1"/>
  <c r="H25" i="61"/>
  <c r="J33" i="61"/>
  <c r="F41" i="61"/>
  <c r="L41" i="61"/>
  <c r="G123" i="61"/>
  <c r="M123" i="61"/>
  <c r="D129" i="61"/>
  <c r="S129" i="61" s="1"/>
  <c r="J129" i="61"/>
  <c r="D11" i="64"/>
  <c r="B29" i="64"/>
  <c r="B47" i="64"/>
  <c r="C29" i="64"/>
  <c r="C47" i="64"/>
  <c r="B25" i="64"/>
  <c r="E29" i="65"/>
  <c r="F29" i="65"/>
  <c r="I29" i="65" s="1"/>
  <c r="G26" i="65"/>
  <c r="J26" i="65" s="1"/>
  <c r="C121" i="61"/>
  <c r="R121" i="61" s="1"/>
  <c r="I121" i="61"/>
  <c r="H11" i="61"/>
  <c r="B26" i="64"/>
  <c r="B44" i="64"/>
  <c r="C44" i="64"/>
  <c r="C26" i="64"/>
  <c r="B30" i="64"/>
  <c r="B48" i="64"/>
  <c r="D12" i="64"/>
  <c r="C48" i="64"/>
  <c r="C30" i="64"/>
  <c r="C7" i="64"/>
  <c r="C25" i="64" s="1"/>
  <c r="B43" i="64"/>
  <c r="C43" i="64"/>
  <c r="G25" i="65"/>
  <c r="J25" i="65" s="1"/>
  <c r="G28" i="65"/>
  <c r="J28" i="65" s="1"/>
  <c r="F34" i="65"/>
  <c r="I34" i="65" s="1"/>
  <c r="E34" i="65"/>
  <c r="B75" i="6"/>
  <c r="D8" i="64"/>
  <c r="D34" i="64"/>
  <c r="D7" i="64"/>
  <c r="D97" i="61"/>
  <c r="S97" i="61" s="1"/>
  <c r="H121" i="61"/>
  <c r="D75" i="61"/>
  <c r="S75" i="61" s="1"/>
  <c r="J75" i="61"/>
  <c r="M20" i="61"/>
  <c r="G18" i="61"/>
  <c r="M10" i="61"/>
  <c r="F57" i="61"/>
  <c r="D22" i="61"/>
  <c r="S22" i="61" s="1"/>
  <c r="M81" i="61"/>
  <c r="L25" i="61"/>
  <c r="C41" i="61"/>
  <c r="R41" i="61" s="1"/>
  <c r="I41" i="61"/>
  <c r="B57" i="61"/>
  <c r="Q57" i="61" s="1"/>
  <c r="H89" i="61"/>
  <c r="D91" i="61"/>
  <c r="S91" i="61" s="1"/>
  <c r="G97" i="61"/>
  <c r="H105" i="61"/>
  <c r="G75" i="61"/>
  <c r="M75" i="61"/>
  <c r="D81" i="61"/>
  <c r="S81" i="61" s="1"/>
  <c r="J81" i="61"/>
  <c r="E89" i="61"/>
  <c r="M91" i="61"/>
  <c r="G107" i="61"/>
  <c r="M107" i="61"/>
  <c r="D113" i="61"/>
  <c r="S113" i="61" s="1"/>
  <c r="J113" i="61"/>
  <c r="E25" i="61"/>
  <c r="H57" i="61"/>
  <c r="F73" i="61"/>
  <c r="L73" i="61"/>
  <c r="L57" i="61"/>
  <c r="H73" i="61"/>
  <c r="J97" i="61"/>
  <c r="C25" i="61"/>
  <c r="R25" i="61" s="1"/>
  <c r="D18" i="61"/>
  <c r="S18" i="61" s="1"/>
  <c r="G10" i="61"/>
  <c r="G13" i="61"/>
  <c r="M13" i="61"/>
  <c r="E41" i="61"/>
  <c r="K41" i="61"/>
  <c r="J27" i="61"/>
  <c r="D12" i="61"/>
  <c r="S12" i="61" s="1"/>
  <c r="D13" i="61"/>
  <c r="S13" i="61" s="1"/>
  <c r="I25" i="61"/>
  <c r="G43" i="61"/>
  <c r="E57" i="61"/>
  <c r="K57" i="61"/>
  <c r="M22" i="61"/>
  <c r="G12" i="61"/>
  <c r="M27" i="61"/>
  <c r="G49" i="61"/>
  <c r="G65" i="61"/>
  <c r="M65" i="61"/>
  <c r="D10" i="61"/>
  <c r="S10" i="61" s="1"/>
  <c r="J10" i="61"/>
  <c r="J18" i="61"/>
  <c r="M18" i="61"/>
  <c r="D14" i="61"/>
  <c r="S14" i="61" s="1"/>
  <c r="J14" i="61"/>
  <c r="D59" i="61"/>
  <c r="S59" i="61" s="1"/>
  <c r="J59" i="61"/>
  <c r="G20" i="61"/>
  <c r="J13" i="61"/>
  <c r="G33" i="61"/>
  <c r="K25" i="61"/>
  <c r="M43" i="61"/>
  <c r="M49" i="61"/>
  <c r="J19" i="61"/>
  <c r="G14" i="61"/>
  <c r="G27" i="61"/>
  <c r="D43" i="61"/>
  <c r="S43" i="61" s="1"/>
  <c r="J43" i="61"/>
  <c r="D49" i="61"/>
  <c r="S49" i="61" s="1"/>
  <c r="J49" i="61"/>
  <c r="D20" i="61"/>
  <c r="S20" i="61" s="1"/>
  <c r="G19" i="61"/>
  <c r="M14" i="61"/>
  <c r="F25" i="61"/>
  <c r="F9" i="61" s="1"/>
  <c r="M33" i="61"/>
  <c r="M12" i="61"/>
  <c r="M15" i="61"/>
  <c r="J20" i="61"/>
  <c r="G22" i="61"/>
  <c r="D15" i="61"/>
  <c r="S15" i="61" s="1"/>
  <c r="D33" i="61"/>
  <c r="S33" i="61" s="1"/>
  <c r="T37" i="2"/>
  <c r="U37" i="2"/>
  <c r="V37" i="2"/>
  <c r="W37" i="2"/>
  <c r="X37" i="2"/>
  <c r="Y37" i="2"/>
  <c r="S37" i="2"/>
  <c r="T36" i="2"/>
  <c r="U36" i="2"/>
  <c r="V36" i="2"/>
  <c r="W36" i="2"/>
  <c r="X36" i="2"/>
  <c r="Y36" i="2"/>
  <c r="T35" i="2"/>
  <c r="U35" i="2"/>
  <c r="V35" i="2"/>
  <c r="W35" i="2"/>
  <c r="X35" i="2"/>
  <c r="Y35" i="2"/>
  <c r="S36" i="2"/>
  <c r="S35" i="2"/>
  <c r="T34" i="2"/>
  <c r="U34" i="2"/>
  <c r="V34" i="2"/>
  <c r="W34" i="2"/>
  <c r="X34" i="2"/>
  <c r="Y34" i="2"/>
  <c r="S34" i="2"/>
  <c r="T33" i="2"/>
  <c r="U33" i="2"/>
  <c r="V33" i="2"/>
  <c r="W33" i="2"/>
  <c r="X33" i="2"/>
  <c r="Y33" i="2"/>
  <c r="S33" i="2"/>
  <c r="T31" i="2"/>
  <c r="U31" i="2"/>
  <c r="V31" i="2"/>
  <c r="W31" i="2"/>
  <c r="X31" i="2"/>
  <c r="Y31" i="2"/>
  <c r="S31" i="2"/>
  <c r="Y30" i="2"/>
  <c r="T30" i="2"/>
  <c r="U30" i="2"/>
  <c r="V30" i="2"/>
  <c r="W30" i="2"/>
  <c r="X30" i="2"/>
  <c r="S30" i="2"/>
  <c r="U29" i="2"/>
  <c r="V29" i="2"/>
  <c r="W29" i="2"/>
  <c r="X29" i="2"/>
  <c r="Y29" i="2"/>
  <c r="T29" i="2"/>
  <c r="S29" i="2"/>
  <c r="D73" i="61" l="1"/>
  <c r="S73" i="61" s="1"/>
  <c r="R73" i="61"/>
  <c r="J105" i="61"/>
  <c r="M121" i="61"/>
  <c r="G73" i="61"/>
  <c r="G89" i="61"/>
  <c r="J89" i="61"/>
  <c r="J17" i="61"/>
  <c r="M11" i="61"/>
  <c r="D17" i="61"/>
  <c r="S17" i="61" s="1"/>
  <c r="M57" i="61"/>
  <c r="J11" i="61"/>
  <c r="G57" i="61"/>
  <c r="G11" i="61"/>
  <c r="D11" i="61"/>
  <c r="S11" i="61" s="1"/>
  <c r="D57" i="61"/>
  <c r="S57" i="61" s="1"/>
  <c r="D41" i="61"/>
  <c r="S41" i="61" s="1"/>
  <c r="D105" i="61"/>
  <c r="S105" i="61" s="1"/>
  <c r="G41" i="61"/>
  <c r="M73" i="61"/>
  <c r="M17" i="61"/>
  <c r="M105" i="61"/>
  <c r="M41" i="61"/>
  <c r="J73" i="61"/>
  <c r="C9" i="61"/>
  <c r="R9" i="61" s="1"/>
  <c r="J41" i="61"/>
  <c r="G17" i="61"/>
  <c r="M89" i="61"/>
  <c r="G105" i="61"/>
  <c r="D89" i="61"/>
  <c r="S89" i="61" s="1"/>
  <c r="D121" i="61"/>
  <c r="S121" i="61" s="1"/>
  <c r="D25" i="61"/>
  <c r="S25" i="61" s="1"/>
  <c r="J57" i="61"/>
  <c r="J121" i="61"/>
  <c r="I9" i="61"/>
  <c r="M25" i="61"/>
  <c r="K9" i="61"/>
  <c r="H9" i="61"/>
  <c r="L9" i="61"/>
  <c r="E25" i="65"/>
  <c r="F25" i="65"/>
  <c r="I25" i="65" s="1"/>
  <c r="E9" i="61"/>
  <c r="B9" i="61"/>
  <c r="Q9" i="61" s="1"/>
  <c r="J25" i="61"/>
  <c r="J15" i="61"/>
  <c r="G25" i="61"/>
  <c r="G15" i="61"/>
  <c r="J9" i="61" l="1"/>
  <c r="D9" i="61"/>
  <c r="S9" i="61" s="1"/>
  <c r="G9" i="61"/>
  <c r="M9" i="61"/>
  <c r="D8" i="5"/>
  <c r="E8" i="5"/>
  <c r="D7" i="5"/>
  <c r="E7" i="5"/>
  <c r="C7" i="5"/>
  <c r="C27" i="2"/>
  <c r="D27" i="2"/>
  <c r="E9" i="2"/>
  <c r="E27" i="2" s="1"/>
  <c r="F9" i="2"/>
  <c r="F27" i="2" s="1"/>
  <c r="G9" i="2"/>
  <c r="G27" i="2" s="1"/>
  <c r="H9" i="2"/>
  <c r="H27" i="2" s="1"/>
  <c r="I9" i="2"/>
  <c r="I27" i="2" s="1"/>
  <c r="S32" i="2" l="1"/>
  <c r="U32" i="2"/>
  <c r="W32" i="2"/>
  <c r="Y32" i="2"/>
  <c r="T32" i="2"/>
  <c r="V32" i="2"/>
  <c r="X32" i="2"/>
  <c r="C7" i="11"/>
  <c r="C43" i="11" s="1"/>
  <c r="C8" i="5"/>
  <c r="S11" i="2" l="1"/>
  <c r="T11" i="2"/>
  <c r="U11" i="2"/>
  <c r="V11" i="2"/>
  <c r="W11" i="2"/>
  <c r="X11" i="2"/>
  <c r="Y11" i="2"/>
  <c r="S12" i="2"/>
  <c r="T12" i="2"/>
  <c r="U12" i="2"/>
  <c r="V12" i="2"/>
  <c r="W12" i="2"/>
  <c r="X12" i="2"/>
  <c r="Y12" i="2"/>
  <c r="S13" i="2"/>
  <c r="T13" i="2"/>
  <c r="U13" i="2"/>
  <c r="V13" i="2"/>
  <c r="W13" i="2"/>
  <c r="X13" i="2"/>
  <c r="Y13" i="2"/>
  <c r="S14" i="2"/>
  <c r="T14" i="2"/>
  <c r="U14" i="2"/>
  <c r="V14" i="2"/>
  <c r="W14" i="2"/>
  <c r="X14" i="2"/>
  <c r="Y14" i="2"/>
  <c r="S15" i="2"/>
  <c r="T15" i="2"/>
  <c r="U15" i="2"/>
  <c r="V15" i="2"/>
  <c r="W15" i="2"/>
  <c r="X15" i="2"/>
  <c r="Y15" i="2"/>
  <c r="S16" i="2"/>
  <c r="T16" i="2"/>
  <c r="U16" i="2"/>
  <c r="V16" i="2"/>
  <c r="W16" i="2"/>
  <c r="X16" i="2"/>
  <c r="Y16" i="2"/>
  <c r="S17" i="2"/>
  <c r="T17" i="2"/>
  <c r="U17" i="2"/>
  <c r="V17" i="2"/>
  <c r="W17" i="2"/>
  <c r="X17" i="2"/>
  <c r="Y17" i="2"/>
  <c r="S18" i="2"/>
  <c r="T18" i="2"/>
  <c r="U18" i="2"/>
  <c r="V18" i="2"/>
  <c r="W18" i="2"/>
  <c r="X18" i="2"/>
  <c r="Y18" i="2"/>
  <c r="S19" i="2"/>
  <c r="T19" i="2"/>
  <c r="U19" i="2"/>
  <c r="V19" i="2"/>
  <c r="W19" i="2"/>
  <c r="X19" i="2"/>
  <c r="Y19" i="2"/>
  <c r="S20" i="2"/>
  <c r="T20" i="2"/>
  <c r="U20" i="2"/>
  <c r="V20" i="2"/>
  <c r="W20" i="2"/>
  <c r="X20" i="2"/>
  <c r="Y20" i="2"/>
  <c r="S21" i="2"/>
  <c r="T21" i="2"/>
  <c r="U21" i="2"/>
  <c r="V21" i="2"/>
  <c r="W21" i="2"/>
  <c r="X21" i="2"/>
  <c r="Y21" i="2"/>
  <c r="S22" i="2"/>
  <c r="T22" i="2"/>
  <c r="U22" i="2"/>
  <c r="V22" i="2"/>
  <c r="W22" i="2"/>
  <c r="X22" i="2"/>
  <c r="Y22" i="2"/>
  <c r="S23" i="2"/>
  <c r="T23" i="2"/>
  <c r="U23" i="2"/>
  <c r="V23" i="2"/>
  <c r="W23" i="2"/>
  <c r="X23" i="2"/>
  <c r="Y23" i="2"/>
  <c r="S24" i="2"/>
  <c r="T24" i="2"/>
  <c r="U24" i="2"/>
  <c r="V24" i="2"/>
  <c r="W24" i="2"/>
  <c r="X24" i="2"/>
  <c r="Y24" i="2"/>
  <c r="S25" i="2"/>
  <c r="T25" i="2"/>
  <c r="U25" i="2"/>
  <c r="V25" i="2"/>
  <c r="W25" i="2"/>
  <c r="X25" i="2"/>
  <c r="Y25" i="2"/>
  <c r="H21" i="20" l="1"/>
  <c r="G21" i="20"/>
  <c r="H21" i="19"/>
  <c r="G21" i="19"/>
  <c r="G10" i="19"/>
  <c r="H10" i="19"/>
  <c r="H21" i="18"/>
  <c r="G21" i="18"/>
  <c r="H21" i="17"/>
  <c r="G21" i="17"/>
  <c r="H21" i="16"/>
  <c r="G21" i="16"/>
  <c r="H21" i="13"/>
  <c r="G21" i="13"/>
  <c r="D21" i="13"/>
  <c r="C21" i="13"/>
  <c r="D21" i="20"/>
  <c r="C21" i="20"/>
  <c r="D21" i="19"/>
  <c r="C21" i="19"/>
  <c r="B12" i="19"/>
  <c r="B13" i="19"/>
  <c r="B14" i="19"/>
  <c r="B15" i="19"/>
  <c r="B16" i="19"/>
  <c r="B17" i="19"/>
  <c r="B18" i="19"/>
  <c r="B19" i="19"/>
  <c r="B20" i="19"/>
  <c r="B22" i="19"/>
  <c r="B23" i="19"/>
  <c r="B24" i="19"/>
  <c r="B25" i="19"/>
  <c r="B26" i="19"/>
  <c r="B27" i="19"/>
  <c r="B11" i="19"/>
  <c r="B12" i="18"/>
  <c r="B13" i="18"/>
  <c r="B14" i="18"/>
  <c r="B15" i="18"/>
  <c r="B16" i="18"/>
  <c r="B17" i="18"/>
  <c r="B18" i="18"/>
  <c r="B19" i="18"/>
  <c r="B20" i="18"/>
  <c r="B22" i="18"/>
  <c r="B23" i="18"/>
  <c r="B24" i="18"/>
  <c r="B25" i="18"/>
  <c r="B26" i="18"/>
  <c r="B27" i="18"/>
  <c r="B11" i="18"/>
  <c r="B12" i="17"/>
  <c r="B13" i="17"/>
  <c r="B14" i="17"/>
  <c r="B15" i="17"/>
  <c r="B16" i="17"/>
  <c r="B17" i="17"/>
  <c r="B18" i="17"/>
  <c r="B19" i="17"/>
  <c r="B20" i="17"/>
  <c r="B22" i="17"/>
  <c r="B23" i="17"/>
  <c r="B24" i="17"/>
  <c r="B25" i="17"/>
  <c r="B26" i="17"/>
  <c r="B27" i="17"/>
  <c r="B11" i="17"/>
  <c r="B12" i="16"/>
  <c r="B13" i="16"/>
  <c r="B14" i="16"/>
  <c r="B15" i="16"/>
  <c r="B16" i="16"/>
  <c r="B17" i="16"/>
  <c r="B18" i="16"/>
  <c r="B19" i="16"/>
  <c r="B20" i="16"/>
  <c r="B22" i="16"/>
  <c r="B23" i="16"/>
  <c r="B24" i="16"/>
  <c r="B25" i="16"/>
  <c r="B26" i="16"/>
  <c r="B27" i="16"/>
  <c r="B11" i="16"/>
  <c r="B21" i="13"/>
  <c r="B41" i="13" s="1"/>
  <c r="C21" i="16"/>
  <c r="D21" i="16"/>
  <c r="C21" i="17"/>
  <c r="D21" i="17"/>
  <c r="C21" i="18"/>
  <c r="D21" i="18"/>
  <c r="D10" i="2"/>
  <c r="E10" i="2"/>
  <c r="E28" i="2" s="1"/>
  <c r="F10" i="2"/>
  <c r="G10" i="2"/>
  <c r="G28" i="2" s="1"/>
  <c r="H10" i="2"/>
  <c r="I10" i="2"/>
  <c r="I28" i="2" s="1"/>
  <c r="C10" i="2"/>
  <c r="C28" i="2" s="1"/>
  <c r="B9" i="11"/>
  <c r="B10" i="11"/>
  <c r="B11" i="11"/>
  <c r="B12" i="11"/>
  <c r="B13" i="11"/>
  <c r="B14" i="11"/>
  <c r="B15" i="11"/>
  <c r="B16" i="11"/>
  <c r="B17" i="11"/>
  <c r="B18" i="11"/>
  <c r="B19" i="11"/>
  <c r="B20" i="11"/>
  <c r="B21" i="11"/>
  <c r="B22" i="11"/>
  <c r="B23" i="11"/>
  <c r="F9" i="11"/>
  <c r="F10" i="11"/>
  <c r="F11" i="11"/>
  <c r="F12" i="11"/>
  <c r="F13" i="11"/>
  <c r="F14" i="11"/>
  <c r="F15" i="11"/>
  <c r="F16" i="11"/>
  <c r="F17" i="11"/>
  <c r="F18" i="11"/>
  <c r="F19" i="11"/>
  <c r="F20" i="11"/>
  <c r="F21" i="11"/>
  <c r="F22" i="11"/>
  <c r="F23" i="11"/>
  <c r="B9" i="12"/>
  <c r="B10" i="12"/>
  <c r="B11" i="12"/>
  <c r="B13" i="12"/>
  <c r="B14" i="12"/>
  <c r="B15" i="12"/>
  <c r="B16" i="12"/>
  <c r="B17" i="12"/>
  <c r="B18" i="12"/>
  <c r="B19" i="12"/>
  <c r="B20" i="12"/>
  <c r="B21" i="12"/>
  <c r="B22" i="12"/>
  <c r="B23" i="12"/>
  <c r="B7" i="12"/>
  <c r="F9" i="12"/>
  <c r="F10" i="12"/>
  <c r="F11" i="12"/>
  <c r="F12" i="12"/>
  <c r="F13" i="12"/>
  <c r="F14" i="12"/>
  <c r="F15" i="12"/>
  <c r="F16" i="12"/>
  <c r="F17" i="12"/>
  <c r="F18" i="12"/>
  <c r="F19" i="12"/>
  <c r="F20" i="12"/>
  <c r="F21" i="12"/>
  <c r="F22" i="12"/>
  <c r="F23" i="12"/>
  <c r="B9" i="10"/>
  <c r="B10" i="10"/>
  <c r="B11" i="10"/>
  <c r="B12" i="10"/>
  <c r="B13" i="10"/>
  <c r="B14" i="10"/>
  <c r="B15" i="10"/>
  <c r="B16" i="10"/>
  <c r="B17" i="10"/>
  <c r="B18" i="10"/>
  <c r="B19" i="10"/>
  <c r="B20" i="10"/>
  <c r="B21" i="10"/>
  <c r="B22" i="10"/>
  <c r="B23" i="10"/>
  <c r="B7" i="10"/>
  <c r="B43" i="10" s="1"/>
  <c r="F9" i="10"/>
  <c r="F10" i="10"/>
  <c r="F11" i="10"/>
  <c r="F12" i="10"/>
  <c r="F13" i="10"/>
  <c r="F14" i="10"/>
  <c r="F15" i="10"/>
  <c r="F16" i="10"/>
  <c r="F17" i="10"/>
  <c r="F18" i="10"/>
  <c r="F19" i="10"/>
  <c r="F20" i="10"/>
  <c r="F21" i="10"/>
  <c r="F22" i="10"/>
  <c r="F23" i="10"/>
  <c r="B9" i="9"/>
  <c r="B10" i="9"/>
  <c r="B11" i="9"/>
  <c r="B13" i="9"/>
  <c r="B14" i="9"/>
  <c r="B15" i="9"/>
  <c r="B16" i="9"/>
  <c r="B17" i="9"/>
  <c r="B18" i="9"/>
  <c r="B19" i="9"/>
  <c r="B20" i="9"/>
  <c r="B21" i="9"/>
  <c r="B22" i="9"/>
  <c r="B23" i="9"/>
  <c r="F9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B9" i="8"/>
  <c r="B10" i="8"/>
  <c r="B11" i="8"/>
  <c r="B13" i="8"/>
  <c r="B14" i="8"/>
  <c r="B15" i="8"/>
  <c r="B16" i="8"/>
  <c r="B17" i="8"/>
  <c r="B18" i="8"/>
  <c r="B19" i="8"/>
  <c r="B20" i="8"/>
  <c r="B21" i="8"/>
  <c r="B22" i="8"/>
  <c r="B23" i="8"/>
  <c r="B9" i="7"/>
  <c r="B10" i="7"/>
  <c r="B11" i="7"/>
  <c r="B13" i="7"/>
  <c r="B14" i="7"/>
  <c r="B15" i="7"/>
  <c r="B16" i="7"/>
  <c r="B17" i="7"/>
  <c r="B19" i="7"/>
  <c r="B20" i="7"/>
  <c r="B21" i="7"/>
  <c r="B22" i="7"/>
  <c r="B23" i="7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9" i="7"/>
  <c r="F10" i="7"/>
  <c r="F11" i="7"/>
  <c r="F12" i="7"/>
  <c r="F13" i="7"/>
  <c r="F14" i="7"/>
  <c r="F15" i="7"/>
  <c r="F16" i="7"/>
  <c r="F17" i="7"/>
  <c r="F18" i="7"/>
  <c r="F19" i="7"/>
  <c r="F20" i="7"/>
  <c r="F21" i="7"/>
  <c r="F22" i="7"/>
  <c r="F23" i="7"/>
  <c r="B9" i="5"/>
  <c r="B10" i="5"/>
  <c r="B11" i="5"/>
  <c r="B13" i="5"/>
  <c r="B14" i="5"/>
  <c r="B15" i="5"/>
  <c r="B16" i="5"/>
  <c r="B17" i="5"/>
  <c r="Q9" i="2"/>
  <c r="Q27" i="2" s="1"/>
  <c r="K27" i="2"/>
  <c r="L9" i="2"/>
  <c r="L27" i="2" s="1"/>
  <c r="M9" i="2"/>
  <c r="M27" i="2" s="1"/>
  <c r="N9" i="2"/>
  <c r="N27" i="2" s="1"/>
  <c r="O9" i="2"/>
  <c r="O27" i="2" s="1"/>
  <c r="P9" i="2"/>
  <c r="P27" i="2" s="1"/>
  <c r="J16" i="2"/>
  <c r="J34" i="2" s="1"/>
  <c r="J11" i="2"/>
  <c r="J12" i="2"/>
  <c r="J30" i="2" s="1"/>
  <c r="J13" i="2"/>
  <c r="J31" i="2" s="1"/>
  <c r="J14" i="2"/>
  <c r="J32" i="2" s="1"/>
  <c r="J15" i="2"/>
  <c r="J33" i="2" s="1"/>
  <c r="J17" i="2"/>
  <c r="J35" i="2" s="1"/>
  <c r="J18" i="2"/>
  <c r="J36" i="2" s="1"/>
  <c r="J19" i="2"/>
  <c r="J37" i="2" s="1"/>
  <c r="K10" i="2"/>
  <c r="K28" i="2" s="1"/>
  <c r="J29" i="2" l="1"/>
  <c r="J9" i="2"/>
  <c r="J27" i="2" s="1"/>
  <c r="B8" i="9"/>
  <c r="B8" i="12"/>
  <c r="H28" i="2"/>
  <c r="B8" i="8"/>
  <c r="D28" i="2"/>
  <c r="B8" i="10"/>
  <c r="F28" i="2"/>
  <c r="R14" i="2"/>
  <c r="Q50" i="2"/>
  <c r="Y50" i="2" s="1"/>
  <c r="M50" i="2"/>
  <c r="U50" i="2" s="1"/>
  <c r="P50" i="2"/>
  <c r="X50" i="2" s="1"/>
  <c r="L50" i="2"/>
  <c r="T50" i="2" s="1"/>
  <c r="O50" i="2"/>
  <c r="W50" i="2" s="1"/>
  <c r="K50" i="2"/>
  <c r="S50" i="2" s="1"/>
  <c r="N50" i="2"/>
  <c r="V50" i="2" s="1"/>
  <c r="J50" i="2"/>
  <c r="R32" i="2"/>
  <c r="R16" i="2"/>
  <c r="Q52" i="2"/>
  <c r="Y52" i="2" s="1"/>
  <c r="M52" i="2"/>
  <c r="U52" i="2" s="1"/>
  <c r="P52" i="2"/>
  <c r="X52" i="2" s="1"/>
  <c r="L52" i="2"/>
  <c r="T52" i="2" s="1"/>
  <c r="O52" i="2"/>
  <c r="W52" i="2" s="1"/>
  <c r="K52" i="2"/>
  <c r="S52" i="2" s="1"/>
  <c r="J52" i="2"/>
  <c r="N52" i="2"/>
  <c r="V52" i="2" s="1"/>
  <c r="R34" i="2"/>
  <c r="U27" i="2"/>
  <c r="B12" i="5"/>
  <c r="B8" i="11"/>
  <c r="Q51" i="2"/>
  <c r="Y51" i="2" s="1"/>
  <c r="M51" i="2"/>
  <c r="U51" i="2" s="1"/>
  <c r="P51" i="2"/>
  <c r="X51" i="2" s="1"/>
  <c r="L51" i="2"/>
  <c r="T51" i="2" s="1"/>
  <c r="O51" i="2"/>
  <c r="W51" i="2" s="1"/>
  <c r="K51" i="2"/>
  <c r="S51" i="2" s="1"/>
  <c r="J51" i="2"/>
  <c r="N51" i="2"/>
  <c r="V51" i="2" s="1"/>
  <c r="R33" i="2"/>
  <c r="Q54" i="2"/>
  <c r="Y54" i="2" s="1"/>
  <c r="M54" i="2"/>
  <c r="U54" i="2" s="1"/>
  <c r="P54" i="2"/>
  <c r="X54" i="2" s="1"/>
  <c r="L54" i="2"/>
  <c r="T54" i="2" s="1"/>
  <c r="O54" i="2"/>
  <c r="W54" i="2" s="1"/>
  <c r="K54" i="2"/>
  <c r="S54" i="2" s="1"/>
  <c r="N54" i="2"/>
  <c r="V54" i="2" s="1"/>
  <c r="J54" i="2"/>
  <c r="R36" i="2"/>
  <c r="Q49" i="2"/>
  <c r="Y49" i="2" s="1"/>
  <c r="M49" i="2"/>
  <c r="U49" i="2" s="1"/>
  <c r="P49" i="2"/>
  <c r="X49" i="2" s="1"/>
  <c r="L49" i="2"/>
  <c r="T49" i="2" s="1"/>
  <c r="O49" i="2"/>
  <c r="W49" i="2" s="1"/>
  <c r="K49" i="2"/>
  <c r="S49" i="2" s="1"/>
  <c r="J49" i="2"/>
  <c r="N49" i="2"/>
  <c r="V49" i="2" s="1"/>
  <c r="R31" i="2"/>
  <c r="X27" i="2"/>
  <c r="T27" i="2"/>
  <c r="B10" i="2"/>
  <c r="B8" i="7"/>
  <c r="Q55" i="2"/>
  <c r="Y55" i="2" s="1"/>
  <c r="M55" i="2"/>
  <c r="U55" i="2" s="1"/>
  <c r="P55" i="2"/>
  <c r="X55" i="2" s="1"/>
  <c r="L55" i="2"/>
  <c r="T55" i="2" s="1"/>
  <c r="K55" i="2"/>
  <c r="S55" i="2" s="1"/>
  <c r="O55" i="2"/>
  <c r="W55" i="2" s="1"/>
  <c r="J55" i="2"/>
  <c r="N55" i="2"/>
  <c r="V55" i="2" s="1"/>
  <c r="R37" i="2"/>
  <c r="Q53" i="2"/>
  <c r="Y53" i="2" s="1"/>
  <c r="M53" i="2"/>
  <c r="U53" i="2" s="1"/>
  <c r="P53" i="2"/>
  <c r="X53" i="2" s="1"/>
  <c r="L53" i="2"/>
  <c r="T53" i="2" s="1"/>
  <c r="O53" i="2"/>
  <c r="W53" i="2" s="1"/>
  <c r="K53" i="2"/>
  <c r="S53" i="2" s="1"/>
  <c r="J53" i="2"/>
  <c r="N53" i="2"/>
  <c r="V53" i="2" s="1"/>
  <c r="R35" i="2"/>
  <c r="Q48" i="2"/>
  <c r="Y48" i="2" s="1"/>
  <c r="M48" i="2"/>
  <c r="U48" i="2" s="1"/>
  <c r="P48" i="2"/>
  <c r="X48" i="2" s="1"/>
  <c r="L48" i="2"/>
  <c r="T48" i="2" s="1"/>
  <c r="O48" i="2"/>
  <c r="W48" i="2" s="1"/>
  <c r="K48" i="2"/>
  <c r="S48" i="2" s="1"/>
  <c r="J48" i="2"/>
  <c r="N48" i="2"/>
  <c r="V48" i="2" s="1"/>
  <c r="R30" i="2"/>
  <c r="W27" i="2"/>
  <c r="S27" i="2"/>
  <c r="B7" i="7"/>
  <c r="B43" i="7" s="1"/>
  <c r="B7" i="9"/>
  <c r="B43" i="9" s="1"/>
  <c r="S28" i="2"/>
  <c r="Q47" i="2"/>
  <c r="Y47" i="2" s="1"/>
  <c r="M47" i="2"/>
  <c r="U47" i="2" s="1"/>
  <c r="P47" i="2"/>
  <c r="X47" i="2" s="1"/>
  <c r="L47" i="2"/>
  <c r="T47" i="2" s="1"/>
  <c r="O47" i="2"/>
  <c r="W47" i="2" s="1"/>
  <c r="K47" i="2"/>
  <c r="S47" i="2" s="1"/>
  <c r="J47" i="2"/>
  <c r="N47" i="2"/>
  <c r="V47" i="2" s="1"/>
  <c r="R29" i="2"/>
  <c r="V27" i="2"/>
  <c r="B12" i="7"/>
  <c r="B12" i="9"/>
  <c r="H46" i="2"/>
  <c r="D41" i="13"/>
  <c r="K21" i="13"/>
  <c r="L21" i="13"/>
  <c r="C41" i="13"/>
  <c r="Y9" i="2"/>
  <c r="Y27" i="2"/>
  <c r="F16" i="5"/>
  <c r="G16" i="5" s="1"/>
  <c r="R18" i="2"/>
  <c r="F7" i="11"/>
  <c r="F43" i="11" s="1"/>
  <c r="W9" i="2"/>
  <c r="F13" i="5"/>
  <c r="R15" i="2"/>
  <c r="F7" i="9"/>
  <c r="F43" i="9" s="1"/>
  <c r="U9" i="2"/>
  <c r="F7" i="8"/>
  <c r="F43" i="8" s="1"/>
  <c r="T9" i="2"/>
  <c r="F10" i="5"/>
  <c r="G10" i="5" s="1"/>
  <c r="R12" i="2"/>
  <c r="F7" i="7"/>
  <c r="F43" i="7" s="1"/>
  <c r="S9" i="2"/>
  <c r="F17" i="5"/>
  <c r="G17" i="5" s="1"/>
  <c r="R19" i="2"/>
  <c r="F7" i="12"/>
  <c r="X9" i="2"/>
  <c r="F15" i="5"/>
  <c r="G15" i="5" s="1"/>
  <c r="R17" i="2"/>
  <c r="F7" i="10"/>
  <c r="F43" i="10" s="1"/>
  <c r="V9" i="2"/>
  <c r="F11" i="5"/>
  <c r="G11" i="5" s="1"/>
  <c r="R13" i="2"/>
  <c r="S10" i="2"/>
  <c r="F9" i="5"/>
  <c r="G9" i="5" s="1"/>
  <c r="R11" i="2"/>
  <c r="F14" i="5"/>
  <c r="G14" i="5" s="1"/>
  <c r="B12" i="8"/>
  <c r="B7" i="8"/>
  <c r="B43" i="8" s="1"/>
  <c r="B7" i="11"/>
  <c r="B43" i="11" s="1"/>
  <c r="B21" i="19"/>
  <c r="B9" i="16"/>
  <c r="F8" i="7"/>
  <c r="L10" i="2"/>
  <c r="L28" i="2" s="1"/>
  <c r="M10" i="2"/>
  <c r="M28" i="2" s="1"/>
  <c r="N10" i="2"/>
  <c r="N28" i="2" s="1"/>
  <c r="O10" i="2"/>
  <c r="O28" i="2" s="1"/>
  <c r="P10" i="2"/>
  <c r="P28" i="2" s="1"/>
  <c r="Q10" i="2"/>
  <c r="Q28" i="2" s="1"/>
  <c r="C46" i="2" l="1"/>
  <c r="B28" i="2"/>
  <c r="Q45" i="2"/>
  <c r="I46" i="2"/>
  <c r="D46" i="2"/>
  <c r="E46" i="2"/>
  <c r="F46" i="2"/>
  <c r="J45" i="2"/>
  <c r="O45" i="2"/>
  <c r="P45" i="2"/>
  <c r="X28" i="2"/>
  <c r="T28" i="2"/>
  <c r="W28" i="2"/>
  <c r="G13" i="5"/>
  <c r="F12" i="5"/>
  <c r="G12" i="5" s="1"/>
  <c r="N45" i="2"/>
  <c r="B8" i="5"/>
  <c r="B46" i="2"/>
  <c r="M45" i="2"/>
  <c r="V28" i="2"/>
  <c r="Y10" i="2"/>
  <c r="Y28" i="2"/>
  <c r="U28" i="2"/>
  <c r="K45" i="2"/>
  <c r="L45" i="2"/>
  <c r="G46" i="2"/>
  <c r="F8" i="12"/>
  <c r="X10" i="2"/>
  <c r="F7" i="5"/>
  <c r="F8" i="9"/>
  <c r="U10" i="2"/>
  <c r="F8" i="11"/>
  <c r="W10" i="2"/>
  <c r="F8" i="10"/>
  <c r="V10" i="2"/>
  <c r="F8" i="8"/>
  <c r="T10" i="2"/>
  <c r="J10" i="2"/>
  <c r="J28" i="2" s="1"/>
  <c r="B9" i="47"/>
  <c r="B13" i="47" s="1"/>
  <c r="B10" i="47"/>
  <c r="B9" i="48"/>
  <c r="B10" i="48"/>
  <c r="B9" i="53"/>
  <c r="B9" i="54"/>
  <c r="B29" i="54" s="1"/>
  <c r="B20" i="54"/>
  <c r="B40" i="54" s="1"/>
  <c r="B9" i="60"/>
  <c r="B29" i="60" s="1"/>
  <c r="B20" i="60"/>
  <c r="B20" i="58"/>
  <c r="B9" i="58"/>
  <c r="N29" i="58" s="1"/>
  <c r="B20" i="52"/>
  <c r="B9" i="52"/>
  <c r="B9" i="51"/>
  <c r="B20" i="51"/>
  <c r="B20" i="57"/>
  <c r="B9" i="57"/>
  <c r="B9" i="49"/>
  <c r="B29" i="49" s="1"/>
  <c r="B9" i="55"/>
  <c r="M8" i="60"/>
  <c r="K8" i="60"/>
  <c r="I8" i="60"/>
  <c r="G8" i="60"/>
  <c r="E8" i="60"/>
  <c r="C8" i="60"/>
  <c r="B26" i="59"/>
  <c r="N46" i="59" s="1"/>
  <c r="B25" i="59"/>
  <c r="K45" i="59" s="1"/>
  <c r="B24" i="59"/>
  <c r="L44" i="59" s="1"/>
  <c r="B23" i="59"/>
  <c r="M43" i="59" s="1"/>
  <c r="B22" i="59"/>
  <c r="N42" i="59" s="1"/>
  <c r="B21" i="59"/>
  <c r="K41" i="59" s="1"/>
  <c r="N20" i="59"/>
  <c r="M20" i="59"/>
  <c r="L20" i="59"/>
  <c r="K20" i="59"/>
  <c r="K8" i="59" s="1"/>
  <c r="J20" i="59"/>
  <c r="I20" i="59"/>
  <c r="H20" i="59"/>
  <c r="G20" i="59"/>
  <c r="F20" i="59"/>
  <c r="E20" i="59"/>
  <c r="E8" i="59" s="1"/>
  <c r="D20" i="59"/>
  <c r="C20" i="59"/>
  <c r="C8" i="59" s="1"/>
  <c r="B18" i="59"/>
  <c r="N38" i="59" s="1"/>
  <c r="B17" i="59"/>
  <c r="K37" i="59" s="1"/>
  <c r="B16" i="59"/>
  <c r="L36" i="59" s="1"/>
  <c r="B15" i="59"/>
  <c r="M35" i="59" s="1"/>
  <c r="B14" i="59"/>
  <c r="N34" i="59" s="1"/>
  <c r="B12" i="59"/>
  <c r="L32" i="59" s="1"/>
  <c r="B11" i="59"/>
  <c r="M31" i="59" s="1"/>
  <c r="B10" i="59"/>
  <c r="N30" i="59" s="1"/>
  <c r="M8" i="59"/>
  <c r="I8" i="59"/>
  <c r="G8" i="59"/>
  <c r="M29" i="58"/>
  <c r="K29" i="58"/>
  <c r="I29" i="58"/>
  <c r="G29" i="58"/>
  <c r="E29" i="58"/>
  <c r="C29" i="58"/>
  <c r="M8" i="58"/>
  <c r="K8" i="58"/>
  <c r="I8" i="58"/>
  <c r="G8" i="58"/>
  <c r="E8" i="58"/>
  <c r="C8" i="58"/>
  <c r="B26" i="57"/>
  <c r="N46" i="57" s="1"/>
  <c r="B25" i="57"/>
  <c r="K45" i="57" s="1"/>
  <c r="B24" i="57"/>
  <c r="L44" i="57" s="1"/>
  <c r="B22" i="57"/>
  <c r="N42" i="57" s="1"/>
  <c r="B21" i="57"/>
  <c r="K41" i="57" s="1"/>
  <c r="E8" i="57"/>
  <c r="B19" i="57"/>
  <c r="M39" i="57" s="1"/>
  <c r="B18" i="57"/>
  <c r="N38" i="57" s="1"/>
  <c r="B17" i="57"/>
  <c r="K37" i="57" s="1"/>
  <c r="B16" i="57"/>
  <c r="L36" i="57" s="1"/>
  <c r="B15" i="57"/>
  <c r="M35" i="57" s="1"/>
  <c r="B14" i="57"/>
  <c r="N34" i="57" s="1"/>
  <c r="B12" i="57"/>
  <c r="L32" i="57" s="1"/>
  <c r="B11" i="57"/>
  <c r="M31" i="57" s="1"/>
  <c r="K8" i="57"/>
  <c r="G8" i="57"/>
  <c r="C8" i="57"/>
  <c r="B29" i="57"/>
  <c r="B26" i="56"/>
  <c r="N46" i="56" s="1"/>
  <c r="B25" i="56"/>
  <c r="K45" i="56" s="1"/>
  <c r="B24" i="56"/>
  <c r="L44" i="56" s="1"/>
  <c r="B23" i="56"/>
  <c r="M43" i="56" s="1"/>
  <c r="B22" i="56"/>
  <c r="N42" i="56" s="1"/>
  <c r="B21" i="56"/>
  <c r="K41" i="56" s="1"/>
  <c r="N20" i="56"/>
  <c r="M20" i="56"/>
  <c r="L20" i="56"/>
  <c r="K20" i="56"/>
  <c r="J20" i="56"/>
  <c r="I20" i="56"/>
  <c r="H20" i="56"/>
  <c r="G20" i="56"/>
  <c r="F20" i="56"/>
  <c r="E20" i="56"/>
  <c r="D20" i="56"/>
  <c r="C20" i="56"/>
  <c r="B19" i="56"/>
  <c r="M39" i="56" s="1"/>
  <c r="B18" i="56"/>
  <c r="N38" i="56" s="1"/>
  <c r="B17" i="56"/>
  <c r="K37" i="56" s="1"/>
  <c r="B16" i="56"/>
  <c r="L36" i="56" s="1"/>
  <c r="B15" i="56"/>
  <c r="M35" i="56" s="1"/>
  <c r="B14" i="56"/>
  <c r="N34" i="56" s="1"/>
  <c r="B13" i="56"/>
  <c r="K33" i="56" s="1"/>
  <c r="B12" i="56"/>
  <c r="L32" i="56" s="1"/>
  <c r="B11" i="56"/>
  <c r="M31" i="56" s="1"/>
  <c r="B10" i="56"/>
  <c r="N30" i="56" s="1"/>
  <c r="N9" i="56"/>
  <c r="M9" i="56"/>
  <c r="L9" i="56"/>
  <c r="K9" i="56"/>
  <c r="J9" i="56"/>
  <c r="I9" i="56"/>
  <c r="H9" i="56"/>
  <c r="G9" i="56"/>
  <c r="F9" i="56"/>
  <c r="E9" i="56"/>
  <c r="D9" i="56"/>
  <c r="C9" i="56"/>
  <c r="B26" i="55"/>
  <c r="N46" i="55" s="1"/>
  <c r="B25" i="55"/>
  <c r="K45" i="55" s="1"/>
  <c r="B24" i="55"/>
  <c r="L44" i="55" s="1"/>
  <c r="B23" i="55"/>
  <c r="M43" i="55" s="1"/>
  <c r="B22" i="55"/>
  <c r="N42" i="55" s="1"/>
  <c r="B21" i="55"/>
  <c r="K41" i="55" s="1"/>
  <c r="N20" i="55"/>
  <c r="N8" i="55" s="1"/>
  <c r="M20" i="55"/>
  <c r="L20" i="55"/>
  <c r="K20" i="55"/>
  <c r="J20" i="55"/>
  <c r="I20" i="55"/>
  <c r="H20" i="55"/>
  <c r="G20" i="55"/>
  <c r="F20" i="55"/>
  <c r="E20" i="55"/>
  <c r="D20" i="55"/>
  <c r="C20" i="55"/>
  <c r="B19" i="55"/>
  <c r="M39" i="55" s="1"/>
  <c r="B18" i="55"/>
  <c r="N38" i="55" s="1"/>
  <c r="B17" i="55"/>
  <c r="K37" i="55" s="1"/>
  <c r="B16" i="55"/>
  <c r="L36" i="55" s="1"/>
  <c r="B15" i="55"/>
  <c r="M35" i="55" s="1"/>
  <c r="B14" i="55"/>
  <c r="N34" i="55" s="1"/>
  <c r="B12" i="55"/>
  <c r="L32" i="55" s="1"/>
  <c r="B10" i="55"/>
  <c r="N30" i="55" s="1"/>
  <c r="J8" i="55"/>
  <c r="F8" i="55"/>
  <c r="C8" i="55"/>
  <c r="K8" i="55"/>
  <c r="G8" i="55"/>
  <c r="M8" i="54"/>
  <c r="K8" i="54"/>
  <c r="I8" i="54"/>
  <c r="G8" i="54"/>
  <c r="E8" i="54"/>
  <c r="C8" i="54"/>
  <c r="B26" i="53"/>
  <c r="N46" i="53" s="1"/>
  <c r="B25" i="53"/>
  <c r="K45" i="53" s="1"/>
  <c r="B24" i="53"/>
  <c r="L44" i="53" s="1"/>
  <c r="B23" i="53"/>
  <c r="M43" i="53" s="1"/>
  <c r="B22" i="53"/>
  <c r="N42" i="53" s="1"/>
  <c r="B21" i="53"/>
  <c r="K41" i="53" s="1"/>
  <c r="N20" i="53"/>
  <c r="M20" i="53"/>
  <c r="L20" i="53"/>
  <c r="L8" i="53" s="1"/>
  <c r="K20" i="53"/>
  <c r="J20" i="53"/>
  <c r="I20" i="53"/>
  <c r="H20" i="53"/>
  <c r="G20" i="53"/>
  <c r="F20" i="53"/>
  <c r="E20" i="53"/>
  <c r="D20" i="53"/>
  <c r="D8" i="53" s="1"/>
  <c r="C20" i="53"/>
  <c r="C8" i="53" s="1"/>
  <c r="B18" i="53"/>
  <c r="N38" i="53" s="1"/>
  <c r="B17" i="53"/>
  <c r="K37" i="53" s="1"/>
  <c r="B16" i="53"/>
  <c r="L36" i="53" s="1"/>
  <c r="B15" i="53"/>
  <c r="M35" i="53" s="1"/>
  <c r="B14" i="53"/>
  <c r="N34" i="53" s="1"/>
  <c r="B12" i="53"/>
  <c r="L32" i="53" s="1"/>
  <c r="B11" i="53"/>
  <c r="M31" i="53" s="1"/>
  <c r="B10" i="53"/>
  <c r="N30" i="53" s="1"/>
  <c r="N8" i="53"/>
  <c r="J8" i="53"/>
  <c r="H8" i="53"/>
  <c r="F8" i="53"/>
  <c r="M40" i="52"/>
  <c r="K40" i="52"/>
  <c r="J40" i="52"/>
  <c r="I40" i="52"/>
  <c r="H40" i="52"/>
  <c r="G40" i="52"/>
  <c r="F40" i="52"/>
  <c r="E40" i="52"/>
  <c r="D40" i="52"/>
  <c r="C40" i="52"/>
  <c r="B40" i="52"/>
  <c r="N29" i="52"/>
  <c r="M29" i="52"/>
  <c r="L29" i="52"/>
  <c r="K29" i="52"/>
  <c r="J29" i="52"/>
  <c r="I29" i="52"/>
  <c r="H29" i="52"/>
  <c r="G29" i="52"/>
  <c r="F29" i="52"/>
  <c r="E29" i="52"/>
  <c r="D29" i="52"/>
  <c r="C29" i="52"/>
  <c r="B29" i="52"/>
  <c r="N8" i="52"/>
  <c r="M8" i="52"/>
  <c r="L8" i="52"/>
  <c r="K8" i="52"/>
  <c r="J8" i="52"/>
  <c r="I8" i="52"/>
  <c r="H8" i="52"/>
  <c r="G8" i="52"/>
  <c r="F8" i="52"/>
  <c r="E8" i="52"/>
  <c r="D8" i="52"/>
  <c r="C8" i="52"/>
  <c r="B8" i="52"/>
  <c r="B28" i="52" s="1"/>
  <c r="B26" i="51"/>
  <c r="N46" i="51" s="1"/>
  <c r="B25" i="51"/>
  <c r="K45" i="51" s="1"/>
  <c r="B24" i="51"/>
  <c r="L44" i="51" s="1"/>
  <c r="B22" i="51"/>
  <c r="N42" i="51" s="1"/>
  <c r="B21" i="51"/>
  <c r="K41" i="51" s="1"/>
  <c r="B19" i="51"/>
  <c r="M39" i="51" s="1"/>
  <c r="B18" i="51"/>
  <c r="N38" i="51" s="1"/>
  <c r="B17" i="51"/>
  <c r="K37" i="51" s="1"/>
  <c r="B16" i="51"/>
  <c r="L36" i="51" s="1"/>
  <c r="B15" i="51"/>
  <c r="M35" i="51" s="1"/>
  <c r="B14" i="51"/>
  <c r="N34" i="51" s="1"/>
  <c r="B12" i="51"/>
  <c r="L32" i="51" s="1"/>
  <c r="B11" i="51"/>
  <c r="M31" i="51" s="1"/>
  <c r="N8" i="51"/>
  <c r="K8" i="51"/>
  <c r="J8" i="51"/>
  <c r="G8" i="51"/>
  <c r="F8" i="51"/>
  <c r="C8" i="51"/>
  <c r="B26" i="50"/>
  <c r="N46" i="50" s="1"/>
  <c r="B25" i="50"/>
  <c r="K45" i="50" s="1"/>
  <c r="B24" i="50"/>
  <c r="L44" i="50" s="1"/>
  <c r="B23" i="50"/>
  <c r="M43" i="50" s="1"/>
  <c r="B22" i="50"/>
  <c r="N42" i="50" s="1"/>
  <c r="B21" i="50"/>
  <c r="K41" i="50" s="1"/>
  <c r="N20" i="50"/>
  <c r="M20" i="50"/>
  <c r="L20" i="50"/>
  <c r="K20" i="50"/>
  <c r="J20" i="50"/>
  <c r="I20" i="50"/>
  <c r="H20" i="50"/>
  <c r="G20" i="50"/>
  <c r="F20" i="50"/>
  <c r="E20" i="50"/>
  <c r="D20" i="50"/>
  <c r="C20" i="50"/>
  <c r="B19" i="50"/>
  <c r="M39" i="50" s="1"/>
  <c r="B18" i="50"/>
  <c r="N38" i="50" s="1"/>
  <c r="B17" i="50"/>
  <c r="K37" i="50" s="1"/>
  <c r="B16" i="50"/>
  <c r="L36" i="50" s="1"/>
  <c r="B15" i="50"/>
  <c r="M35" i="50" s="1"/>
  <c r="B14" i="50"/>
  <c r="N34" i="50" s="1"/>
  <c r="B13" i="50"/>
  <c r="K33" i="50" s="1"/>
  <c r="B12" i="50"/>
  <c r="L32" i="50" s="1"/>
  <c r="B11" i="50"/>
  <c r="M31" i="50" s="1"/>
  <c r="B10" i="50"/>
  <c r="N30" i="50" s="1"/>
  <c r="N9" i="50"/>
  <c r="M9" i="50"/>
  <c r="L9" i="50"/>
  <c r="K9" i="50"/>
  <c r="J9" i="50"/>
  <c r="I9" i="50"/>
  <c r="H9" i="50"/>
  <c r="G9" i="50"/>
  <c r="F9" i="50"/>
  <c r="E9" i="50"/>
  <c r="D9" i="50"/>
  <c r="C9" i="50"/>
  <c r="B26" i="49"/>
  <c r="N46" i="49" s="1"/>
  <c r="B25" i="49"/>
  <c r="K45" i="49" s="1"/>
  <c r="B24" i="49"/>
  <c r="L44" i="49" s="1"/>
  <c r="B23" i="49"/>
  <c r="M43" i="49" s="1"/>
  <c r="B22" i="49"/>
  <c r="N42" i="49" s="1"/>
  <c r="B21" i="49"/>
  <c r="K41" i="49" s="1"/>
  <c r="N20" i="49"/>
  <c r="M20" i="49"/>
  <c r="L20" i="49"/>
  <c r="K20" i="49"/>
  <c r="J20" i="49"/>
  <c r="I20" i="49"/>
  <c r="I8" i="49" s="1"/>
  <c r="H20" i="49"/>
  <c r="G20" i="49"/>
  <c r="G8" i="49" s="1"/>
  <c r="F20" i="49"/>
  <c r="E20" i="49"/>
  <c r="D20" i="49"/>
  <c r="C20" i="49"/>
  <c r="C8" i="49" s="1"/>
  <c r="B19" i="49"/>
  <c r="M39" i="49" s="1"/>
  <c r="B18" i="49"/>
  <c r="N38" i="49" s="1"/>
  <c r="B17" i="49"/>
  <c r="K37" i="49" s="1"/>
  <c r="B16" i="49"/>
  <c r="L36" i="49" s="1"/>
  <c r="B15" i="49"/>
  <c r="M35" i="49" s="1"/>
  <c r="B14" i="49"/>
  <c r="N34" i="49" s="1"/>
  <c r="B12" i="49"/>
  <c r="L32" i="49" s="1"/>
  <c r="B10" i="49"/>
  <c r="N30" i="49" s="1"/>
  <c r="M8" i="49"/>
  <c r="L8" i="49"/>
  <c r="K8" i="49"/>
  <c r="E8" i="49"/>
  <c r="D8" i="49"/>
  <c r="L8" i="48"/>
  <c r="D8" i="48"/>
  <c r="N8" i="48"/>
  <c r="J8" i="48"/>
  <c r="H8" i="48"/>
  <c r="F8" i="48"/>
  <c r="N8" i="47"/>
  <c r="J8" i="47"/>
  <c r="H8" i="47"/>
  <c r="F8" i="47"/>
  <c r="M8" i="47"/>
  <c r="K8" i="47"/>
  <c r="I8" i="47"/>
  <c r="G8" i="47"/>
  <c r="E8" i="47"/>
  <c r="C8" i="47"/>
  <c r="B29" i="45"/>
  <c r="C28" i="45"/>
  <c r="C47" i="45"/>
  <c r="B48" i="45"/>
  <c r="I57" i="45" s="1"/>
  <c r="B54" i="45"/>
  <c r="L63" i="45" s="1"/>
  <c r="B53" i="45"/>
  <c r="B52" i="45"/>
  <c r="N61" i="45" s="1"/>
  <c r="B51" i="45"/>
  <c r="L60" i="45" s="1"/>
  <c r="B50" i="45"/>
  <c r="L59" i="45" s="1"/>
  <c r="B49" i="45"/>
  <c r="B35" i="45"/>
  <c r="N44" i="45" s="1"/>
  <c r="B34" i="45"/>
  <c r="B33" i="45"/>
  <c r="B32" i="45"/>
  <c r="L41" i="45" s="1"/>
  <c r="B31" i="45"/>
  <c r="B30" i="45"/>
  <c r="K39" i="45" s="1"/>
  <c r="N16" i="45"/>
  <c r="M16" i="45"/>
  <c r="L16" i="45"/>
  <c r="K16" i="45"/>
  <c r="J16" i="45"/>
  <c r="I16" i="45"/>
  <c r="H16" i="45"/>
  <c r="G16" i="45"/>
  <c r="F16" i="45"/>
  <c r="E16" i="45"/>
  <c r="D16" i="45"/>
  <c r="C16" i="45"/>
  <c r="N15" i="45"/>
  <c r="M15" i="45"/>
  <c r="L15" i="45"/>
  <c r="K15" i="45"/>
  <c r="J15" i="45"/>
  <c r="I15" i="45"/>
  <c r="H15" i="45"/>
  <c r="G15" i="45"/>
  <c r="F15" i="45"/>
  <c r="E15" i="45"/>
  <c r="D15" i="45"/>
  <c r="C15" i="45"/>
  <c r="N14" i="45"/>
  <c r="M14" i="45"/>
  <c r="L14" i="45"/>
  <c r="K14" i="45"/>
  <c r="J14" i="45"/>
  <c r="I14" i="45"/>
  <c r="H14" i="45"/>
  <c r="G14" i="45"/>
  <c r="F14" i="45"/>
  <c r="E14" i="45"/>
  <c r="D14" i="45"/>
  <c r="C14" i="45"/>
  <c r="N13" i="45"/>
  <c r="M13" i="45"/>
  <c r="L13" i="45"/>
  <c r="K13" i="45"/>
  <c r="J13" i="45"/>
  <c r="I13" i="45"/>
  <c r="H13" i="45"/>
  <c r="G13" i="45"/>
  <c r="F13" i="45"/>
  <c r="E13" i="45"/>
  <c r="D13" i="45"/>
  <c r="C13" i="45"/>
  <c r="N12" i="45"/>
  <c r="M12" i="45"/>
  <c r="L12" i="45"/>
  <c r="K12" i="45"/>
  <c r="J12" i="45"/>
  <c r="I12" i="45"/>
  <c r="H12" i="45"/>
  <c r="G12" i="45"/>
  <c r="F12" i="45"/>
  <c r="E12" i="45"/>
  <c r="D12" i="45"/>
  <c r="C12" i="45"/>
  <c r="N11" i="45"/>
  <c r="M11" i="45"/>
  <c r="L11" i="45"/>
  <c r="K11" i="45"/>
  <c r="J11" i="45"/>
  <c r="I11" i="45"/>
  <c r="H11" i="45"/>
  <c r="G11" i="45"/>
  <c r="F11" i="45"/>
  <c r="E11" i="45"/>
  <c r="D11" i="45"/>
  <c r="C11" i="45"/>
  <c r="N10" i="45"/>
  <c r="M10" i="45"/>
  <c r="L10" i="45"/>
  <c r="K10" i="45"/>
  <c r="J10" i="45"/>
  <c r="I10" i="45"/>
  <c r="H10" i="45"/>
  <c r="G10" i="45"/>
  <c r="F10" i="45"/>
  <c r="E10" i="45"/>
  <c r="D10" i="45"/>
  <c r="C10" i="45"/>
  <c r="M39" i="45"/>
  <c r="I39" i="45"/>
  <c r="E39" i="45"/>
  <c r="N43" i="45"/>
  <c r="L42" i="45"/>
  <c r="N40" i="45"/>
  <c r="N39" i="45"/>
  <c r="H38" i="45"/>
  <c r="N28" i="45"/>
  <c r="M28" i="45"/>
  <c r="L28" i="45"/>
  <c r="K28" i="45"/>
  <c r="J28" i="45"/>
  <c r="I28" i="45"/>
  <c r="H28" i="45"/>
  <c r="G28" i="45"/>
  <c r="F28" i="45"/>
  <c r="E28" i="45"/>
  <c r="D28" i="45"/>
  <c r="M63" i="45"/>
  <c r="K63" i="45"/>
  <c r="I63" i="45"/>
  <c r="G63" i="45"/>
  <c r="E63" i="45"/>
  <c r="C63" i="45"/>
  <c r="N62" i="45"/>
  <c r="M62" i="45"/>
  <c r="L62" i="45"/>
  <c r="K62" i="45"/>
  <c r="J62" i="45"/>
  <c r="I62" i="45"/>
  <c r="H62" i="45"/>
  <c r="G62" i="45"/>
  <c r="F62" i="45"/>
  <c r="E62" i="45"/>
  <c r="D62" i="45"/>
  <c r="C62" i="45"/>
  <c r="B62" i="45"/>
  <c r="M61" i="45"/>
  <c r="E61" i="45"/>
  <c r="M60" i="45"/>
  <c r="I60" i="45"/>
  <c r="E60" i="45"/>
  <c r="M59" i="45"/>
  <c r="K59" i="45"/>
  <c r="I59" i="45"/>
  <c r="G59" i="45"/>
  <c r="E59" i="45"/>
  <c r="C59" i="45"/>
  <c r="N58" i="45"/>
  <c r="M58" i="45"/>
  <c r="L58" i="45"/>
  <c r="K58" i="45"/>
  <c r="J58" i="45"/>
  <c r="I58" i="45"/>
  <c r="H58" i="45"/>
  <c r="G58" i="45"/>
  <c r="F58" i="45"/>
  <c r="E58" i="45"/>
  <c r="D58" i="45"/>
  <c r="C58" i="45"/>
  <c r="B58" i="45"/>
  <c r="K57" i="45"/>
  <c r="C57" i="45"/>
  <c r="N47" i="45"/>
  <c r="M47" i="45"/>
  <c r="L47" i="45"/>
  <c r="K47" i="45"/>
  <c r="J47" i="45"/>
  <c r="I47" i="45"/>
  <c r="H47" i="45"/>
  <c r="G47" i="45"/>
  <c r="F47" i="45"/>
  <c r="E47" i="45"/>
  <c r="D47" i="45"/>
  <c r="E8" i="50" l="1"/>
  <c r="I8" i="50"/>
  <c r="M8" i="50"/>
  <c r="N60" i="45"/>
  <c r="N57" i="45"/>
  <c r="E57" i="45"/>
  <c r="B60" i="45"/>
  <c r="F60" i="45"/>
  <c r="G57" i="45"/>
  <c r="C60" i="45"/>
  <c r="G60" i="45"/>
  <c r="K60" i="45"/>
  <c r="B20" i="59"/>
  <c r="B40" i="59" s="1"/>
  <c r="M57" i="45"/>
  <c r="J60" i="45"/>
  <c r="B57" i="45"/>
  <c r="D60" i="45"/>
  <c r="H60" i="45"/>
  <c r="J46" i="2"/>
  <c r="R28" i="2"/>
  <c r="K46" i="2"/>
  <c r="S46" i="2" s="1"/>
  <c r="M46" i="2"/>
  <c r="U46" i="2" s="1"/>
  <c r="L46" i="2"/>
  <c r="T46" i="2" s="1"/>
  <c r="C8" i="50"/>
  <c r="G8" i="50"/>
  <c r="K8" i="50"/>
  <c r="B8" i="51"/>
  <c r="N46" i="2"/>
  <c r="V46" i="2" s="1"/>
  <c r="Q46" i="2"/>
  <c r="Y46" i="2" s="1"/>
  <c r="O46" i="2"/>
  <c r="W46" i="2" s="1"/>
  <c r="P46" i="2"/>
  <c r="X46" i="2" s="1"/>
  <c r="F8" i="5"/>
  <c r="G8" i="5" s="1"/>
  <c r="R10" i="2"/>
  <c r="G61" i="45"/>
  <c r="B47" i="45"/>
  <c r="B9" i="50"/>
  <c r="B29" i="50" s="1"/>
  <c r="I61" i="45"/>
  <c r="E8" i="56"/>
  <c r="I8" i="56"/>
  <c r="C61" i="45"/>
  <c r="K61" i="45"/>
  <c r="D13" i="47"/>
  <c r="L13" i="47"/>
  <c r="E13" i="47"/>
  <c r="I13" i="47"/>
  <c r="M13" i="47"/>
  <c r="B14" i="47"/>
  <c r="F14" i="47"/>
  <c r="J14" i="47"/>
  <c r="N14" i="47"/>
  <c r="F13" i="47"/>
  <c r="N13" i="47"/>
  <c r="C14" i="47"/>
  <c r="G14" i="47"/>
  <c r="K14" i="47"/>
  <c r="J13" i="47"/>
  <c r="D8" i="47"/>
  <c r="L8" i="47"/>
  <c r="C13" i="47"/>
  <c r="G13" i="47"/>
  <c r="K13" i="47"/>
  <c r="D14" i="47"/>
  <c r="H14" i="47"/>
  <c r="L14" i="47"/>
  <c r="H13" i="47"/>
  <c r="E14" i="47"/>
  <c r="I14" i="47"/>
  <c r="M14" i="47"/>
  <c r="D8" i="59"/>
  <c r="H8" i="59"/>
  <c r="L8" i="59"/>
  <c r="F8" i="59"/>
  <c r="J8" i="59"/>
  <c r="N8" i="59"/>
  <c r="B9" i="59"/>
  <c r="H29" i="59" s="1"/>
  <c r="E40" i="59"/>
  <c r="I40" i="59"/>
  <c r="M40" i="59"/>
  <c r="F40" i="59"/>
  <c r="J40" i="59"/>
  <c r="N40" i="59"/>
  <c r="C40" i="59"/>
  <c r="G40" i="59"/>
  <c r="K40" i="59"/>
  <c r="D40" i="59"/>
  <c r="H40" i="59"/>
  <c r="L40" i="59"/>
  <c r="B29" i="53"/>
  <c r="G8" i="53"/>
  <c r="K8" i="53"/>
  <c r="B20" i="53"/>
  <c r="B8" i="53" s="1"/>
  <c r="E8" i="53"/>
  <c r="I8" i="53"/>
  <c r="M8" i="53"/>
  <c r="C29" i="60"/>
  <c r="G29" i="60"/>
  <c r="K29" i="60"/>
  <c r="D29" i="60"/>
  <c r="H29" i="60"/>
  <c r="L29" i="60"/>
  <c r="E29" i="60"/>
  <c r="I29" i="60"/>
  <c r="M29" i="60"/>
  <c r="F29" i="60"/>
  <c r="J29" i="60"/>
  <c r="N29" i="60"/>
  <c r="C29" i="54"/>
  <c r="G29" i="54"/>
  <c r="K29" i="54"/>
  <c r="D29" i="54"/>
  <c r="H29" i="54"/>
  <c r="L29" i="54"/>
  <c r="E29" i="54"/>
  <c r="I29" i="54"/>
  <c r="M29" i="54"/>
  <c r="F29" i="54"/>
  <c r="J29" i="54"/>
  <c r="N29" i="54"/>
  <c r="D29" i="58"/>
  <c r="H29" i="58"/>
  <c r="L29" i="58"/>
  <c r="B29" i="58"/>
  <c r="F29" i="58"/>
  <c r="J29" i="58"/>
  <c r="L40" i="52"/>
  <c r="N40" i="52"/>
  <c r="C28" i="52"/>
  <c r="G28" i="52"/>
  <c r="K28" i="52"/>
  <c r="D28" i="52"/>
  <c r="H28" i="52"/>
  <c r="L28" i="52"/>
  <c r="E28" i="52"/>
  <c r="I28" i="52"/>
  <c r="M28" i="52"/>
  <c r="F28" i="52"/>
  <c r="J28" i="52"/>
  <c r="N28" i="52"/>
  <c r="I8" i="57"/>
  <c r="M8" i="57"/>
  <c r="C29" i="57"/>
  <c r="G29" i="57"/>
  <c r="K29" i="57"/>
  <c r="D29" i="57"/>
  <c r="H29" i="57"/>
  <c r="L29" i="57"/>
  <c r="E29" i="57"/>
  <c r="I29" i="57"/>
  <c r="M29" i="57"/>
  <c r="F29" i="57"/>
  <c r="J29" i="57"/>
  <c r="N29" i="57"/>
  <c r="D8" i="51"/>
  <c r="H8" i="51"/>
  <c r="L8" i="51"/>
  <c r="B40" i="51"/>
  <c r="D29" i="51"/>
  <c r="H40" i="51"/>
  <c r="M8" i="56"/>
  <c r="B9" i="56"/>
  <c r="B29" i="56" s="1"/>
  <c r="G8" i="56"/>
  <c r="C8" i="56"/>
  <c r="K8" i="56"/>
  <c r="C29" i="50"/>
  <c r="H29" i="50"/>
  <c r="M29" i="50"/>
  <c r="D29" i="49"/>
  <c r="H29" i="49"/>
  <c r="L29" i="49"/>
  <c r="H8" i="49"/>
  <c r="E29" i="49"/>
  <c r="I29" i="49"/>
  <c r="M29" i="49"/>
  <c r="F29" i="49"/>
  <c r="J29" i="49"/>
  <c r="N29" i="49"/>
  <c r="C29" i="49"/>
  <c r="G29" i="49"/>
  <c r="K29" i="49"/>
  <c r="B20" i="55"/>
  <c r="B40" i="55" s="1"/>
  <c r="D8" i="60"/>
  <c r="H8" i="60"/>
  <c r="L8" i="60"/>
  <c r="F8" i="60"/>
  <c r="J8" i="60"/>
  <c r="N8" i="60"/>
  <c r="B40" i="60"/>
  <c r="C30" i="59"/>
  <c r="G30" i="59"/>
  <c r="K30" i="59"/>
  <c r="B31" i="59"/>
  <c r="F31" i="59"/>
  <c r="J31" i="59"/>
  <c r="N31" i="59"/>
  <c r="E32" i="59"/>
  <c r="I32" i="59"/>
  <c r="M32" i="59"/>
  <c r="C34" i="59"/>
  <c r="G34" i="59"/>
  <c r="K34" i="59"/>
  <c r="B35" i="59"/>
  <c r="F35" i="59"/>
  <c r="J35" i="59"/>
  <c r="N35" i="59"/>
  <c r="E36" i="59"/>
  <c r="I36" i="59"/>
  <c r="M36" i="59"/>
  <c r="D37" i="59"/>
  <c r="H37" i="59"/>
  <c r="L37" i="59"/>
  <c r="C38" i="59"/>
  <c r="G38" i="59"/>
  <c r="K38" i="59"/>
  <c r="D41" i="59"/>
  <c r="H41" i="59"/>
  <c r="L41" i="59"/>
  <c r="C42" i="59"/>
  <c r="G42" i="59"/>
  <c r="K42" i="59"/>
  <c r="B43" i="59"/>
  <c r="F43" i="59"/>
  <c r="J43" i="59"/>
  <c r="N43" i="59"/>
  <c r="E44" i="59"/>
  <c r="I44" i="59"/>
  <c r="M44" i="59"/>
  <c r="D45" i="59"/>
  <c r="H45" i="59"/>
  <c r="L45" i="59"/>
  <c r="C46" i="59"/>
  <c r="G46" i="59"/>
  <c r="K46" i="59"/>
  <c r="D30" i="59"/>
  <c r="H30" i="59"/>
  <c r="L30" i="59"/>
  <c r="C31" i="59"/>
  <c r="G31" i="59"/>
  <c r="K31" i="59"/>
  <c r="B32" i="59"/>
  <c r="F32" i="59"/>
  <c r="J32" i="59"/>
  <c r="N32" i="59"/>
  <c r="D34" i="59"/>
  <c r="H34" i="59"/>
  <c r="L34" i="59"/>
  <c r="C35" i="59"/>
  <c r="G35" i="59"/>
  <c r="K35" i="59"/>
  <c r="B36" i="59"/>
  <c r="F36" i="59"/>
  <c r="J36" i="59"/>
  <c r="N36" i="59"/>
  <c r="E37" i="59"/>
  <c r="I37" i="59"/>
  <c r="M37" i="59"/>
  <c r="D38" i="59"/>
  <c r="H38" i="59"/>
  <c r="L38" i="59"/>
  <c r="E41" i="59"/>
  <c r="I41" i="59"/>
  <c r="M41" i="59"/>
  <c r="D42" i="59"/>
  <c r="H42" i="59"/>
  <c r="L42" i="59"/>
  <c r="C43" i="59"/>
  <c r="G43" i="59"/>
  <c r="K43" i="59"/>
  <c r="B44" i="59"/>
  <c r="F44" i="59"/>
  <c r="J44" i="59"/>
  <c r="N44" i="59"/>
  <c r="E45" i="59"/>
  <c r="I45" i="59"/>
  <c r="M45" i="59"/>
  <c r="D46" i="59"/>
  <c r="H46" i="59"/>
  <c r="L46" i="59"/>
  <c r="E30" i="59"/>
  <c r="I30" i="59"/>
  <c r="M30" i="59"/>
  <c r="D31" i="59"/>
  <c r="H31" i="59"/>
  <c r="L31" i="59"/>
  <c r="C32" i="59"/>
  <c r="G32" i="59"/>
  <c r="K32" i="59"/>
  <c r="E34" i="59"/>
  <c r="I34" i="59"/>
  <c r="M34" i="59"/>
  <c r="D35" i="59"/>
  <c r="H35" i="59"/>
  <c r="L35" i="59"/>
  <c r="C36" i="59"/>
  <c r="G36" i="59"/>
  <c r="K36" i="59"/>
  <c r="B37" i="59"/>
  <c r="F37" i="59"/>
  <c r="J37" i="59"/>
  <c r="N37" i="59"/>
  <c r="E38" i="59"/>
  <c r="I38" i="59"/>
  <c r="M38" i="59"/>
  <c r="B41" i="59"/>
  <c r="F41" i="59"/>
  <c r="J41" i="59"/>
  <c r="N41" i="59"/>
  <c r="E42" i="59"/>
  <c r="I42" i="59"/>
  <c r="M42" i="59"/>
  <c r="D43" i="59"/>
  <c r="H43" i="59"/>
  <c r="L43" i="59"/>
  <c r="C44" i="59"/>
  <c r="G44" i="59"/>
  <c r="K44" i="59"/>
  <c r="B45" i="59"/>
  <c r="F45" i="59"/>
  <c r="J45" i="59"/>
  <c r="N45" i="59"/>
  <c r="E46" i="59"/>
  <c r="I46" i="59"/>
  <c r="M46" i="59"/>
  <c r="B30" i="59"/>
  <c r="F30" i="59"/>
  <c r="J30" i="59"/>
  <c r="E31" i="59"/>
  <c r="I31" i="59"/>
  <c r="D32" i="59"/>
  <c r="H32" i="59"/>
  <c r="B34" i="59"/>
  <c r="F34" i="59"/>
  <c r="J34" i="59"/>
  <c r="E35" i="59"/>
  <c r="I35" i="59"/>
  <c r="D36" i="59"/>
  <c r="H36" i="59"/>
  <c r="C37" i="59"/>
  <c r="G37" i="59"/>
  <c r="B38" i="59"/>
  <c r="F38" i="59"/>
  <c r="J38" i="59"/>
  <c r="C41" i="59"/>
  <c r="G41" i="59"/>
  <c r="B42" i="59"/>
  <c r="F42" i="59"/>
  <c r="J42" i="59"/>
  <c r="E43" i="59"/>
  <c r="I43" i="59"/>
  <c r="D44" i="59"/>
  <c r="H44" i="59"/>
  <c r="C45" i="59"/>
  <c r="G45" i="59"/>
  <c r="B46" i="59"/>
  <c r="F46" i="59"/>
  <c r="J46" i="59"/>
  <c r="D8" i="58"/>
  <c r="H8" i="58"/>
  <c r="L8" i="58"/>
  <c r="F8" i="58"/>
  <c r="J8" i="58"/>
  <c r="N8" i="58"/>
  <c r="B40" i="58"/>
  <c r="D8" i="57"/>
  <c r="H8" i="57"/>
  <c r="L8" i="57"/>
  <c r="B31" i="57"/>
  <c r="F31" i="57"/>
  <c r="J31" i="57"/>
  <c r="N31" i="57"/>
  <c r="E32" i="57"/>
  <c r="I32" i="57"/>
  <c r="M32" i="57"/>
  <c r="C34" i="57"/>
  <c r="G34" i="57"/>
  <c r="K34" i="57"/>
  <c r="B35" i="57"/>
  <c r="F35" i="57"/>
  <c r="J35" i="57"/>
  <c r="N35" i="57"/>
  <c r="E36" i="57"/>
  <c r="I36" i="57"/>
  <c r="M36" i="57"/>
  <c r="D37" i="57"/>
  <c r="H37" i="57"/>
  <c r="L37" i="57"/>
  <c r="C38" i="57"/>
  <c r="G38" i="57"/>
  <c r="K38" i="57"/>
  <c r="B39" i="57"/>
  <c r="F39" i="57"/>
  <c r="J39" i="57"/>
  <c r="N39" i="57"/>
  <c r="D41" i="57"/>
  <c r="H41" i="57"/>
  <c r="L41" i="57"/>
  <c r="C42" i="57"/>
  <c r="G42" i="57"/>
  <c r="K42" i="57"/>
  <c r="E44" i="57"/>
  <c r="I44" i="57"/>
  <c r="M44" i="57"/>
  <c r="D45" i="57"/>
  <c r="H45" i="57"/>
  <c r="L45" i="57"/>
  <c r="C46" i="57"/>
  <c r="G46" i="57"/>
  <c r="K46" i="57"/>
  <c r="C31" i="57"/>
  <c r="G31" i="57"/>
  <c r="K31" i="57"/>
  <c r="B32" i="57"/>
  <c r="F32" i="57"/>
  <c r="J32" i="57"/>
  <c r="N32" i="57"/>
  <c r="D34" i="57"/>
  <c r="H34" i="57"/>
  <c r="L34" i="57"/>
  <c r="C35" i="57"/>
  <c r="G35" i="57"/>
  <c r="K35" i="57"/>
  <c r="B36" i="57"/>
  <c r="F36" i="57"/>
  <c r="J36" i="57"/>
  <c r="N36" i="57"/>
  <c r="E37" i="57"/>
  <c r="I37" i="57"/>
  <c r="M37" i="57"/>
  <c r="D38" i="57"/>
  <c r="H38" i="57"/>
  <c r="L38" i="57"/>
  <c r="C39" i="57"/>
  <c r="G39" i="57"/>
  <c r="K39" i="57"/>
  <c r="E41" i="57"/>
  <c r="I41" i="57"/>
  <c r="M41" i="57"/>
  <c r="D42" i="57"/>
  <c r="H42" i="57"/>
  <c r="L42" i="57"/>
  <c r="B44" i="57"/>
  <c r="F44" i="57"/>
  <c r="J44" i="57"/>
  <c r="N44" i="57"/>
  <c r="E45" i="57"/>
  <c r="I45" i="57"/>
  <c r="M45" i="57"/>
  <c r="D46" i="57"/>
  <c r="H46" i="57"/>
  <c r="L46" i="57"/>
  <c r="F8" i="57"/>
  <c r="J8" i="57"/>
  <c r="N8" i="57"/>
  <c r="B40" i="57"/>
  <c r="D31" i="57"/>
  <c r="H31" i="57"/>
  <c r="L31" i="57"/>
  <c r="C32" i="57"/>
  <c r="G32" i="57"/>
  <c r="K32" i="57"/>
  <c r="E34" i="57"/>
  <c r="I34" i="57"/>
  <c r="M34" i="57"/>
  <c r="D35" i="57"/>
  <c r="H35" i="57"/>
  <c r="L35" i="57"/>
  <c r="C36" i="57"/>
  <c r="G36" i="57"/>
  <c r="K36" i="57"/>
  <c r="B37" i="57"/>
  <c r="F37" i="57"/>
  <c r="J37" i="57"/>
  <c r="N37" i="57"/>
  <c r="E38" i="57"/>
  <c r="I38" i="57"/>
  <c r="M38" i="57"/>
  <c r="D39" i="57"/>
  <c r="H39" i="57"/>
  <c r="L39" i="57"/>
  <c r="B41" i="57"/>
  <c r="F41" i="57"/>
  <c r="J41" i="57"/>
  <c r="N41" i="57"/>
  <c r="E42" i="57"/>
  <c r="I42" i="57"/>
  <c r="M42" i="57"/>
  <c r="C44" i="57"/>
  <c r="G44" i="57"/>
  <c r="K44" i="57"/>
  <c r="B45" i="57"/>
  <c r="F45" i="57"/>
  <c r="J45" i="57"/>
  <c r="N45" i="57"/>
  <c r="E46" i="57"/>
  <c r="I46" i="57"/>
  <c r="M46" i="57"/>
  <c r="E31" i="57"/>
  <c r="I31" i="57"/>
  <c r="D32" i="57"/>
  <c r="H32" i="57"/>
  <c r="B34" i="57"/>
  <c r="F34" i="57"/>
  <c r="J34" i="57"/>
  <c r="E35" i="57"/>
  <c r="I35" i="57"/>
  <c r="D36" i="57"/>
  <c r="H36" i="57"/>
  <c r="C37" i="57"/>
  <c r="G37" i="57"/>
  <c r="B38" i="57"/>
  <c r="F38" i="57"/>
  <c r="J38" i="57"/>
  <c r="E39" i="57"/>
  <c r="I39" i="57"/>
  <c r="C41" i="57"/>
  <c r="G41" i="57"/>
  <c r="B42" i="57"/>
  <c r="F42" i="57"/>
  <c r="J42" i="57"/>
  <c r="D44" i="57"/>
  <c r="H44" i="57"/>
  <c r="C45" i="57"/>
  <c r="G45" i="57"/>
  <c r="B46" i="57"/>
  <c r="F46" i="57"/>
  <c r="J46" i="57"/>
  <c r="D8" i="56"/>
  <c r="H8" i="56"/>
  <c r="L8" i="56"/>
  <c r="C30" i="56"/>
  <c r="G30" i="56"/>
  <c r="K30" i="56"/>
  <c r="B31" i="56"/>
  <c r="F31" i="56"/>
  <c r="J31" i="56"/>
  <c r="N31" i="56"/>
  <c r="E32" i="56"/>
  <c r="I32" i="56"/>
  <c r="M32" i="56"/>
  <c r="D33" i="56"/>
  <c r="H33" i="56"/>
  <c r="L33" i="56"/>
  <c r="C34" i="56"/>
  <c r="G34" i="56"/>
  <c r="K34" i="56"/>
  <c r="B35" i="56"/>
  <c r="F35" i="56"/>
  <c r="J35" i="56"/>
  <c r="N35" i="56"/>
  <c r="E36" i="56"/>
  <c r="I36" i="56"/>
  <c r="M36" i="56"/>
  <c r="D37" i="56"/>
  <c r="H37" i="56"/>
  <c r="L37" i="56"/>
  <c r="C38" i="56"/>
  <c r="G38" i="56"/>
  <c r="K38" i="56"/>
  <c r="B39" i="56"/>
  <c r="F39" i="56"/>
  <c r="J39" i="56"/>
  <c r="N39" i="56"/>
  <c r="D41" i="56"/>
  <c r="H41" i="56"/>
  <c r="L41" i="56"/>
  <c r="C42" i="56"/>
  <c r="G42" i="56"/>
  <c r="K42" i="56"/>
  <c r="B43" i="56"/>
  <c r="F43" i="56"/>
  <c r="J43" i="56"/>
  <c r="N43" i="56"/>
  <c r="E44" i="56"/>
  <c r="I44" i="56"/>
  <c r="M44" i="56"/>
  <c r="D45" i="56"/>
  <c r="H45" i="56"/>
  <c r="L45" i="56"/>
  <c r="C46" i="56"/>
  <c r="G46" i="56"/>
  <c r="K46" i="56"/>
  <c r="D30" i="56"/>
  <c r="H30" i="56"/>
  <c r="L30" i="56"/>
  <c r="C31" i="56"/>
  <c r="G31" i="56"/>
  <c r="K31" i="56"/>
  <c r="B32" i="56"/>
  <c r="F32" i="56"/>
  <c r="J32" i="56"/>
  <c r="N32" i="56"/>
  <c r="E33" i="56"/>
  <c r="I33" i="56"/>
  <c r="M33" i="56"/>
  <c r="D34" i="56"/>
  <c r="H34" i="56"/>
  <c r="L34" i="56"/>
  <c r="C35" i="56"/>
  <c r="G35" i="56"/>
  <c r="K35" i="56"/>
  <c r="B36" i="56"/>
  <c r="F36" i="56"/>
  <c r="J36" i="56"/>
  <c r="N36" i="56"/>
  <c r="E37" i="56"/>
  <c r="I37" i="56"/>
  <c r="M37" i="56"/>
  <c r="D38" i="56"/>
  <c r="H38" i="56"/>
  <c r="L38" i="56"/>
  <c r="C39" i="56"/>
  <c r="G39" i="56"/>
  <c r="K39" i="56"/>
  <c r="E41" i="56"/>
  <c r="I41" i="56"/>
  <c r="M41" i="56"/>
  <c r="D42" i="56"/>
  <c r="H42" i="56"/>
  <c r="L42" i="56"/>
  <c r="C43" i="56"/>
  <c r="G43" i="56"/>
  <c r="K43" i="56"/>
  <c r="B44" i="56"/>
  <c r="F44" i="56"/>
  <c r="J44" i="56"/>
  <c r="N44" i="56"/>
  <c r="E45" i="56"/>
  <c r="I45" i="56"/>
  <c r="M45" i="56"/>
  <c r="D46" i="56"/>
  <c r="H46" i="56"/>
  <c r="L46" i="56"/>
  <c r="F8" i="56"/>
  <c r="J8" i="56"/>
  <c r="N8" i="56"/>
  <c r="B20" i="56"/>
  <c r="B40" i="56" s="1"/>
  <c r="E30" i="56"/>
  <c r="I30" i="56"/>
  <c r="M30" i="56"/>
  <c r="D31" i="56"/>
  <c r="H31" i="56"/>
  <c r="L31" i="56"/>
  <c r="C32" i="56"/>
  <c r="G32" i="56"/>
  <c r="K32" i="56"/>
  <c r="B33" i="56"/>
  <c r="F33" i="56"/>
  <c r="J33" i="56"/>
  <c r="N33" i="56"/>
  <c r="E34" i="56"/>
  <c r="I34" i="56"/>
  <c r="M34" i="56"/>
  <c r="D35" i="56"/>
  <c r="H35" i="56"/>
  <c r="L35" i="56"/>
  <c r="C36" i="56"/>
  <c r="G36" i="56"/>
  <c r="K36" i="56"/>
  <c r="B37" i="56"/>
  <c r="F37" i="56"/>
  <c r="J37" i="56"/>
  <c r="N37" i="56"/>
  <c r="E38" i="56"/>
  <c r="I38" i="56"/>
  <c r="M38" i="56"/>
  <c r="D39" i="56"/>
  <c r="H39" i="56"/>
  <c r="L39" i="56"/>
  <c r="B41" i="56"/>
  <c r="F41" i="56"/>
  <c r="J41" i="56"/>
  <c r="N41" i="56"/>
  <c r="E42" i="56"/>
  <c r="I42" i="56"/>
  <c r="M42" i="56"/>
  <c r="D43" i="56"/>
  <c r="H43" i="56"/>
  <c r="L43" i="56"/>
  <c r="C44" i="56"/>
  <c r="G44" i="56"/>
  <c r="K44" i="56"/>
  <c r="B45" i="56"/>
  <c r="F45" i="56"/>
  <c r="J45" i="56"/>
  <c r="N45" i="56"/>
  <c r="E46" i="56"/>
  <c r="I46" i="56"/>
  <c r="M46" i="56"/>
  <c r="B30" i="56"/>
  <c r="F30" i="56"/>
  <c r="J30" i="56"/>
  <c r="E31" i="56"/>
  <c r="I31" i="56"/>
  <c r="D32" i="56"/>
  <c r="H32" i="56"/>
  <c r="C33" i="56"/>
  <c r="G33" i="56"/>
  <c r="B34" i="56"/>
  <c r="F34" i="56"/>
  <c r="J34" i="56"/>
  <c r="E35" i="56"/>
  <c r="I35" i="56"/>
  <c r="D36" i="56"/>
  <c r="H36" i="56"/>
  <c r="C37" i="56"/>
  <c r="G37" i="56"/>
  <c r="B38" i="56"/>
  <c r="F38" i="56"/>
  <c r="J38" i="56"/>
  <c r="E39" i="56"/>
  <c r="I39" i="56"/>
  <c r="C41" i="56"/>
  <c r="G41" i="56"/>
  <c r="B42" i="56"/>
  <c r="F42" i="56"/>
  <c r="J42" i="56"/>
  <c r="E43" i="56"/>
  <c r="I43" i="56"/>
  <c r="D44" i="56"/>
  <c r="H44" i="56"/>
  <c r="C45" i="56"/>
  <c r="G45" i="56"/>
  <c r="B46" i="56"/>
  <c r="F46" i="56"/>
  <c r="J46" i="56"/>
  <c r="D8" i="55"/>
  <c r="H8" i="55"/>
  <c r="L8" i="55"/>
  <c r="C30" i="55"/>
  <c r="G30" i="55"/>
  <c r="K30" i="55"/>
  <c r="E32" i="55"/>
  <c r="I32" i="55"/>
  <c r="M32" i="55"/>
  <c r="C34" i="55"/>
  <c r="G34" i="55"/>
  <c r="K34" i="55"/>
  <c r="B35" i="55"/>
  <c r="F35" i="55"/>
  <c r="J35" i="55"/>
  <c r="N35" i="55"/>
  <c r="E36" i="55"/>
  <c r="I36" i="55"/>
  <c r="M36" i="55"/>
  <c r="D37" i="55"/>
  <c r="H37" i="55"/>
  <c r="L37" i="55"/>
  <c r="C38" i="55"/>
  <c r="G38" i="55"/>
  <c r="K38" i="55"/>
  <c r="B39" i="55"/>
  <c r="F39" i="55"/>
  <c r="J39" i="55"/>
  <c r="N39" i="55"/>
  <c r="D41" i="55"/>
  <c r="H41" i="55"/>
  <c r="L41" i="55"/>
  <c r="C42" i="55"/>
  <c r="G42" i="55"/>
  <c r="K42" i="55"/>
  <c r="B43" i="55"/>
  <c r="F43" i="55"/>
  <c r="J43" i="55"/>
  <c r="N43" i="55"/>
  <c r="E44" i="55"/>
  <c r="I44" i="55"/>
  <c r="M44" i="55"/>
  <c r="D45" i="55"/>
  <c r="H45" i="55"/>
  <c r="L45" i="55"/>
  <c r="C46" i="55"/>
  <c r="G46" i="55"/>
  <c r="K46" i="55"/>
  <c r="E8" i="55"/>
  <c r="I8" i="55"/>
  <c r="M8" i="55"/>
  <c r="D30" i="55"/>
  <c r="H30" i="55"/>
  <c r="L30" i="55"/>
  <c r="B32" i="55"/>
  <c r="F32" i="55"/>
  <c r="J32" i="55"/>
  <c r="N32" i="55"/>
  <c r="D34" i="55"/>
  <c r="H34" i="55"/>
  <c r="L34" i="55"/>
  <c r="C35" i="55"/>
  <c r="G35" i="55"/>
  <c r="K35" i="55"/>
  <c r="B36" i="55"/>
  <c r="F36" i="55"/>
  <c r="J36" i="55"/>
  <c r="N36" i="55"/>
  <c r="E37" i="55"/>
  <c r="I37" i="55"/>
  <c r="M37" i="55"/>
  <c r="D38" i="55"/>
  <c r="H38" i="55"/>
  <c r="L38" i="55"/>
  <c r="C39" i="55"/>
  <c r="G39" i="55"/>
  <c r="K39" i="55"/>
  <c r="E41" i="55"/>
  <c r="I41" i="55"/>
  <c r="M41" i="55"/>
  <c r="D42" i="55"/>
  <c r="H42" i="55"/>
  <c r="L42" i="55"/>
  <c r="C43" i="55"/>
  <c r="G43" i="55"/>
  <c r="K43" i="55"/>
  <c r="B44" i="55"/>
  <c r="F44" i="55"/>
  <c r="J44" i="55"/>
  <c r="N44" i="55"/>
  <c r="E45" i="55"/>
  <c r="I45" i="55"/>
  <c r="M45" i="55"/>
  <c r="D46" i="55"/>
  <c r="H46" i="55"/>
  <c r="L46" i="55"/>
  <c r="E30" i="55"/>
  <c r="I30" i="55"/>
  <c r="M30" i="55"/>
  <c r="C32" i="55"/>
  <c r="G32" i="55"/>
  <c r="K32" i="55"/>
  <c r="E34" i="55"/>
  <c r="I34" i="55"/>
  <c r="M34" i="55"/>
  <c r="D35" i="55"/>
  <c r="H35" i="55"/>
  <c r="L35" i="55"/>
  <c r="C36" i="55"/>
  <c r="G36" i="55"/>
  <c r="K36" i="55"/>
  <c r="B37" i="55"/>
  <c r="F37" i="55"/>
  <c r="J37" i="55"/>
  <c r="N37" i="55"/>
  <c r="E38" i="55"/>
  <c r="I38" i="55"/>
  <c r="M38" i="55"/>
  <c r="D39" i="55"/>
  <c r="H39" i="55"/>
  <c r="L39" i="55"/>
  <c r="B41" i="55"/>
  <c r="F41" i="55"/>
  <c r="J41" i="55"/>
  <c r="N41" i="55"/>
  <c r="E42" i="55"/>
  <c r="I42" i="55"/>
  <c r="M42" i="55"/>
  <c r="D43" i="55"/>
  <c r="H43" i="55"/>
  <c r="L43" i="55"/>
  <c r="C44" i="55"/>
  <c r="G44" i="55"/>
  <c r="K44" i="55"/>
  <c r="B45" i="55"/>
  <c r="F45" i="55"/>
  <c r="J45" i="55"/>
  <c r="N45" i="55"/>
  <c r="E46" i="55"/>
  <c r="I46" i="55"/>
  <c r="M46" i="55"/>
  <c r="B30" i="55"/>
  <c r="F30" i="55"/>
  <c r="J30" i="55"/>
  <c r="D32" i="55"/>
  <c r="H32" i="55"/>
  <c r="B34" i="55"/>
  <c r="F34" i="55"/>
  <c r="J34" i="55"/>
  <c r="E35" i="55"/>
  <c r="I35" i="55"/>
  <c r="D36" i="55"/>
  <c r="H36" i="55"/>
  <c r="C37" i="55"/>
  <c r="G37" i="55"/>
  <c r="B38" i="55"/>
  <c r="F38" i="55"/>
  <c r="J38" i="55"/>
  <c r="E39" i="55"/>
  <c r="I39" i="55"/>
  <c r="C41" i="55"/>
  <c r="G41" i="55"/>
  <c r="B42" i="55"/>
  <c r="F42" i="55"/>
  <c r="J42" i="55"/>
  <c r="E43" i="55"/>
  <c r="I43" i="55"/>
  <c r="D44" i="55"/>
  <c r="H44" i="55"/>
  <c r="C45" i="55"/>
  <c r="G45" i="55"/>
  <c r="B46" i="55"/>
  <c r="F46" i="55"/>
  <c r="J46" i="55"/>
  <c r="D8" i="54"/>
  <c r="H8" i="54"/>
  <c r="L8" i="54"/>
  <c r="F8" i="54"/>
  <c r="J8" i="54"/>
  <c r="N8" i="54"/>
  <c r="C30" i="53"/>
  <c r="G30" i="53"/>
  <c r="K30" i="53"/>
  <c r="B31" i="53"/>
  <c r="F31" i="53"/>
  <c r="J31" i="53"/>
  <c r="N31" i="53"/>
  <c r="E32" i="53"/>
  <c r="I32" i="53"/>
  <c r="M32" i="53"/>
  <c r="C34" i="53"/>
  <c r="G34" i="53"/>
  <c r="K34" i="53"/>
  <c r="B35" i="53"/>
  <c r="F35" i="53"/>
  <c r="J35" i="53"/>
  <c r="N35" i="53"/>
  <c r="E36" i="53"/>
  <c r="I36" i="53"/>
  <c r="M36" i="53"/>
  <c r="D37" i="53"/>
  <c r="H37" i="53"/>
  <c r="L37" i="53"/>
  <c r="C38" i="53"/>
  <c r="G38" i="53"/>
  <c r="K38" i="53"/>
  <c r="D41" i="53"/>
  <c r="H41" i="53"/>
  <c r="L41" i="53"/>
  <c r="C42" i="53"/>
  <c r="G42" i="53"/>
  <c r="K42" i="53"/>
  <c r="B43" i="53"/>
  <c r="F43" i="53"/>
  <c r="J43" i="53"/>
  <c r="N43" i="53"/>
  <c r="E44" i="53"/>
  <c r="I44" i="53"/>
  <c r="M44" i="53"/>
  <c r="D45" i="53"/>
  <c r="H45" i="53"/>
  <c r="L45" i="53"/>
  <c r="C46" i="53"/>
  <c r="G46" i="53"/>
  <c r="K46" i="53"/>
  <c r="D30" i="53"/>
  <c r="H30" i="53"/>
  <c r="L30" i="53"/>
  <c r="C31" i="53"/>
  <c r="G31" i="53"/>
  <c r="K31" i="53"/>
  <c r="B32" i="53"/>
  <c r="F32" i="53"/>
  <c r="J32" i="53"/>
  <c r="N32" i="53"/>
  <c r="D34" i="53"/>
  <c r="H34" i="53"/>
  <c r="L34" i="53"/>
  <c r="C35" i="53"/>
  <c r="G35" i="53"/>
  <c r="K35" i="53"/>
  <c r="B36" i="53"/>
  <c r="F36" i="53"/>
  <c r="J36" i="53"/>
  <c r="N36" i="53"/>
  <c r="E37" i="53"/>
  <c r="I37" i="53"/>
  <c r="M37" i="53"/>
  <c r="D38" i="53"/>
  <c r="H38" i="53"/>
  <c r="L38" i="53"/>
  <c r="E41" i="53"/>
  <c r="I41" i="53"/>
  <c r="M41" i="53"/>
  <c r="D42" i="53"/>
  <c r="H42" i="53"/>
  <c r="L42" i="53"/>
  <c r="C43" i="53"/>
  <c r="G43" i="53"/>
  <c r="K43" i="53"/>
  <c r="B44" i="53"/>
  <c r="F44" i="53"/>
  <c r="J44" i="53"/>
  <c r="N44" i="53"/>
  <c r="E45" i="53"/>
  <c r="I45" i="53"/>
  <c r="M45" i="53"/>
  <c r="D46" i="53"/>
  <c r="H46" i="53"/>
  <c r="L46" i="53"/>
  <c r="E30" i="53"/>
  <c r="I30" i="53"/>
  <c r="M30" i="53"/>
  <c r="D31" i="53"/>
  <c r="H31" i="53"/>
  <c r="L31" i="53"/>
  <c r="C32" i="53"/>
  <c r="G32" i="53"/>
  <c r="K32" i="53"/>
  <c r="E34" i="53"/>
  <c r="I34" i="53"/>
  <c r="M34" i="53"/>
  <c r="D35" i="53"/>
  <c r="H35" i="53"/>
  <c r="L35" i="53"/>
  <c r="C36" i="53"/>
  <c r="G36" i="53"/>
  <c r="K36" i="53"/>
  <c r="B37" i="53"/>
  <c r="F37" i="53"/>
  <c r="J37" i="53"/>
  <c r="N37" i="53"/>
  <c r="E38" i="53"/>
  <c r="I38" i="53"/>
  <c r="M38" i="53"/>
  <c r="B41" i="53"/>
  <c r="F41" i="53"/>
  <c r="J41" i="53"/>
  <c r="N41" i="53"/>
  <c r="E42" i="53"/>
  <c r="I42" i="53"/>
  <c r="M42" i="53"/>
  <c r="D43" i="53"/>
  <c r="H43" i="53"/>
  <c r="L43" i="53"/>
  <c r="C44" i="53"/>
  <c r="G44" i="53"/>
  <c r="K44" i="53"/>
  <c r="B45" i="53"/>
  <c r="F45" i="53"/>
  <c r="J45" i="53"/>
  <c r="N45" i="53"/>
  <c r="E46" i="53"/>
  <c r="I46" i="53"/>
  <c r="M46" i="53"/>
  <c r="B30" i="53"/>
  <c r="F30" i="53"/>
  <c r="J30" i="53"/>
  <c r="E31" i="53"/>
  <c r="I31" i="53"/>
  <c r="D32" i="53"/>
  <c r="H32" i="53"/>
  <c r="B34" i="53"/>
  <c r="F34" i="53"/>
  <c r="J34" i="53"/>
  <c r="E35" i="53"/>
  <c r="I35" i="53"/>
  <c r="D36" i="53"/>
  <c r="H36" i="53"/>
  <c r="C37" i="53"/>
  <c r="G37" i="53"/>
  <c r="B38" i="53"/>
  <c r="F38" i="53"/>
  <c r="J38" i="53"/>
  <c r="C41" i="53"/>
  <c r="G41" i="53"/>
  <c r="B42" i="53"/>
  <c r="F42" i="53"/>
  <c r="J42" i="53"/>
  <c r="E43" i="53"/>
  <c r="I43" i="53"/>
  <c r="D44" i="53"/>
  <c r="H44" i="53"/>
  <c r="C45" i="53"/>
  <c r="G45" i="53"/>
  <c r="B46" i="53"/>
  <c r="F46" i="53"/>
  <c r="J46" i="53"/>
  <c r="B31" i="51"/>
  <c r="F31" i="51"/>
  <c r="J31" i="51"/>
  <c r="N31" i="51"/>
  <c r="E32" i="51"/>
  <c r="I32" i="51"/>
  <c r="M32" i="51"/>
  <c r="C34" i="51"/>
  <c r="G34" i="51"/>
  <c r="K34" i="51"/>
  <c r="B35" i="51"/>
  <c r="F35" i="51"/>
  <c r="J35" i="51"/>
  <c r="N35" i="51"/>
  <c r="E36" i="51"/>
  <c r="I36" i="51"/>
  <c r="M36" i="51"/>
  <c r="D37" i="51"/>
  <c r="H37" i="51"/>
  <c r="L37" i="51"/>
  <c r="C38" i="51"/>
  <c r="G38" i="51"/>
  <c r="K38" i="51"/>
  <c r="B39" i="51"/>
  <c r="F39" i="51"/>
  <c r="J39" i="51"/>
  <c r="N39" i="51"/>
  <c r="D41" i="51"/>
  <c r="H41" i="51"/>
  <c r="L41" i="51"/>
  <c r="C42" i="51"/>
  <c r="G42" i="51"/>
  <c r="K42" i="51"/>
  <c r="E44" i="51"/>
  <c r="I44" i="51"/>
  <c r="M44" i="51"/>
  <c r="D45" i="51"/>
  <c r="H45" i="51"/>
  <c r="L45" i="51"/>
  <c r="C46" i="51"/>
  <c r="G46" i="51"/>
  <c r="K46" i="51"/>
  <c r="E8" i="51"/>
  <c r="I8" i="51"/>
  <c r="M8" i="51"/>
  <c r="C31" i="51"/>
  <c r="G31" i="51"/>
  <c r="K31" i="51"/>
  <c r="B32" i="51"/>
  <c r="F32" i="51"/>
  <c r="J32" i="51"/>
  <c r="N32" i="51"/>
  <c r="D34" i="51"/>
  <c r="H34" i="51"/>
  <c r="L34" i="51"/>
  <c r="C35" i="51"/>
  <c r="G35" i="51"/>
  <c r="K35" i="51"/>
  <c r="B36" i="51"/>
  <c r="F36" i="51"/>
  <c r="J36" i="51"/>
  <c r="N36" i="51"/>
  <c r="E37" i="51"/>
  <c r="I37" i="51"/>
  <c r="M37" i="51"/>
  <c r="D38" i="51"/>
  <c r="H38" i="51"/>
  <c r="L38" i="51"/>
  <c r="C39" i="51"/>
  <c r="G39" i="51"/>
  <c r="K39" i="51"/>
  <c r="E41" i="51"/>
  <c r="I41" i="51"/>
  <c r="M41" i="51"/>
  <c r="D42" i="51"/>
  <c r="H42" i="51"/>
  <c r="L42" i="51"/>
  <c r="B44" i="51"/>
  <c r="F44" i="51"/>
  <c r="J44" i="51"/>
  <c r="N44" i="51"/>
  <c r="E45" i="51"/>
  <c r="I45" i="51"/>
  <c r="M45" i="51"/>
  <c r="D46" i="51"/>
  <c r="H46" i="51"/>
  <c r="L46" i="51"/>
  <c r="D31" i="51"/>
  <c r="H31" i="51"/>
  <c r="L31" i="51"/>
  <c r="C32" i="51"/>
  <c r="G32" i="51"/>
  <c r="K32" i="51"/>
  <c r="E34" i="51"/>
  <c r="I34" i="51"/>
  <c r="M34" i="51"/>
  <c r="D35" i="51"/>
  <c r="H35" i="51"/>
  <c r="L35" i="51"/>
  <c r="C36" i="51"/>
  <c r="G36" i="51"/>
  <c r="K36" i="51"/>
  <c r="B37" i="51"/>
  <c r="F37" i="51"/>
  <c r="J37" i="51"/>
  <c r="N37" i="51"/>
  <c r="E38" i="51"/>
  <c r="I38" i="51"/>
  <c r="M38" i="51"/>
  <c r="D39" i="51"/>
  <c r="H39" i="51"/>
  <c r="L39" i="51"/>
  <c r="B41" i="51"/>
  <c r="F41" i="51"/>
  <c r="J41" i="51"/>
  <c r="N41" i="51"/>
  <c r="E42" i="51"/>
  <c r="I42" i="51"/>
  <c r="M42" i="51"/>
  <c r="C44" i="51"/>
  <c r="G44" i="51"/>
  <c r="K44" i="51"/>
  <c r="B45" i="51"/>
  <c r="F45" i="51"/>
  <c r="J45" i="51"/>
  <c r="N45" i="51"/>
  <c r="E46" i="51"/>
  <c r="I46" i="51"/>
  <c r="M46" i="51"/>
  <c r="E31" i="51"/>
  <c r="I31" i="51"/>
  <c r="D32" i="51"/>
  <c r="H32" i="51"/>
  <c r="B34" i="51"/>
  <c r="F34" i="51"/>
  <c r="J34" i="51"/>
  <c r="E35" i="51"/>
  <c r="I35" i="51"/>
  <c r="D36" i="51"/>
  <c r="H36" i="51"/>
  <c r="C37" i="51"/>
  <c r="G37" i="51"/>
  <c r="B38" i="51"/>
  <c r="F38" i="51"/>
  <c r="J38" i="51"/>
  <c r="E39" i="51"/>
  <c r="I39" i="51"/>
  <c r="C41" i="51"/>
  <c r="G41" i="51"/>
  <c r="B42" i="51"/>
  <c r="F42" i="51"/>
  <c r="J42" i="51"/>
  <c r="D44" i="51"/>
  <c r="H44" i="51"/>
  <c r="C45" i="51"/>
  <c r="G45" i="51"/>
  <c r="B46" i="51"/>
  <c r="F46" i="51"/>
  <c r="J46" i="51"/>
  <c r="D8" i="50"/>
  <c r="H8" i="50"/>
  <c r="L8" i="50"/>
  <c r="C30" i="50"/>
  <c r="G30" i="50"/>
  <c r="K30" i="50"/>
  <c r="B31" i="50"/>
  <c r="F31" i="50"/>
  <c r="J31" i="50"/>
  <c r="N31" i="50"/>
  <c r="E32" i="50"/>
  <c r="I32" i="50"/>
  <c r="M32" i="50"/>
  <c r="D33" i="50"/>
  <c r="H33" i="50"/>
  <c r="L33" i="50"/>
  <c r="C34" i="50"/>
  <c r="G34" i="50"/>
  <c r="K34" i="50"/>
  <c r="B35" i="50"/>
  <c r="F35" i="50"/>
  <c r="J35" i="50"/>
  <c r="N35" i="50"/>
  <c r="E36" i="50"/>
  <c r="I36" i="50"/>
  <c r="M36" i="50"/>
  <c r="D37" i="50"/>
  <c r="H37" i="50"/>
  <c r="L37" i="50"/>
  <c r="C38" i="50"/>
  <c r="G38" i="50"/>
  <c r="K38" i="50"/>
  <c r="B39" i="50"/>
  <c r="F39" i="50"/>
  <c r="J39" i="50"/>
  <c r="N39" i="50"/>
  <c r="D41" i="50"/>
  <c r="H41" i="50"/>
  <c r="L41" i="50"/>
  <c r="C42" i="50"/>
  <c r="G42" i="50"/>
  <c r="K42" i="50"/>
  <c r="B43" i="50"/>
  <c r="F43" i="50"/>
  <c r="J43" i="50"/>
  <c r="N43" i="50"/>
  <c r="E44" i="50"/>
  <c r="I44" i="50"/>
  <c r="M44" i="50"/>
  <c r="D45" i="50"/>
  <c r="H45" i="50"/>
  <c r="L45" i="50"/>
  <c r="C46" i="50"/>
  <c r="G46" i="50"/>
  <c r="K46" i="50"/>
  <c r="D30" i="50"/>
  <c r="H30" i="50"/>
  <c r="L30" i="50"/>
  <c r="C31" i="50"/>
  <c r="G31" i="50"/>
  <c r="K31" i="50"/>
  <c r="B32" i="50"/>
  <c r="F32" i="50"/>
  <c r="J32" i="50"/>
  <c r="N32" i="50"/>
  <c r="E33" i="50"/>
  <c r="I33" i="50"/>
  <c r="M33" i="50"/>
  <c r="D34" i="50"/>
  <c r="H34" i="50"/>
  <c r="L34" i="50"/>
  <c r="C35" i="50"/>
  <c r="G35" i="50"/>
  <c r="K35" i="50"/>
  <c r="B36" i="50"/>
  <c r="F36" i="50"/>
  <c r="J36" i="50"/>
  <c r="N36" i="50"/>
  <c r="E37" i="50"/>
  <c r="I37" i="50"/>
  <c r="M37" i="50"/>
  <c r="D38" i="50"/>
  <c r="H38" i="50"/>
  <c r="L38" i="50"/>
  <c r="C39" i="50"/>
  <c r="G39" i="50"/>
  <c r="K39" i="50"/>
  <c r="E41" i="50"/>
  <c r="I41" i="50"/>
  <c r="M41" i="50"/>
  <c r="D42" i="50"/>
  <c r="H42" i="50"/>
  <c r="L42" i="50"/>
  <c r="C43" i="50"/>
  <c r="G43" i="50"/>
  <c r="K43" i="50"/>
  <c r="B44" i="50"/>
  <c r="F44" i="50"/>
  <c r="J44" i="50"/>
  <c r="N44" i="50"/>
  <c r="E45" i="50"/>
  <c r="I45" i="50"/>
  <c r="M45" i="50"/>
  <c r="D46" i="50"/>
  <c r="H46" i="50"/>
  <c r="L46" i="50"/>
  <c r="F8" i="50"/>
  <c r="J8" i="50"/>
  <c r="N8" i="50"/>
  <c r="B20" i="50"/>
  <c r="B40" i="50" s="1"/>
  <c r="E30" i="50"/>
  <c r="I30" i="50"/>
  <c r="M30" i="50"/>
  <c r="D31" i="50"/>
  <c r="H31" i="50"/>
  <c r="L31" i="50"/>
  <c r="C32" i="50"/>
  <c r="G32" i="50"/>
  <c r="K32" i="50"/>
  <c r="B33" i="50"/>
  <c r="F33" i="50"/>
  <c r="J33" i="50"/>
  <c r="N33" i="50"/>
  <c r="E34" i="50"/>
  <c r="I34" i="50"/>
  <c r="M34" i="50"/>
  <c r="D35" i="50"/>
  <c r="H35" i="50"/>
  <c r="L35" i="50"/>
  <c r="C36" i="50"/>
  <c r="G36" i="50"/>
  <c r="K36" i="50"/>
  <c r="B37" i="50"/>
  <c r="F37" i="50"/>
  <c r="J37" i="50"/>
  <c r="N37" i="50"/>
  <c r="E38" i="50"/>
  <c r="I38" i="50"/>
  <c r="M38" i="50"/>
  <c r="D39" i="50"/>
  <c r="H39" i="50"/>
  <c r="L39" i="50"/>
  <c r="B41" i="50"/>
  <c r="F41" i="50"/>
  <c r="J41" i="50"/>
  <c r="N41" i="50"/>
  <c r="E42" i="50"/>
  <c r="I42" i="50"/>
  <c r="M42" i="50"/>
  <c r="D43" i="50"/>
  <c r="H43" i="50"/>
  <c r="L43" i="50"/>
  <c r="C44" i="50"/>
  <c r="G44" i="50"/>
  <c r="K44" i="50"/>
  <c r="B45" i="50"/>
  <c r="F45" i="50"/>
  <c r="J45" i="50"/>
  <c r="N45" i="50"/>
  <c r="E46" i="50"/>
  <c r="I46" i="50"/>
  <c r="M46" i="50"/>
  <c r="B30" i="50"/>
  <c r="F30" i="50"/>
  <c r="J30" i="50"/>
  <c r="E31" i="50"/>
  <c r="I31" i="50"/>
  <c r="D32" i="50"/>
  <c r="H32" i="50"/>
  <c r="C33" i="50"/>
  <c r="G33" i="50"/>
  <c r="B34" i="50"/>
  <c r="F34" i="50"/>
  <c r="J34" i="50"/>
  <c r="E35" i="50"/>
  <c r="I35" i="50"/>
  <c r="D36" i="50"/>
  <c r="H36" i="50"/>
  <c r="C37" i="50"/>
  <c r="G37" i="50"/>
  <c r="B38" i="50"/>
  <c r="F38" i="50"/>
  <c r="J38" i="50"/>
  <c r="E39" i="50"/>
  <c r="I39" i="50"/>
  <c r="C41" i="50"/>
  <c r="G41" i="50"/>
  <c r="B42" i="50"/>
  <c r="F42" i="50"/>
  <c r="J42" i="50"/>
  <c r="E43" i="50"/>
  <c r="I43" i="50"/>
  <c r="D44" i="50"/>
  <c r="H44" i="50"/>
  <c r="C45" i="50"/>
  <c r="G45" i="50"/>
  <c r="B46" i="50"/>
  <c r="F46" i="50"/>
  <c r="J46" i="50"/>
  <c r="C30" i="49"/>
  <c r="G30" i="49"/>
  <c r="K30" i="49"/>
  <c r="E32" i="49"/>
  <c r="I32" i="49"/>
  <c r="M32" i="49"/>
  <c r="C34" i="49"/>
  <c r="G34" i="49"/>
  <c r="K34" i="49"/>
  <c r="B35" i="49"/>
  <c r="F35" i="49"/>
  <c r="J35" i="49"/>
  <c r="N35" i="49"/>
  <c r="E36" i="49"/>
  <c r="I36" i="49"/>
  <c r="M36" i="49"/>
  <c r="D37" i="49"/>
  <c r="H37" i="49"/>
  <c r="L37" i="49"/>
  <c r="C38" i="49"/>
  <c r="G38" i="49"/>
  <c r="K38" i="49"/>
  <c r="B39" i="49"/>
  <c r="F39" i="49"/>
  <c r="J39" i="49"/>
  <c r="N39" i="49"/>
  <c r="D41" i="49"/>
  <c r="H41" i="49"/>
  <c r="L41" i="49"/>
  <c r="C42" i="49"/>
  <c r="G42" i="49"/>
  <c r="K42" i="49"/>
  <c r="B43" i="49"/>
  <c r="F43" i="49"/>
  <c r="J43" i="49"/>
  <c r="N43" i="49"/>
  <c r="E44" i="49"/>
  <c r="I44" i="49"/>
  <c r="M44" i="49"/>
  <c r="D45" i="49"/>
  <c r="H45" i="49"/>
  <c r="L45" i="49"/>
  <c r="C46" i="49"/>
  <c r="G46" i="49"/>
  <c r="K46" i="49"/>
  <c r="D30" i="49"/>
  <c r="H30" i="49"/>
  <c r="L30" i="49"/>
  <c r="B32" i="49"/>
  <c r="F32" i="49"/>
  <c r="J32" i="49"/>
  <c r="N32" i="49"/>
  <c r="D34" i="49"/>
  <c r="H34" i="49"/>
  <c r="L34" i="49"/>
  <c r="C35" i="49"/>
  <c r="G35" i="49"/>
  <c r="K35" i="49"/>
  <c r="B36" i="49"/>
  <c r="F36" i="49"/>
  <c r="J36" i="49"/>
  <c r="N36" i="49"/>
  <c r="E37" i="49"/>
  <c r="I37" i="49"/>
  <c r="M37" i="49"/>
  <c r="D38" i="49"/>
  <c r="H38" i="49"/>
  <c r="L38" i="49"/>
  <c r="C39" i="49"/>
  <c r="G39" i="49"/>
  <c r="K39" i="49"/>
  <c r="E41" i="49"/>
  <c r="I41" i="49"/>
  <c r="M41" i="49"/>
  <c r="D42" i="49"/>
  <c r="H42" i="49"/>
  <c r="L42" i="49"/>
  <c r="C43" i="49"/>
  <c r="G43" i="49"/>
  <c r="K43" i="49"/>
  <c r="B44" i="49"/>
  <c r="F44" i="49"/>
  <c r="J44" i="49"/>
  <c r="N44" i="49"/>
  <c r="E45" i="49"/>
  <c r="I45" i="49"/>
  <c r="M45" i="49"/>
  <c r="D46" i="49"/>
  <c r="H46" i="49"/>
  <c r="L46" i="49"/>
  <c r="F8" i="49"/>
  <c r="J8" i="49"/>
  <c r="N8" i="49"/>
  <c r="B20" i="49"/>
  <c r="B40" i="49" s="1"/>
  <c r="E30" i="49"/>
  <c r="I30" i="49"/>
  <c r="M30" i="49"/>
  <c r="C32" i="49"/>
  <c r="G32" i="49"/>
  <c r="K32" i="49"/>
  <c r="E34" i="49"/>
  <c r="I34" i="49"/>
  <c r="M34" i="49"/>
  <c r="D35" i="49"/>
  <c r="H35" i="49"/>
  <c r="L35" i="49"/>
  <c r="C36" i="49"/>
  <c r="G36" i="49"/>
  <c r="K36" i="49"/>
  <c r="B37" i="49"/>
  <c r="F37" i="49"/>
  <c r="J37" i="49"/>
  <c r="N37" i="49"/>
  <c r="E38" i="49"/>
  <c r="I38" i="49"/>
  <c r="M38" i="49"/>
  <c r="D39" i="49"/>
  <c r="H39" i="49"/>
  <c r="L39" i="49"/>
  <c r="B41" i="49"/>
  <c r="F41" i="49"/>
  <c r="J41" i="49"/>
  <c r="N41" i="49"/>
  <c r="E42" i="49"/>
  <c r="I42" i="49"/>
  <c r="M42" i="49"/>
  <c r="D43" i="49"/>
  <c r="H43" i="49"/>
  <c r="L43" i="49"/>
  <c r="C44" i="49"/>
  <c r="G44" i="49"/>
  <c r="K44" i="49"/>
  <c r="B45" i="49"/>
  <c r="F45" i="49"/>
  <c r="J45" i="49"/>
  <c r="N45" i="49"/>
  <c r="E46" i="49"/>
  <c r="I46" i="49"/>
  <c r="M46" i="49"/>
  <c r="B30" i="49"/>
  <c r="F30" i="49"/>
  <c r="J30" i="49"/>
  <c r="D32" i="49"/>
  <c r="H32" i="49"/>
  <c r="B34" i="49"/>
  <c r="F34" i="49"/>
  <c r="J34" i="49"/>
  <c r="E35" i="49"/>
  <c r="I35" i="49"/>
  <c r="D36" i="49"/>
  <c r="H36" i="49"/>
  <c r="C37" i="49"/>
  <c r="G37" i="49"/>
  <c r="B38" i="49"/>
  <c r="F38" i="49"/>
  <c r="J38" i="49"/>
  <c r="E39" i="49"/>
  <c r="I39" i="49"/>
  <c r="C41" i="49"/>
  <c r="G41" i="49"/>
  <c r="B42" i="49"/>
  <c r="F42" i="49"/>
  <c r="J42" i="49"/>
  <c r="E43" i="49"/>
  <c r="I43" i="49"/>
  <c r="D44" i="49"/>
  <c r="H44" i="49"/>
  <c r="C45" i="49"/>
  <c r="G45" i="49"/>
  <c r="B46" i="49"/>
  <c r="F46" i="49"/>
  <c r="J46" i="49"/>
  <c r="E8" i="48"/>
  <c r="I8" i="48"/>
  <c r="M8" i="48"/>
  <c r="J14" i="48"/>
  <c r="C8" i="48"/>
  <c r="G8" i="48"/>
  <c r="K8" i="48"/>
  <c r="I13" i="48"/>
  <c r="F9" i="45"/>
  <c r="J9" i="45"/>
  <c r="N9" i="45"/>
  <c r="B11" i="45"/>
  <c r="F20" i="45" s="1"/>
  <c r="G9" i="45"/>
  <c r="K9" i="45"/>
  <c r="D9" i="45"/>
  <c r="H9" i="45"/>
  <c r="L9" i="45"/>
  <c r="E9" i="45"/>
  <c r="I9" i="45"/>
  <c r="M9" i="45"/>
  <c r="C9" i="45"/>
  <c r="D57" i="45"/>
  <c r="H57" i="45"/>
  <c r="L57" i="45"/>
  <c r="B59" i="45"/>
  <c r="F59" i="45"/>
  <c r="J59" i="45"/>
  <c r="N59" i="45"/>
  <c r="D61" i="45"/>
  <c r="H61" i="45"/>
  <c r="L61" i="45"/>
  <c r="B63" i="45"/>
  <c r="F63" i="45"/>
  <c r="J63" i="45"/>
  <c r="N63" i="45"/>
  <c r="F57" i="45"/>
  <c r="J57" i="45"/>
  <c r="D59" i="45"/>
  <c r="H59" i="45"/>
  <c r="B61" i="45"/>
  <c r="F61" i="45"/>
  <c r="J61" i="45"/>
  <c r="D63" i="45"/>
  <c r="H63" i="45"/>
  <c r="G39" i="45"/>
  <c r="C39" i="45"/>
  <c r="E41" i="45"/>
  <c r="M41" i="45"/>
  <c r="I43" i="45"/>
  <c r="B15" i="45"/>
  <c r="G41" i="45"/>
  <c r="C43" i="45"/>
  <c r="K43" i="45"/>
  <c r="B12" i="45"/>
  <c r="C21" i="45" s="1"/>
  <c r="B16" i="45"/>
  <c r="K25" i="45" s="1"/>
  <c r="I41" i="45"/>
  <c r="E43" i="45"/>
  <c r="M43" i="45"/>
  <c r="B13" i="45"/>
  <c r="C41" i="45"/>
  <c r="K41" i="45"/>
  <c r="G43" i="45"/>
  <c r="B14" i="45"/>
  <c r="I23" i="45" s="1"/>
  <c r="B10" i="45"/>
  <c r="D19" i="45" s="1"/>
  <c r="D38" i="45"/>
  <c r="L38" i="45"/>
  <c r="B28" i="45"/>
  <c r="E38" i="45"/>
  <c r="I38" i="45"/>
  <c r="M38" i="45"/>
  <c r="D39" i="45"/>
  <c r="H39" i="45"/>
  <c r="L39" i="45"/>
  <c r="C40" i="45"/>
  <c r="G40" i="45"/>
  <c r="K40" i="45"/>
  <c r="B41" i="45"/>
  <c r="F41" i="45"/>
  <c r="J41" i="45"/>
  <c r="N41" i="45"/>
  <c r="E42" i="45"/>
  <c r="I42" i="45"/>
  <c r="M42" i="45"/>
  <c r="D43" i="45"/>
  <c r="H43" i="45"/>
  <c r="L43" i="45"/>
  <c r="C44" i="45"/>
  <c r="G44" i="45"/>
  <c r="K44" i="45"/>
  <c r="B38" i="45"/>
  <c r="J38" i="45"/>
  <c r="D40" i="45"/>
  <c r="H40" i="45"/>
  <c r="L40" i="45"/>
  <c r="F42" i="45"/>
  <c r="J42" i="45"/>
  <c r="N42" i="45"/>
  <c r="D44" i="45"/>
  <c r="H44" i="45"/>
  <c r="L44" i="45"/>
  <c r="F38" i="45"/>
  <c r="N38" i="45"/>
  <c r="B42" i="45"/>
  <c r="C38" i="45"/>
  <c r="G38" i="45"/>
  <c r="K38" i="45"/>
  <c r="B39" i="45"/>
  <c r="F39" i="45"/>
  <c r="J39" i="45"/>
  <c r="E40" i="45"/>
  <c r="I40" i="45"/>
  <c r="M40" i="45"/>
  <c r="D41" i="45"/>
  <c r="H41" i="45"/>
  <c r="C42" i="45"/>
  <c r="G42" i="45"/>
  <c r="K42" i="45"/>
  <c r="B43" i="45"/>
  <c r="F43" i="45"/>
  <c r="J43" i="45"/>
  <c r="E44" i="45"/>
  <c r="I44" i="45"/>
  <c r="M44" i="45"/>
  <c r="B40" i="45"/>
  <c r="F40" i="45"/>
  <c r="J40" i="45"/>
  <c r="D42" i="45"/>
  <c r="H42" i="45"/>
  <c r="B44" i="45"/>
  <c r="F44" i="45"/>
  <c r="J44" i="45"/>
  <c r="L20" i="45" l="1"/>
  <c r="I20" i="45"/>
  <c r="M20" i="45"/>
  <c r="E21" i="45"/>
  <c r="H20" i="45"/>
  <c r="N20" i="45"/>
  <c r="E20" i="45"/>
  <c r="I29" i="50"/>
  <c r="D29" i="50"/>
  <c r="N29" i="50"/>
  <c r="D29" i="56"/>
  <c r="F29" i="56"/>
  <c r="N40" i="53"/>
  <c r="I40" i="53"/>
  <c r="N29" i="56"/>
  <c r="C40" i="53"/>
  <c r="D40" i="53"/>
  <c r="D20" i="45"/>
  <c r="J20" i="45"/>
  <c r="G20" i="45"/>
  <c r="E29" i="50"/>
  <c r="K29" i="50"/>
  <c r="J29" i="50"/>
  <c r="K40" i="53"/>
  <c r="J40" i="53"/>
  <c r="E40" i="53"/>
  <c r="L29" i="56"/>
  <c r="M40" i="53"/>
  <c r="C25" i="45"/>
  <c r="K20" i="45"/>
  <c r="C19" i="45"/>
  <c r="L29" i="50"/>
  <c r="G29" i="50"/>
  <c r="F29" i="50"/>
  <c r="I29" i="56"/>
  <c r="G40" i="53"/>
  <c r="F40" i="53"/>
  <c r="L40" i="53"/>
  <c r="B40" i="53"/>
  <c r="B8" i="55"/>
  <c r="M28" i="55" s="1"/>
  <c r="B8" i="47"/>
  <c r="L12" i="47" s="1"/>
  <c r="H40" i="53"/>
  <c r="L29" i="53"/>
  <c r="B28" i="53"/>
  <c r="J29" i="53"/>
  <c r="H29" i="53"/>
  <c r="I29" i="53"/>
  <c r="G29" i="59"/>
  <c r="N29" i="59"/>
  <c r="F29" i="59"/>
  <c r="I29" i="59"/>
  <c r="L29" i="59"/>
  <c r="K29" i="59"/>
  <c r="D29" i="59"/>
  <c r="C29" i="59"/>
  <c r="J29" i="59"/>
  <c r="E29" i="59"/>
  <c r="B29" i="59"/>
  <c r="B8" i="59"/>
  <c r="M29" i="59"/>
  <c r="E29" i="53"/>
  <c r="K29" i="53"/>
  <c r="N29" i="53"/>
  <c r="G29" i="53"/>
  <c r="F29" i="53"/>
  <c r="D29" i="53"/>
  <c r="C29" i="53"/>
  <c r="M29" i="53"/>
  <c r="G28" i="53"/>
  <c r="E28" i="53"/>
  <c r="H28" i="53"/>
  <c r="D28" i="53"/>
  <c r="I28" i="53"/>
  <c r="M13" i="48"/>
  <c r="K13" i="48"/>
  <c r="N13" i="48"/>
  <c r="K40" i="51"/>
  <c r="C40" i="51"/>
  <c r="D40" i="51"/>
  <c r="L40" i="51"/>
  <c r="G40" i="51"/>
  <c r="G29" i="51"/>
  <c r="C29" i="51"/>
  <c r="J29" i="51"/>
  <c r="K29" i="51"/>
  <c r="N29" i="51"/>
  <c r="F40" i="51"/>
  <c r="E29" i="51"/>
  <c r="L29" i="51"/>
  <c r="M40" i="51"/>
  <c r="H29" i="51"/>
  <c r="F29" i="51"/>
  <c r="N40" i="51"/>
  <c r="M29" i="51"/>
  <c r="I40" i="51"/>
  <c r="B29" i="51"/>
  <c r="M28" i="51"/>
  <c r="J40" i="51"/>
  <c r="I29" i="51"/>
  <c r="E40" i="51"/>
  <c r="M29" i="56"/>
  <c r="J29" i="56"/>
  <c r="E29" i="56"/>
  <c r="G29" i="56"/>
  <c r="H29" i="56"/>
  <c r="K29" i="56"/>
  <c r="C29" i="56"/>
  <c r="C40" i="55"/>
  <c r="G40" i="55"/>
  <c r="F40" i="55"/>
  <c r="M40" i="55"/>
  <c r="I40" i="55"/>
  <c r="N40" i="55"/>
  <c r="L40" i="55"/>
  <c r="E40" i="55"/>
  <c r="K40" i="55"/>
  <c r="J40" i="55"/>
  <c r="H40" i="55"/>
  <c r="D40" i="55"/>
  <c r="D40" i="60"/>
  <c r="F40" i="60"/>
  <c r="I40" i="60"/>
  <c r="K40" i="60"/>
  <c r="E40" i="60"/>
  <c r="L40" i="60"/>
  <c r="G40" i="60"/>
  <c r="N40" i="60"/>
  <c r="B8" i="60"/>
  <c r="D28" i="60" s="1"/>
  <c r="H40" i="60"/>
  <c r="C40" i="60"/>
  <c r="J40" i="60"/>
  <c r="M40" i="60"/>
  <c r="D40" i="58"/>
  <c r="J40" i="58"/>
  <c r="I40" i="58"/>
  <c r="K40" i="58"/>
  <c r="F40" i="58"/>
  <c r="E40" i="58"/>
  <c r="L40" i="58"/>
  <c r="G40" i="58"/>
  <c r="B8" i="58"/>
  <c r="N28" i="58" s="1"/>
  <c r="H40" i="58"/>
  <c r="C40" i="58"/>
  <c r="N40" i="58"/>
  <c r="M40" i="58"/>
  <c r="D40" i="57"/>
  <c r="C40" i="57"/>
  <c r="J40" i="57"/>
  <c r="M40" i="57"/>
  <c r="F40" i="57"/>
  <c r="I40" i="57"/>
  <c r="L40" i="57"/>
  <c r="K40" i="57"/>
  <c r="E40" i="57"/>
  <c r="B8" i="57"/>
  <c r="D28" i="57" s="1"/>
  <c r="H40" i="57"/>
  <c r="G40" i="57"/>
  <c r="N40" i="57"/>
  <c r="D40" i="56"/>
  <c r="C40" i="56"/>
  <c r="J40" i="56"/>
  <c r="M40" i="56"/>
  <c r="F40" i="56"/>
  <c r="I40" i="56"/>
  <c r="L40" i="56"/>
  <c r="K40" i="56"/>
  <c r="E40" i="56"/>
  <c r="B8" i="56"/>
  <c r="D28" i="56" s="1"/>
  <c r="H40" i="56"/>
  <c r="G40" i="56"/>
  <c r="N40" i="56"/>
  <c r="B29" i="55"/>
  <c r="E29" i="55"/>
  <c r="H29" i="55"/>
  <c r="N29" i="55"/>
  <c r="D29" i="55"/>
  <c r="G29" i="55"/>
  <c r="J29" i="55"/>
  <c r="M29" i="55"/>
  <c r="C29" i="55"/>
  <c r="F29" i="55"/>
  <c r="I29" i="55"/>
  <c r="L29" i="55"/>
  <c r="K29" i="55"/>
  <c r="D40" i="54"/>
  <c r="F40" i="54"/>
  <c r="I40" i="54"/>
  <c r="K40" i="54"/>
  <c r="E40" i="54"/>
  <c r="L40" i="54"/>
  <c r="G40" i="54"/>
  <c r="N40" i="54"/>
  <c r="B8" i="54"/>
  <c r="H40" i="54"/>
  <c r="C40" i="54"/>
  <c r="J40" i="54"/>
  <c r="M40" i="54"/>
  <c r="G40" i="50"/>
  <c r="N40" i="50"/>
  <c r="C40" i="50"/>
  <c r="F40" i="50"/>
  <c r="M40" i="50"/>
  <c r="H40" i="50"/>
  <c r="L40" i="50"/>
  <c r="I40" i="50"/>
  <c r="D40" i="50"/>
  <c r="B8" i="50"/>
  <c r="L28" i="50" s="1"/>
  <c r="K40" i="50"/>
  <c r="J40" i="50"/>
  <c r="E40" i="50"/>
  <c r="J40" i="49"/>
  <c r="L40" i="49"/>
  <c r="I40" i="49"/>
  <c r="K40" i="49"/>
  <c r="F40" i="49"/>
  <c r="D40" i="49"/>
  <c r="E40" i="49"/>
  <c r="G40" i="49"/>
  <c r="B8" i="49"/>
  <c r="F28" i="49" s="1"/>
  <c r="H40" i="49"/>
  <c r="C40" i="49"/>
  <c r="N40" i="49"/>
  <c r="M40" i="49"/>
  <c r="G13" i="48"/>
  <c r="L14" i="48"/>
  <c r="J13" i="48"/>
  <c r="K14" i="48"/>
  <c r="N14" i="48"/>
  <c r="H13" i="48"/>
  <c r="B13" i="48"/>
  <c r="B8" i="48"/>
  <c r="G12" i="48" s="1"/>
  <c r="D13" i="48"/>
  <c r="L13" i="48"/>
  <c r="C13" i="48"/>
  <c r="H14" i="48"/>
  <c r="F13" i="48"/>
  <c r="G14" i="48"/>
  <c r="E13" i="48"/>
  <c r="M14" i="48"/>
  <c r="E14" i="48"/>
  <c r="I14" i="48"/>
  <c r="B14" i="48"/>
  <c r="D14" i="48"/>
  <c r="C14" i="48"/>
  <c r="F14" i="48"/>
  <c r="B20" i="45"/>
  <c r="C20" i="45"/>
  <c r="E23" i="45"/>
  <c r="E56" i="45"/>
  <c r="F56" i="45"/>
  <c r="J56" i="45"/>
  <c r="N56" i="45"/>
  <c r="C56" i="45"/>
  <c r="G56" i="45"/>
  <c r="B56" i="45"/>
  <c r="K56" i="45"/>
  <c r="D56" i="45"/>
  <c r="H56" i="45"/>
  <c r="L56" i="45"/>
  <c r="I56" i="45"/>
  <c r="M56" i="45"/>
  <c r="I25" i="45"/>
  <c r="K21" i="45"/>
  <c r="G25" i="45"/>
  <c r="C23" i="45"/>
  <c r="G21" i="45"/>
  <c r="I21" i="45"/>
  <c r="E25" i="45"/>
  <c r="M23" i="45"/>
  <c r="M21" i="45"/>
  <c r="H21" i="45"/>
  <c r="N21" i="45"/>
  <c r="F21" i="45"/>
  <c r="L21" i="45"/>
  <c r="D21" i="45"/>
  <c r="J21" i="45"/>
  <c r="B21" i="45"/>
  <c r="N24" i="45"/>
  <c r="J24" i="45"/>
  <c r="F24" i="45"/>
  <c r="B24" i="45"/>
  <c r="M24" i="45"/>
  <c r="I24" i="45"/>
  <c r="E24" i="45"/>
  <c r="L24" i="45"/>
  <c r="H24" i="45"/>
  <c r="D24" i="45"/>
  <c r="K24" i="45"/>
  <c r="G24" i="45"/>
  <c r="C24" i="45"/>
  <c r="G23" i="45"/>
  <c r="K23" i="45"/>
  <c r="H23" i="45"/>
  <c r="N23" i="45"/>
  <c r="F23" i="45"/>
  <c r="L23" i="45"/>
  <c r="D23" i="45"/>
  <c r="J23" i="45"/>
  <c r="B23" i="45"/>
  <c r="N22" i="45"/>
  <c r="J22" i="45"/>
  <c r="F22" i="45"/>
  <c r="B22" i="45"/>
  <c r="M22" i="45"/>
  <c r="I22" i="45"/>
  <c r="E22" i="45"/>
  <c r="L22" i="45"/>
  <c r="H22" i="45"/>
  <c r="D22" i="45"/>
  <c r="K22" i="45"/>
  <c r="G22" i="45"/>
  <c r="C22" i="45"/>
  <c r="M25" i="45"/>
  <c r="H25" i="45"/>
  <c r="N25" i="45"/>
  <c r="F25" i="45"/>
  <c r="L25" i="45"/>
  <c r="D25" i="45"/>
  <c r="J25" i="45"/>
  <c r="B25" i="45"/>
  <c r="L19" i="45"/>
  <c r="M19" i="45"/>
  <c r="B37" i="45"/>
  <c r="B9" i="45"/>
  <c r="G19" i="45"/>
  <c r="I19" i="45"/>
  <c r="H19" i="45"/>
  <c r="E19" i="45"/>
  <c r="K19" i="45"/>
  <c r="N19" i="45"/>
  <c r="F19" i="45"/>
  <c r="J19" i="45"/>
  <c r="B19" i="45"/>
  <c r="N37" i="45"/>
  <c r="I37" i="45"/>
  <c r="D37" i="45"/>
  <c r="J37" i="45"/>
  <c r="E37" i="45"/>
  <c r="K37" i="45"/>
  <c r="F37" i="45"/>
  <c r="L37" i="45"/>
  <c r="G37" i="45"/>
  <c r="M37" i="45"/>
  <c r="H37" i="45"/>
  <c r="C37" i="45"/>
  <c r="D10" i="40"/>
  <c r="C10" i="40"/>
  <c r="E9" i="40"/>
  <c r="E39" i="40"/>
  <c r="E34" i="40"/>
  <c r="E29" i="40"/>
  <c r="E24" i="40"/>
  <c r="E19" i="40"/>
  <c r="E14" i="40"/>
  <c r="D8" i="37"/>
  <c r="D40" i="40"/>
  <c r="C40" i="40"/>
  <c r="D35" i="40"/>
  <c r="C35" i="40"/>
  <c r="D30" i="40"/>
  <c r="C30" i="40"/>
  <c r="D25" i="40"/>
  <c r="C25" i="40"/>
  <c r="D15" i="40"/>
  <c r="C15" i="40"/>
  <c r="E26" i="44"/>
  <c r="F26" i="44" s="1"/>
  <c r="D26" i="44"/>
  <c r="E25" i="44"/>
  <c r="F25" i="44" s="1"/>
  <c r="D25" i="44"/>
  <c r="E24" i="44"/>
  <c r="F24" i="44" s="1"/>
  <c r="D24" i="44"/>
  <c r="E23" i="44"/>
  <c r="F23" i="44" s="1"/>
  <c r="D23" i="44"/>
  <c r="F22" i="44"/>
  <c r="E22" i="44"/>
  <c r="D22" i="44"/>
  <c r="E20" i="44"/>
  <c r="F20" i="44" s="1"/>
  <c r="D20" i="44"/>
  <c r="E18" i="44"/>
  <c r="F18" i="44" s="1"/>
  <c r="D18" i="44"/>
  <c r="E17" i="44"/>
  <c r="F17" i="44" s="1"/>
  <c r="D17" i="44"/>
  <c r="E15" i="44"/>
  <c r="F15" i="44" s="1"/>
  <c r="D15" i="44"/>
  <c r="E14" i="44"/>
  <c r="F14" i="44" s="1"/>
  <c r="D14" i="44"/>
  <c r="E13" i="44"/>
  <c r="F13" i="44" s="1"/>
  <c r="D13" i="44"/>
  <c r="E12" i="44"/>
  <c r="F12" i="44" s="1"/>
  <c r="D12" i="44"/>
  <c r="E11" i="44"/>
  <c r="F11" i="44" s="1"/>
  <c r="D11" i="44"/>
  <c r="E10" i="44"/>
  <c r="F10" i="44" s="1"/>
  <c r="D10" i="44"/>
  <c r="E9" i="44"/>
  <c r="F9" i="44" s="1"/>
  <c r="D9" i="44"/>
  <c r="E8" i="44"/>
  <c r="F8" i="44" s="1"/>
  <c r="G40" i="40" s="1"/>
  <c r="D8" i="44"/>
  <c r="E40" i="40" s="1"/>
  <c r="E41" i="40" s="1"/>
  <c r="E26" i="43"/>
  <c r="F26" i="43" s="1"/>
  <c r="D26" i="43"/>
  <c r="E25" i="43"/>
  <c r="F25" i="43" s="1"/>
  <c r="D25" i="43"/>
  <c r="E24" i="43"/>
  <c r="F24" i="43" s="1"/>
  <c r="D24" i="43"/>
  <c r="E23" i="43"/>
  <c r="F23" i="43" s="1"/>
  <c r="D23" i="43"/>
  <c r="E22" i="43"/>
  <c r="F22" i="43" s="1"/>
  <c r="D22" i="43"/>
  <c r="E21" i="43"/>
  <c r="F21" i="43" s="1"/>
  <c r="D21" i="43"/>
  <c r="E20" i="43"/>
  <c r="F20" i="43" s="1"/>
  <c r="D20" i="43"/>
  <c r="E19" i="43"/>
  <c r="F19" i="43" s="1"/>
  <c r="D19" i="43"/>
  <c r="E18" i="43"/>
  <c r="F18" i="43" s="1"/>
  <c r="D18" i="43"/>
  <c r="E17" i="43"/>
  <c r="F17" i="43" s="1"/>
  <c r="D17" i="43"/>
  <c r="F16" i="43"/>
  <c r="E16" i="43"/>
  <c r="D16" i="43"/>
  <c r="E15" i="43"/>
  <c r="F15" i="43" s="1"/>
  <c r="D15" i="43"/>
  <c r="E14" i="43"/>
  <c r="F14" i="43" s="1"/>
  <c r="D14" i="43"/>
  <c r="E13" i="43"/>
  <c r="F13" i="43" s="1"/>
  <c r="D13" i="43"/>
  <c r="E12" i="43"/>
  <c r="F12" i="43" s="1"/>
  <c r="D12" i="43"/>
  <c r="E11" i="43"/>
  <c r="F11" i="43" s="1"/>
  <c r="D11" i="43"/>
  <c r="E10" i="43"/>
  <c r="F10" i="43" s="1"/>
  <c r="D10" i="43"/>
  <c r="E9" i="43"/>
  <c r="F9" i="43" s="1"/>
  <c r="D9" i="43"/>
  <c r="E8" i="43"/>
  <c r="F8" i="43" s="1"/>
  <c r="G35" i="40" s="1"/>
  <c r="D8" i="43"/>
  <c r="E35" i="40" s="1"/>
  <c r="E36" i="40" s="1"/>
  <c r="E26" i="42"/>
  <c r="F26" i="42" s="1"/>
  <c r="D26" i="42"/>
  <c r="E25" i="42"/>
  <c r="F25" i="42" s="1"/>
  <c r="D25" i="42"/>
  <c r="E24" i="42"/>
  <c r="F24" i="42" s="1"/>
  <c r="D24" i="42"/>
  <c r="E23" i="42"/>
  <c r="F23" i="42" s="1"/>
  <c r="D23" i="42"/>
  <c r="E22" i="42"/>
  <c r="F22" i="42" s="1"/>
  <c r="D22" i="42"/>
  <c r="E21" i="42"/>
  <c r="F21" i="42" s="1"/>
  <c r="D21" i="42"/>
  <c r="E20" i="42"/>
  <c r="F20" i="42" s="1"/>
  <c r="D20" i="42"/>
  <c r="E19" i="42"/>
  <c r="F19" i="42" s="1"/>
  <c r="D19" i="42"/>
  <c r="E18" i="42"/>
  <c r="F18" i="42" s="1"/>
  <c r="D18" i="42"/>
  <c r="E17" i="42"/>
  <c r="F17" i="42" s="1"/>
  <c r="D17" i="42"/>
  <c r="E15" i="42"/>
  <c r="F15" i="42" s="1"/>
  <c r="D15" i="42"/>
  <c r="E14" i="42"/>
  <c r="F14" i="42" s="1"/>
  <c r="D14" i="42"/>
  <c r="E12" i="42"/>
  <c r="F12" i="42" s="1"/>
  <c r="D12" i="42"/>
  <c r="E11" i="42"/>
  <c r="F11" i="42" s="1"/>
  <c r="D11" i="42"/>
  <c r="E10" i="42"/>
  <c r="F10" i="42" s="1"/>
  <c r="D10" i="42"/>
  <c r="E9" i="42"/>
  <c r="F9" i="42" s="1"/>
  <c r="D9" i="42"/>
  <c r="E8" i="42"/>
  <c r="F8" i="42" s="1"/>
  <c r="G30" i="40" s="1"/>
  <c r="D8" i="42"/>
  <c r="E30" i="40" s="1"/>
  <c r="E31" i="40" s="1"/>
  <c r="E26" i="41"/>
  <c r="F26" i="41" s="1"/>
  <c r="D26" i="41"/>
  <c r="E25" i="41"/>
  <c r="F25" i="41" s="1"/>
  <c r="D25" i="41"/>
  <c r="E24" i="41"/>
  <c r="F24" i="41" s="1"/>
  <c r="D24" i="41"/>
  <c r="E23" i="41"/>
  <c r="F23" i="41" s="1"/>
  <c r="D23" i="41"/>
  <c r="E22" i="41"/>
  <c r="F22" i="41" s="1"/>
  <c r="D22" i="41"/>
  <c r="E21" i="41"/>
  <c r="F21" i="41" s="1"/>
  <c r="D21" i="41"/>
  <c r="E20" i="41"/>
  <c r="F20" i="41" s="1"/>
  <c r="D20" i="41"/>
  <c r="E19" i="41"/>
  <c r="F19" i="41" s="1"/>
  <c r="D19" i="41"/>
  <c r="E18" i="41"/>
  <c r="F18" i="41" s="1"/>
  <c r="D18" i="41"/>
  <c r="E17" i="41"/>
  <c r="F17" i="41" s="1"/>
  <c r="D17" i="41"/>
  <c r="E16" i="41"/>
  <c r="F16" i="41" s="1"/>
  <c r="D16" i="41"/>
  <c r="E15" i="41"/>
  <c r="F15" i="41" s="1"/>
  <c r="D15" i="41"/>
  <c r="E14" i="41"/>
  <c r="F14" i="41" s="1"/>
  <c r="D14" i="41"/>
  <c r="E13" i="41"/>
  <c r="F13" i="41" s="1"/>
  <c r="D13" i="41"/>
  <c r="E12" i="41"/>
  <c r="F12" i="41" s="1"/>
  <c r="D12" i="41"/>
  <c r="E10" i="41"/>
  <c r="F10" i="41" s="1"/>
  <c r="D10" i="41"/>
  <c r="E9" i="41"/>
  <c r="F9" i="41" s="1"/>
  <c r="D9" i="41"/>
  <c r="E8" i="41"/>
  <c r="F8" i="41" s="1"/>
  <c r="G25" i="40" s="1"/>
  <c r="D8" i="41"/>
  <c r="E25" i="40" s="1"/>
  <c r="E26" i="40" l="1"/>
  <c r="L28" i="58"/>
  <c r="F28" i="58"/>
  <c r="D28" i="58"/>
  <c r="D12" i="47"/>
  <c r="B12" i="47"/>
  <c r="H12" i="47"/>
  <c r="I12" i="47"/>
  <c r="E12" i="47"/>
  <c r="F12" i="47"/>
  <c r="G12" i="47"/>
  <c r="M12" i="47"/>
  <c r="J12" i="47"/>
  <c r="K12" i="47"/>
  <c r="N12" i="47"/>
  <c r="C12" i="47"/>
  <c r="N28" i="53"/>
  <c r="F28" i="53"/>
  <c r="M28" i="53"/>
  <c r="J28" i="53"/>
  <c r="C28" i="53"/>
  <c r="K28" i="53"/>
  <c r="L28" i="53"/>
  <c r="B28" i="59"/>
  <c r="C28" i="59"/>
  <c r="M28" i="59"/>
  <c r="F28" i="59"/>
  <c r="D28" i="59"/>
  <c r="K28" i="59"/>
  <c r="G28" i="59"/>
  <c r="J28" i="59"/>
  <c r="H28" i="59"/>
  <c r="I28" i="59"/>
  <c r="N28" i="59"/>
  <c r="L28" i="59"/>
  <c r="E28" i="59"/>
  <c r="K12" i="48"/>
  <c r="D28" i="54"/>
  <c r="B28" i="54"/>
  <c r="I28" i="51"/>
  <c r="E28" i="51"/>
  <c r="B28" i="51"/>
  <c r="H28" i="51"/>
  <c r="N28" i="51"/>
  <c r="K28" i="51"/>
  <c r="C28" i="51"/>
  <c r="G28" i="51"/>
  <c r="D28" i="51"/>
  <c r="L28" i="51"/>
  <c r="J28" i="51"/>
  <c r="F28" i="51"/>
  <c r="N28" i="56"/>
  <c r="H28" i="56"/>
  <c r="L28" i="60"/>
  <c r="B28" i="60"/>
  <c r="G28" i="60"/>
  <c r="I28" i="60"/>
  <c r="C28" i="60"/>
  <c r="K28" i="60"/>
  <c r="E28" i="60"/>
  <c r="M28" i="60"/>
  <c r="F28" i="60"/>
  <c r="J28" i="60"/>
  <c r="H28" i="60"/>
  <c r="N28" i="60"/>
  <c r="B28" i="58"/>
  <c r="G28" i="58"/>
  <c r="I28" i="58"/>
  <c r="C28" i="58"/>
  <c r="K28" i="58"/>
  <c r="E28" i="58"/>
  <c r="M28" i="58"/>
  <c r="J28" i="58"/>
  <c r="H28" i="58"/>
  <c r="L28" i="57"/>
  <c r="B28" i="57"/>
  <c r="I28" i="57"/>
  <c r="C28" i="57"/>
  <c r="K28" i="57"/>
  <c r="E28" i="57"/>
  <c r="M28" i="57"/>
  <c r="G28" i="57"/>
  <c r="F28" i="57"/>
  <c r="J28" i="57"/>
  <c r="H28" i="57"/>
  <c r="N28" i="57"/>
  <c r="L28" i="56"/>
  <c r="B28" i="56"/>
  <c r="I28" i="56"/>
  <c r="C28" i="56"/>
  <c r="K28" i="56"/>
  <c r="E28" i="56"/>
  <c r="M28" i="56"/>
  <c r="G28" i="56"/>
  <c r="F28" i="56"/>
  <c r="J28" i="56"/>
  <c r="D28" i="55"/>
  <c r="H28" i="55"/>
  <c r="L28" i="55"/>
  <c r="E28" i="55"/>
  <c r="I28" i="55"/>
  <c r="B28" i="55"/>
  <c r="J28" i="55"/>
  <c r="C28" i="55"/>
  <c r="K28" i="55"/>
  <c r="F28" i="55"/>
  <c r="N28" i="55"/>
  <c r="G28" i="55"/>
  <c r="L28" i="54"/>
  <c r="G28" i="54"/>
  <c r="I28" i="54"/>
  <c r="C28" i="54"/>
  <c r="K28" i="54"/>
  <c r="E28" i="54"/>
  <c r="M28" i="54"/>
  <c r="F28" i="54"/>
  <c r="J28" i="54"/>
  <c r="H28" i="54"/>
  <c r="N28" i="54"/>
  <c r="B28" i="50"/>
  <c r="G28" i="50"/>
  <c r="E28" i="50"/>
  <c r="C28" i="50"/>
  <c r="M28" i="50"/>
  <c r="I28" i="50"/>
  <c r="K28" i="50"/>
  <c r="F28" i="50"/>
  <c r="D28" i="50"/>
  <c r="H28" i="50"/>
  <c r="J28" i="50"/>
  <c r="N28" i="50"/>
  <c r="B28" i="49"/>
  <c r="E28" i="49"/>
  <c r="G28" i="49"/>
  <c r="K28" i="49"/>
  <c r="I28" i="49"/>
  <c r="L28" i="49"/>
  <c r="C28" i="49"/>
  <c r="H28" i="49"/>
  <c r="M28" i="49"/>
  <c r="D28" i="49"/>
  <c r="J28" i="49"/>
  <c r="N28" i="49"/>
  <c r="B12" i="48"/>
  <c r="L12" i="48"/>
  <c r="N12" i="48"/>
  <c r="H12" i="48"/>
  <c r="J12" i="48"/>
  <c r="D12" i="48"/>
  <c r="F12" i="48"/>
  <c r="C12" i="48"/>
  <c r="I12" i="48"/>
  <c r="M12" i="48"/>
  <c r="E12" i="48"/>
  <c r="B18" i="45"/>
  <c r="K18" i="45"/>
  <c r="G18" i="45"/>
  <c r="M18" i="45"/>
  <c r="C18" i="45"/>
  <c r="D18" i="45"/>
  <c r="F18" i="45"/>
  <c r="L18" i="45"/>
  <c r="E18" i="45"/>
  <c r="H18" i="45"/>
  <c r="J18" i="45"/>
  <c r="I18" i="45"/>
  <c r="N18" i="45"/>
  <c r="F40" i="40"/>
  <c r="F35" i="40"/>
  <c r="F30" i="40"/>
  <c r="F25" i="40"/>
  <c r="D41" i="40"/>
  <c r="D42" i="40" s="1"/>
  <c r="C41" i="40"/>
  <c r="C42" i="40" s="1"/>
  <c r="F39" i="40"/>
  <c r="G39" i="40" s="1"/>
  <c r="G41" i="40" s="1"/>
  <c r="D36" i="40"/>
  <c r="D37" i="40" s="1"/>
  <c r="C36" i="40"/>
  <c r="C37" i="40" s="1"/>
  <c r="F34" i="40"/>
  <c r="G34" i="40" s="1"/>
  <c r="G36" i="40" s="1"/>
  <c r="D31" i="40"/>
  <c r="D32" i="40" s="1"/>
  <c r="C31" i="40"/>
  <c r="C32" i="40" s="1"/>
  <c r="F29" i="40"/>
  <c r="G29" i="40" s="1"/>
  <c r="G31" i="40" s="1"/>
  <c r="D26" i="40"/>
  <c r="D27" i="40" s="1"/>
  <c r="C26" i="40"/>
  <c r="C27" i="40" s="1"/>
  <c r="F24" i="40"/>
  <c r="G24" i="40" s="1"/>
  <c r="G26" i="40" s="1"/>
  <c r="D21" i="40"/>
  <c r="D22" i="40" s="1"/>
  <c r="C21" i="40"/>
  <c r="C22" i="40" s="1"/>
  <c r="F19" i="40"/>
  <c r="G19" i="40" s="1"/>
  <c r="F14" i="40"/>
  <c r="E21" i="40"/>
  <c r="E26" i="38"/>
  <c r="F26" i="38" s="1"/>
  <c r="D26" i="38"/>
  <c r="E25" i="38"/>
  <c r="F25" i="38" s="1"/>
  <c r="D25" i="38"/>
  <c r="E24" i="38"/>
  <c r="F24" i="38" s="1"/>
  <c r="D24" i="38"/>
  <c r="E23" i="38"/>
  <c r="F23" i="38" s="1"/>
  <c r="D23" i="38"/>
  <c r="E22" i="38"/>
  <c r="F22" i="38" s="1"/>
  <c r="D22" i="38"/>
  <c r="E21" i="38"/>
  <c r="F21" i="38" s="1"/>
  <c r="D21" i="38"/>
  <c r="E20" i="38"/>
  <c r="F20" i="38" s="1"/>
  <c r="D20" i="38"/>
  <c r="E19" i="38"/>
  <c r="F19" i="38" s="1"/>
  <c r="D19" i="38"/>
  <c r="E18" i="38"/>
  <c r="F18" i="38" s="1"/>
  <c r="D18" i="38"/>
  <c r="E17" i="38"/>
  <c r="F17" i="38" s="1"/>
  <c r="D17" i="38"/>
  <c r="E16" i="38"/>
  <c r="F16" i="38" s="1"/>
  <c r="D16" i="38"/>
  <c r="E15" i="38"/>
  <c r="F15" i="38" s="1"/>
  <c r="D15" i="38"/>
  <c r="E14" i="38"/>
  <c r="F14" i="38" s="1"/>
  <c r="D14" i="38"/>
  <c r="E13" i="38"/>
  <c r="F13" i="38" s="1"/>
  <c r="D13" i="38"/>
  <c r="E12" i="38"/>
  <c r="F12" i="38" s="1"/>
  <c r="D12" i="38"/>
  <c r="E11" i="38"/>
  <c r="F11" i="38" s="1"/>
  <c r="D11" i="38"/>
  <c r="E10" i="38"/>
  <c r="F10" i="38" s="1"/>
  <c r="D10" i="38"/>
  <c r="E9" i="38"/>
  <c r="F9" i="38" s="1"/>
  <c r="D9" i="38"/>
  <c r="E8" i="38"/>
  <c r="D8" i="38"/>
  <c r="E26" i="37"/>
  <c r="F26" i="37" s="1"/>
  <c r="E25" i="37"/>
  <c r="F25" i="37" s="1"/>
  <c r="E24" i="37"/>
  <c r="F24" i="37" s="1"/>
  <c r="E23" i="37"/>
  <c r="F23" i="37" s="1"/>
  <c r="E22" i="37"/>
  <c r="F22" i="37" s="1"/>
  <c r="E21" i="37"/>
  <c r="F21" i="37" s="1"/>
  <c r="E20" i="37"/>
  <c r="F20" i="37" s="1"/>
  <c r="E19" i="37"/>
  <c r="F19" i="37" s="1"/>
  <c r="E18" i="37"/>
  <c r="F18" i="37" s="1"/>
  <c r="E17" i="37"/>
  <c r="F17" i="37" s="1"/>
  <c r="E16" i="37"/>
  <c r="F16" i="37" s="1"/>
  <c r="E15" i="37"/>
  <c r="F15" i="37" s="1"/>
  <c r="E14" i="37"/>
  <c r="F14" i="37" s="1"/>
  <c r="E13" i="37"/>
  <c r="F13" i="37" s="1"/>
  <c r="E12" i="37"/>
  <c r="F12" i="37" s="1"/>
  <c r="E10" i="37"/>
  <c r="F10" i="37" s="1"/>
  <c r="E9" i="37"/>
  <c r="F9" i="37" s="1"/>
  <c r="E8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0" i="37"/>
  <c r="D9" i="37"/>
  <c r="E15" i="40"/>
  <c r="E16" i="40" s="1"/>
  <c r="F10" i="40" l="1"/>
  <c r="F8" i="38"/>
  <c r="F9" i="40"/>
  <c r="G9" i="40" s="1"/>
  <c r="G14" i="40"/>
  <c r="F36" i="40"/>
  <c r="F37" i="40" s="1"/>
  <c r="F41" i="40"/>
  <c r="F42" i="40" s="1"/>
  <c r="F31" i="40"/>
  <c r="F32" i="40" s="1"/>
  <c r="E10" i="40"/>
  <c r="E11" i="40" s="1"/>
  <c r="F26" i="40"/>
  <c r="F27" i="40" s="1"/>
  <c r="G21" i="40"/>
  <c r="F21" i="40"/>
  <c r="F22" i="40" s="1"/>
  <c r="F15" i="40"/>
  <c r="F16" i="40" s="1"/>
  <c r="F17" i="40" s="1"/>
  <c r="F8" i="37"/>
  <c r="G15" i="40" s="1"/>
  <c r="C16" i="40"/>
  <c r="C17" i="40" s="1"/>
  <c r="D16" i="40"/>
  <c r="D17" i="40" s="1"/>
  <c r="D11" i="40"/>
  <c r="D12" i="40" s="1"/>
  <c r="L27" i="20"/>
  <c r="K27" i="20"/>
  <c r="F27" i="20"/>
  <c r="F47" i="20" s="1"/>
  <c r="B27" i="20"/>
  <c r="B47" i="20" s="1"/>
  <c r="M26" i="20"/>
  <c r="L26" i="20"/>
  <c r="K26" i="20"/>
  <c r="F26" i="20"/>
  <c r="G46" i="20" s="1"/>
  <c r="B26" i="20"/>
  <c r="C46" i="20" s="1"/>
  <c r="M25" i="20"/>
  <c r="L25" i="20"/>
  <c r="K25" i="20"/>
  <c r="B25" i="20"/>
  <c r="D45" i="20" s="1"/>
  <c r="M24" i="20"/>
  <c r="L24" i="20"/>
  <c r="K24" i="20"/>
  <c r="F24" i="20"/>
  <c r="I44" i="20" s="1"/>
  <c r="B24" i="20"/>
  <c r="E44" i="20" s="1"/>
  <c r="M23" i="20"/>
  <c r="L23" i="20"/>
  <c r="K23" i="20"/>
  <c r="F23" i="20"/>
  <c r="F43" i="20" s="1"/>
  <c r="B23" i="20"/>
  <c r="B43" i="20" s="1"/>
  <c r="L22" i="20"/>
  <c r="K22" i="20"/>
  <c r="F22" i="20"/>
  <c r="G42" i="20" s="1"/>
  <c r="B22" i="20"/>
  <c r="C42" i="20" s="1"/>
  <c r="E21" i="20"/>
  <c r="L20" i="20"/>
  <c r="K20" i="20"/>
  <c r="F20" i="20"/>
  <c r="B20" i="20"/>
  <c r="E40" i="20" s="1"/>
  <c r="M19" i="20"/>
  <c r="L19" i="20"/>
  <c r="K19" i="20"/>
  <c r="F19" i="20"/>
  <c r="F39" i="20" s="1"/>
  <c r="B19" i="20"/>
  <c r="B39" i="20" s="1"/>
  <c r="M18" i="20"/>
  <c r="L18" i="20"/>
  <c r="K18" i="20"/>
  <c r="F18" i="20"/>
  <c r="G38" i="20" s="1"/>
  <c r="B18" i="20"/>
  <c r="C38" i="20" s="1"/>
  <c r="M17" i="20"/>
  <c r="L17" i="20"/>
  <c r="K17" i="20"/>
  <c r="F17" i="20"/>
  <c r="H37" i="20" s="1"/>
  <c r="B17" i="20"/>
  <c r="D37" i="20" s="1"/>
  <c r="M16" i="20"/>
  <c r="L16" i="20"/>
  <c r="K16" i="20"/>
  <c r="F16" i="20"/>
  <c r="I36" i="20" s="1"/>
  <c r="B16" i="20"/>
  <c r="E36" i="20" s="1"/>
  <c r="M15" i="20"/>
  <c r="L15" i="20"/>
  <c r="K15" i="20"/>
  <c r="F15" i="20"/>
  <c r="F35" i="20" s="1"/>
  <c r="B15" i="20"/>
  <c r="M14" i="20"/>
  <c r="L14" i="20"/>
  <c r="K14" i="20"/>
  <c r="F14" i="20"/>
  <c r="G34" i="20" s="1"/>
  <c r="B14" i="20"/>
  <c r="C34" i="20" s="1"/>
  <c r="M13" i="20"/>
  <c r="L13" i="20"/>
  <c r="K13" i="20"/>
  <c r="F13" i="20"/>
  <c r="H33" i="20" s="1"/>
  <c r="B13" i="20"/>
  <c r="D33" i="20" s="1"/>
  <c r="L12" i="20"/>
  <c r="K12" i="20"/>
  <c r="F12" i="20"/>
  <c r="B12" i="20"/>
  <c r="E32" i="20" s="1"/>
  <c r="M11" i="20"/>
  <c r="L11" i="20"/>
  <c r="K11" i="20"/>
  <c r="F11" i="20"/>
  <c r="F31" i="20" s="1"/>
  <c r="B11" i="20"/>
  <c r="B31" i="20" s="1"/>
  <c r="H10" i="20"/>
  <c r="G10" i="20"/>
  <c r="E10" i="20"/>
  <c r="D10" i="20"/>
  <c r="C10" i="20"/>
  <c r="H9" i="20"/>
  <c r="G9" i="20"/>
  <c r="E9" i="20"/>
  <c r="D9" i="20"/>
  <c r="C9" i="20"/>
  <c r="L27" i="19"/>
  <c r="K27" i="19"/>
  <c r="F27" i="19"/>
  <c r="F47" i="19" s="1"/>
  <c r="B47" i="19"/>
  <c r="M26" i="19"/>
  <c r="L26" i="19"/>
  <c r="K26" i="19"/>
  <c r="F26" i="19"/>
  <c r="G46" i="19" s="1"/>
  <c r="C46" i="19"/>
  <c r="M25" i="19"/>
  <c r="L25" i="19"/>
  <c r="K25" i="19"/>
  <c r="F25" i="19"/>
  <c r="H45" i="19" s="1"/>
  <c r="D45" i="19"/>
  <c r="M24" i="19"/>
  <c r="L24" i="19"/>
  <c r="K24" i="19"/>
  <c r="F24" i="19"/>
  <c r="E44" i="19"/>
  <c r="M23" i="19"/>
  <c r="L23" i="19"/>
  <c r="K23" i="19"/>
  <c r="F23" i="19"/>
  <c r="F43" i="19" s="1"/>
  <c r="B43" i="19"/>
  <c r="C42" i="19"/>
  <c r="M21" i="19"/>
  <c r="L20" i="19"/>
  <c r="K20" i="19"/>
  <c r="F20" i="19"/>
  <c r="E40" i="19"/>
  <c r="M19" i="19"/>
  <c r="L19" i="19"/>
  <c r="K19" i="19"/>
  <c r="F19" i="19"/>
  <c r="F39" i="19" s="1"/>
  <c r="B39" i="19"/>
  <c r="M18" i="19"/>
  <c r="L18" i="19"/>
  <c r="K18" i="19"/>
  <c r="F18" i="19"/>
  <c r="C38" i="19"/>
  <c r="M17" i="19"/>
  <c r="L17" i="19"/>
  <c r="K17" i="19"/>
  <c r="F17" i="19"/>
  <c r="H37" i="19" s="1"/>
  <c r="D37" i="19"/>
  <c r="M16" i="19"/>
  <c r="L16" i="19"/>
  <c r="K16" i="19"/>
  <c r="F16" i="19"/>
  <c r="I36" i="19" s="1"/>
  <c r="E36" i="19"/>
  <c r="M15" i="19"/>
  <c r="L15" i="19"/>
  <c r="K15" i="19"/>
  <c r="F15" i="19"/>
  <c r="F35" i="19" s="1"/>
  <c r="B35" i="19"/>
  <c r="C34" i="19"/>
  <c r="M13" i="19"/>
  <c r="L13" i="19"/>
  <c r="K13" i="19"/>
  <c r="F13" i="19"/>
  <c r="H33" i="19" s="1"/>
  <c r="D33" i="19"/>
  <c r="L12" i="19"/>
  <c r="K12" i="19"/>
  <c r="F12" i="19"/>
  <c r="M11" i="19"/>
  <c r="L11" i="19"/>
  <c r="K11" i="19"/>
  <c r="F11" i="19"/>
  <c r="B31" i="19"/>
  <c r="D10" i="19"/>
  <c r="C10" i="19"/>
  <c r="H9" i="19"/>
  <c r="G9" i="19"/>
  <c r="E9" i="19"/>
  <c r="D9" i="19"/>
  <c r="C9" i="19"/>
  <c r="L27" i="18"/>
  <c r="K27" i="18"/>
  <c r="F27" i="18"/>
  <c r="F47" i="18" s="1"/>
  <c r="B47" i="18"/>
  <c r="M26" i="18"/>
  <c r="L26" i="18"/>
  <c r="K26" i="18"/>
  <c r="F26" i="18"/>
  <c r="G46" i="18" s="1"/>
  <c r="C46" i="18"/>
  <c r="M25" i="18"/>
  <c r="L25" i="18"/>
  <c r="K25" i="18"/>
  <c r="F25" i="18"/>
  <c r="H45" i="18" s="1"/>
  <c r="D45" i="18"/>
  <c r="M24" i="18"/>
  <c r="L24" i="18"/>
  <c r="K24" i="18"/>
  <c r="F24" i="18"/>
  <c r="I44" i="18" s="1"/>
  <c r="M23" i="18"/>
  <c r="L23" i="18"/>
  <c r="K23" i="18"/>
  <c r="F23" i="18"/>
  <c r="F43" i="18" s="1"/>
  <c r="B43" i="18"/>
  <c r="L22" i="18"/>
  <c r="K22" i="18"/>
  <c r="F22" i="18"/>
  <c r="G42" i="18" s="1"/>
  <c r="C42" i="18"/>
  <c r="E21" i="18"/>
  <c r="B21" i="18" s="1"/>
  <c r="L20" i="18"/>
  <c r="K20" i="18"/>
  <c r="F20" i="18"/>
  <c r="E40" i="18"/>
  <c r="M19" i="18"/>
  <c r="L19" i="18"/>
  <c r="K19" i="18"/>
  <c r="F19" i="18"/>
  <c r="F39" i="18" s="1"/>
  <c r="B39" i="18"/>
  <c r="M18" i="18"/>
  <c r="L18" i="18"/>
  <c r="K18" i="18"/>
  <c r="F18" i="18"/>
  <c r="G38" i="18" s="1"/>
  <c r="M17" i="18"/>
  <c r="L17" i="18"/>
  <c r="K17" i="18"/>
  <c r="F17" i="18"/>
  <c r="H37" i="18" s="1"/>
  <c r="D37" i="18"/>
  <c r="M16" i="18"/>
  <c r="L16" i="18"/>
  <c r="K16" i="18"/>
  <c r="F16" i="18"/>
  <c r="I36" i="18" s="1"/>
  <c r="E36" i="18"/>
  <c r="M15" i="18"/>
  <c r="L15" i="18"/>
  <c r="K15" i="18"/>
  <c r="F15" i="18"/>
  <c r="F35" i="18" s="1"/>
  <c r="B35" i="18"/>
  <c r="M14" i="18"/>
  <c r="L14" i="18"/>
  <c r="K14" i="18"/>
  <c r="F14" i="18"/>
  <c r="C34" i="18"/>
  <c r="M13" i="18"/>
  <c r="L13" i="18"/>
  <c r="K13" i="18"/>
  <c r="F13" i="18"/>
  <c r="H33" i="18" s="1"/>
  <c r="D33" i="18"/>
  <c r="L12" i="18"/>
  <c r="K12" i="18"/>
  <c r="F12" i="18"/>
  <c r="E32" i="18"/>
  <c r="M11" i="18"/>
  <c r="L11" i="18"/>
  <c r="K11" i="18"/>
  <c r="F11" i="18"/>
  <c r="F31" i="18" s="1"/>
  <c r="B31" i="18"/>
  <c r="H10" i="18"/>
  <c r="G10" i="18"/>
  <c r="E10" i="18"/>
  <c r="D10" i="18"/>
  <c r="C10" i="18"/>
  <c r="H9" i="18"/>
  <c r="G9" i="18"/>
  <c r="E9" i="18"/>
  <c r="D9" i="18"/>
  <c r="C9" i="18"/>
  <c r="L27" i="17"/>
  <c r="K27" i="17"/>
  <c r="F27" i="17"/>
  <c r="F47" i="17" s="1"/>
  <c r="B47" i="17"/>
  <c r="M26" i="17"/>
  <c r="L26" i="17"/>
  <c r="K26" i="17"/>
  <c r="F26" i="17"/>
  <c r="G46" i="17" s="1"/>
  <c r="C46" i="17"/>
  <c r="M25" i="17"/>
  <c r="L25" i="17"/>
  <c r="K25" i="17"/>
  <c r="F25" i="17"/>
  <c r="H45" i="17" s="1"/>
  <c r="D45" i="17"/>
  <c r="M24" i="17"/>
  <c r="L24" i="17"/>
  <c r="K24" i="17"/>
  <c r="F24" i="17"/>
  <c r="I44" i="17" s="1"/>
  <c r="E44" i="17"/>
  <c r="M23" i="17"/>
  <c r="L23" i="17"/>
  <c r="K23" i="17"/>
  <c r="F23" i="17"/>
  <c r="B43" i="17"/>
  <c r="L22" i="17"/>
  <c r="K22" i="17"/>
  <c r="F22" i="17"/>
  <c r="G42" i="17" s="1"/>
  <c r="C42" i="17"/>
  <c r="E21" i="17"/>
  <c r="B21" i="17" s="1"/>
  <c r="L20" i="17"/>
  <c r="K20" i="17"/>
  <c r="F20" i="17"/>
  <c r="E40" i="17"/>
  <c r="M19" i="17"/>
  <c r="L19" i="17"/>
  <c r="K19" i="17"/>
  <c r="F19" i="17"/>
  <c r="F39" i="17" s="1"/>
  <c r="B39" i="17"/>
  <c r="M18" i="17"/>
  <c r="L18" i="17"/>
  <c r="K18" i="17"/>
  <c r="F18" i="17"/>
  <c r="G38" i="17" s="1"/>
  <c r="C38" i="17"/>
  <c r="M17" i="17"/>
  <c r="L17" i="17"/>
  <c r="K17" i="17"/>
  <c r="F17" i="17"/>
  <c r="D37" i="17"/>
  <c r="M16" i="17"/>
  <c r="L16" i="17"/>
  <c r="K16" i="17"/>
  <c r="F16" i="17"/>
  <c r="I36" i="17" s="1"/>
  <c r="E36" i="17"/>
  <c r="M15" i="17"/>
  <c r="L15" i="17"/>
  <c r="K15" i="17"/>
  <c r="F15" i="17"/>
  <c r="F35" i="17" s="1"/>
  <c r="B35" i="17"/>
  <c r="M14" i="17"/>
  <c r="L14" i="17"/>
  <c r="K14" i="17"/>
  <c r="F14" i="17"/>
  <c r="G34" i="17" s="1"/>
  <c r="C34" i="17"/>
  <c r="M13" i="17"/>
  <c r="L13" i="17"/>
  <c r="K13" i="17"/>
  <c r="F13" i="17"/>
  <c r="H33" i="17" s="1"/>
  <c r="D33" i="17"/>
  <c r="L12" i="17"/>
  <c r="K12" i="17"/>
  <c r="F12" i="17"/>
  <c r="E32" i="17"/>
  <c r="M11" i="17"/>
  <c r="L11" i="17"/>
  <c r="K11" i="17"/>
  <c r="F11" i="17"/>
  <c r="F31" i="17" s="1"/>
  <c r="B31" i="17"/>
  <c r="H10" i="17"/>
  <c r="G10" i="17"/>
  <c r="E10" i="17"/>
  <c r="D10" i="17"/>
  <c r="C10" i="17"/>
  <c r="H9" i="17"/>
  <c r="G9" i="17"/>
  <c r="D9" i="17"/>
  <c r="C9" i="17"/>
  <c r="L27" i="16"/>
  <c r="K27" i="16"/>
  <c r="F27" i="16"/>
  <c r="F47" i="16" s="1"/>
  <c r="B47" i="16"/>
  <c r="M26" i="16"/>
  <c r="L26" i="16"/>
  <c r="K26" i="16"/>
  <c r="F26" i="16"/>
  <c r="G46" i="16" s="1"/>
  <c r="C46" i="16"/>
  <c r="M25" i="16"/>
  <c r="L25" i="16"/>
  <c r="K25" i="16"/>
  <c r="F25" i="16"/>
  <c r="H45" i="16" s="1"/>
  <c r="D45" i="16"/>
  <c r="M24" i="16"/>
  <c r="L24" i="16"/>
  <c r="K24" i="16"/>
  <c r="F24" i="16"/>
  <c r="E44" i="16"/>
  <c r="M23" i="16"/>
  <c r="L23" i="16"/>
  <c r="K23" i="16"/>
  <c r="F23" i="16"/>
  <c r="F43" i="16" s="1"/>
  <c r="B43" i="16"/>
  <c r="L22" i="16"/>
  <c r="K22" i="16"/>
  <c r="F22" i="16"/>
  <c r="G42" i="16" s="1"/>
  <c r="C42" i="16"/>
  <c r="E21" i="16"/>
  <c r="B21" i="16" s="1"/>
  <c r="L20" i="16"/>
  <c r="K20" i="16"/>
  <c r="F20" i="16"/>
  <c r="E40" i="16"/>
  <c r="M19" i="16"/>
  <c r="L19" i="16"/>
  <c r="K19" i="16"/>
  <c r="F19" i="16"/>
  <c r="F39" i="16" s="1"/>
  <c r="B39" i="16"/>
  <c r="M18" i="16"/>
  <c r="L18" i="16"/>
  <c r="K18" i="16"/>
  <c r="F18" i="16"/>
  <c r="C38" i="16"/>
  <c r="M17" i="16"/>
  <c r="L17" i="16"/>
  <c r="K17" i="16"/>
  <c r="F17" i="16"/>
  <c r="H37" i="16" s="1"/>
  <c r="D37" i="16"/>
  <c r="M16" i="16"/>
  <c r="L16" i="16"/>
  <c r="K16" i="16"/>
  <c r="F16" i="16"/>
  <c r="I36" i="16" s="1"/>
  <c r="E36" i="16"/>
  <c r="M15" i="16"/>
  <c r="L15" i="16"/>
  <c r="K15" i="16"/>
  <c r="F15" i="16"/>
  <c r="F35" i="16" s="1"/>
  <c r="B35" i="16"/>
  <c r="M14" i="16"/>
  <c r="L14" i="16"/>
  <c r="K14" i="16"/>
  <c r="F14" i="16"/>
  <c r="G34" i="16" s="1"/>
  <c r="C34" i="16"/>
  <c r="M13" i="16"/>
  <c r="L13" i="16"/>
  <c r="K13" i="16"/>
  <c r="F13" i="16"/>
  <c r="H33" i="16" s="1"/>
  <c r="D33" i="16"/>
  <c r="L12" i="16"/>
  <c r="K12" i="16"/>
  <c r="F12" i="16"/>
  <c r="M11" i="16"/>
  <c r="L11" i="16"/>
  <c r="K11" i="16"/>
  <c r="F11" i="16"/>
  <c r="B31" i="16"/>
  <c r="H10" i="16"/>
  <c r="G10" i="16"/>
  <c r="E10" i="16"/>
  <c r="D10" i="16"/>
  <c r="C10" i="16"/>
  <c r="H9" i="16"/>
  <c r="G9" i="16"/>
  <c r="E9" i="16"/>
  <c r="D9" i="16"/>
  <c r="C9" i="16"/>
  <c r="M20" i="13"/>
  <c r="L20" i="13"/>
  <c r="K20" i="13"/>
  <c r="M19" i="13"/>
  <c r="L19" i="13"/>
  <c r="K19" i="13"/>
  <c r="M18" i="13"/>
  <c r="L18" i="13"/>
  <c r="K18" i="13"/>
  <c r="M17" i="13"/>
  <c r="L17" i="13"/>
  <c r="K17" i="13"/>
  <c r="M16" i="13"/>
  <c r="L16" i="13"/>
  <c r="K16" i="13"/>
  <c r="M15" i="13"/>
  <c r="L15" i="13"/>
  <c r="K15" i="13"/>
  <c r="M14" i="13"/>
  <c r="L14" i="13"/>
  <c r="K14" i="13"/>
  <c r="M13" i="13"/>
  <c r="L13" i="13"/>
  <c r="K13" i="13"/>
  <c r="M12" i="13"/>
  <c r="L12" i="13"/>
  <c r="K12" i="13"/>
  <c r="M11" i="13"/>
  <c r="L11" i="13"/>
  <c r="K11" i="13"/>
  <c r="F27" i="13"/>
  <c r="I47" i="13" s="1"/>
  <c r="F26" i="13"/>
  <c r="I46" i="13" s="1"/>
  <c r="F25" i="13"/>
  <c r="I45" i="13" s="1"/>
  <c r="F24" i="13"/>
  <c r="I44" i="13" s="1"/>
  <c r="F23" i="13"/>
  <c r="F20" i="13"/>
  <c r="H40" i="13" s="1"/>
  <c r="F19" i="13"/>
  <c r="I39" i="13" s="1"/>
  <c r="F18" i="13"/>
  <c r="F38" i="13" s="1"/>
  <c r="F17" i="13"/>
  <c r="F16" i="13"/>
  <c r="H36" i="13" s="1"/>
  <c r="F15" i="13"/>
  <c r="I35" i="13" s="1"/>
  <c r="F14" i="13"/>
  <c r="F34" i="13" s="1"/>
  <c r="F13" i="13"/>
  <c r="F33" i="13" s="1"/>
  <c r="F12" i="13"/>
  <c r="H32" i="13" s="1"/>
  <c r="F11" i="13"/>
  <c r="B40" i="13"/>
  <c r="B39" i="13"/>
  <c r="B38" i="13"/>
  <c r="B37" i="13"/>
  <c r="B36" i="13"/>
  <c r="B35" i="13"/>
  <c r="B34" i="13"/>
  <c r="B33" i="13"/>
  <c r="B32" i="13"/>
  <c r="B31" i="13"/>
  <c r="C9" i="13"/>
  <c r="D9" i="13"/>
  <c r="E9" i="13"/>
  <c r="M9" i="13" s="1"/>
  <c r="G9" i="13"/>
  <c r="H9" i="13"/>
  <c r="E21" i="13"/>
  <c r="C10" i="13"/>
  <c r="D10" i="13"/>
  <c r="E10" i="13"/>
  <c r="G10" i="13"/>
  <c r="H10" i="13"/>
  <c r="F41" i="7"/>
  <c r="E41" i="7"/>
  <c r="D41" i="7"/>
  <c r="C41" i="7"/>
  <c r="B41" i="7"/>
  <c r="F40" i="7"/>
  <c r="E40" i="7"/>
  <c r="D40" i="7"/>
  <c r="C40" i="7"/>
  <c r="B40" i="7"/>
  <c r="F39" i="7"/>
  <c r="E39" i="7"/>
  <c r="D39" i="7"/>
  <c r="C39" i="7"/>
  <c r="B39" i="7"/>
  <c r="F38" i="7"/>
  <c r="E38" i="7"/>
  <c r="D38" i="7"/>
  <c r="C38" i="7"/>
  <c r="B38" i="7"/>
  <c r="F37" i="7"/>
  <c r="E37" i="7"/>
  <c r="D37" i="7"/>
  <c r="C37" i="7"/>
  <c r="B37" i="7"/>
  <c r="F35" i="7"/>
  <c r="E35" i="7"/>
  <c r="D35" i="7"/>
  <c r="C35" i="7"/>
  <c r="B35" i="7"/>
  <c r="F34" i="7"/>
  <c r="E34" i="7"/>
  <c r="D34" i="7"/>
  <c r="C34" i="7"/>
  <c r="B34" i="7"/>
  <c r="F33" i="7"/>
  <c r="E33" i="7"/>
  <c r="D33" i="7"/>
  <c r="C33" i="7"/>
  <c r="B33" i="7"/>
  <c r="F32" i="7"/>
  <c r="E32" i="7"/>
  <c r="D32" i="7"/>
  <c r="C32" i="7"/>
  <c r="B32" i="7"/>
  <c r="F31" i="7"/>
  <c r="E31" i="7"/>
  <c r="D31" i="7"/>
  <c r="C31" i="7"/>
  <c r="B31" i="7"/>
  <c r="F29" i="7"/>
  <c r="E29" i="7"/>
  <c r="D29" i="7"/>
  <c r="C29" i="7"/>
  <c r="B29" i="7"/>
  <c r="F28" i="7"/>
  <c r="E28" i="7"/>
  <c r="D28" i="7"/>
  <c r="C28" i="7"/>
  <c r="B28" i="7"/>
  <c r="F27" i="7"/>
  <c r="E27" i="7"/>
  <c r="D27" i="7"/>
  <c r="C27" i="7"/>
  <c r="B27" i="7"/>
  <c r="G23" i="7"/>
  <c r="G22" i="7"/>
  <c r="G21" i="7"/>
  <c r="G20" i="7"/>
  <c r="G19" i="7"/>
  <c r="E18" i="7"/>
  <c r="D18" i="7"/>
  <c r="C36" i="7"/>
  <c r="G17" i="7"/>
  <c r="G16" i="7"/>
  <c r="G15" i="7"/>
  <c r="G14" i="7"/>
  <c r="G13" i="7"/>
  <c r="G12" i="7"/>
  <c r="E12" i="7"/>
  <c r="D12" i="7"/>
  <c r="C12" i="7"/>
  <c r="C30" i="7" s="1"/>
  <c r="B30" i="7"/>
  <c r="G11" i="7"/>
  <c r="G10" i="7"/>
  <c r="G9" i="7"/>
  <c r="E8" i="7"/>
  <c r="D8" i="7"/>
  <c r="C8" i="7"/>
  <c r="F59" i="7"/>
  <c r="E7" i="7"/>
  <c r="D7" i="7"/>
  <c r="C7" i="7"/>
  <c r="F41" i="8"/>
  <c r="E41" i="8"/>
  <c r="D41" i="8"/>
  <c r="C41" i="8"/>
  <c r="B41" i="8"/>
  <c r="F40" i="8"/>
  <c r="E40" i="8"/>
  <c r="D40" i="8"/>
  <c r="C40" i="8"/>
  <c r="B40" i="8"/>
  <c r="F39" i="8"/>
  <c r="E39" i="8"/>
  <c r="D39" i="8"/>
  <c r="C39" i="8"/>
  <c r="B39" i="8"/>
  <c r="F38" i="8"/>
  <c r="E38" i="8"/>
  <c r="D38" i="8"/>
  <c r="C38" i="8"/>
  <c r="B38" i="8"/>
  <c r="F37" i="8"/>
  <c r="E37" i="8"/>
  <c r="D37" i="8"/>
  <c r="C37" i="8"/>
  <c r="B37" i="8"/>
  <c r="F35" i="8"/>
  <c r="E35" i="8"/>
  <c r="D35" i="8"/>
  <c r="C35" i="8"/>
  <c r="B35" i="8"/>
  <c r="F34" i="8"/>
  <c r="E34" i="8"/>
  <c r="D34" i="8"/>
  <c r="C34" i="8"/>
  <c r="B34" i="8"/>
  <c r="F33" i="8"/>
  <c r="E33" i="8"/>
  <c r="D33" i="8"/>
  <c r="C33" i="8"/>
  <c r="B33" i="8"/>
  <c r="F32" i="8"/>
  <c r="E32" i="8"/>
  <c r="D32" i="8"/>
  <c r="C32" i="8"/>
  <c r="B32" i="8"/>
  <c r="F31" i="8"/>
  <c r="E31" i="8"/>
  <c r="D31" i="8"/>
  <c r="C31" i="8"/>
  <c r="B31" i="8"/>
  <c r="F29" i="8"/>
  <c r="E29" i="8"/>
  <c r="D29" i="8"/>
  <c r="C29" i="8"/>
  <c r="B29" i="8"/>
  <c r="F28" i="8"/>
  <c r="E28" i="8"/>
  <c r="D28" i="8"/>
  <c r="C28" i="8"/>
  <c r="B28" i="8"/>
  <c r="F27" i="8"/>
  <c r="E27" i="8"/>
  <c r="D27" i="8"/>
  <c r="C27" i="8"/>
  <c r="B27" i="8"/>
  <c r="G23" i="8"/>
  <c r="G22" i="8"/>
  <c r="G21" i="8"/>
  <c r="G20" i="8"/>
  <c r="G19" i="8"/>
  <c r="E18" i="8"/>
  <c r="D18" i="8"/>
  <c r="C18" i="8"/>
  <c r="B36" i="8"/>
  <c r="G17" i="8"/>
  <c r="G16" i="8"/>
  <c r="G15" i="8"/>
  <c r="G14" i="8"/>
  <c r="G13" i="8"/>
  <c r="G12" i="8"/>
  <c r="E12" i="8"/>
  <c r="D12" i="8"/>
  <c r="C12" i="8"/>
  <c r="C30" i="8" s="1"/>
  <c r="B30" i="8"/>
  <c r="G11" i="8"/>
  <c r="G10" i="8"/>
  <c r="G9" i="8"/>
  <c r="E8" i="8"/>
  <c r="D8" i="8"/>
  <c r="C8" i="8"/>
  <c r="F59" i="8"/>
  <c r="E7" i="8"/>
  <c r="D7" i="8"/>
  <c r="C7" i="8"/>
  <c r="F41" i="9"/>
  <c r="E41" i="9"/>
  <c r="D41" i="9"/>
  <c r="C41" i="9"/>
  <c r="B41" i="9"/>
  <c r="F40" i="9"/>
  <c r="E40" i="9"/>
  <c r="D40" i="9"/>
  <c r="C40" i="9"/>
  <c r="B40" i="9"/>
  <c r="F39" i="9"/>
  <c r="E39" i="9"/>
  <c r="D39" i="9"/>
  <c r="C39" i="9"/>
  <c r="B39" i="9"/>
  <c r="F38" i="9"/>
  <c r="E38" i="9"/>
  <c r="D38" i="9"/>
  <c r="C38" i="9"/>
  <c r="B38" i="9"/>
  <c r="F37" i="9"/>
  <c r="E37" i="9"/>
  <c r="D37" i="9"/>
  <c r="C37" i="9"/>
  <c r="B37" i="9"/>
  <c r="F35" i="9"/>
  <c r="E35" i="9"/>
  <c r="D35" i="9"/>
  <c r="C35" i="9"/>
  <c r="B35" i="9"/>
  <c r="F34" i="9"/>
  <c r="E34" i="9"/>
  <c r="D34" i="9"/>
  <c r="C34" i="9"/>
  <c r="B34" i="9"/>
  <c r="F33" i="9"/>
  <c r="E33" i="9"/>
  <c r="D33" i="9"/>
  <c r="C33" i="9"/>
  <c r="B33" i="9"/>
  <c r="F32" i="9"/>
  <c r="E32" i="9"/>
  <c r="D32" i="9"/>
  <c r="C32" i="9"/>
  <c r="B32" i="9"/>
  <c r="F31" i="9"/>
  <c r="E31" i="9"/>
  <c r="D31" i="9"/>
  <c r="C31" i="9"/>
  <c r="B31" i="9"/>
  <c r="F29" i="9"/>
  <c r="E29" i="9"/>
  <c r="D29" i="9"/>
  <c r="C29" i="9"/>
  <c r="B29" i="9"/>
  <c r="F28" i="9"/>
  <c r="E28" i="9"/>
  <c r="D28" i="9"/>
  <c r="C28" i="9"/>
  <c r="B28" i="9"/>
  <c r="F27" i="9"/>
  <c r="E27" i="9"/>
  <c r="D27" i="9"/>
  <c r="C27" i="9"/>
  <c r="B27" i="9"/>
  <c r="G23" i="9"/>
  <c r="G22" i="9"/>
  <c r="G21" i="9"/>
  <c r="G20" i="9"/>
  <c r="G19" i="9"/>
  <c r="E18" i="9"/>
  <c r="D18" i="9"/>
  <c r="C18" i="9"/>
  <c r="B36" i="9"/>
  <c r="G17" i="9"/>
  <c r="G16" i="9"/>
  <c r="G15" i="9"/>
  <c r="G14" i="9"/>
  <c r="G13" i="9"/>
  <c r="G12" i="9"/>
  <c r="E12" i="9"/>
  <c r="D12" i="9"/>
  <c r="C12" i="9"/>
  <c r="C30" i="9" s="1"/>
  <c r="B30" i="9"/>
  <c r="G11" i="9"/>
  <c r="G10" i="9"/>
  <c r="G9" i="9"/>
  <c r="E8" i="9"/>
  <c r="D8" i="9"/>
  <c r="C8" i="9"/>
  <c r="F59" i="9"/>
  <c r="E7" i="9"/>
  <c r="D7" i="9"/>
  <c r="C7" i="9"/>
  <c r="F41" i="10"/>
  <c r="E41" i="10"/>
  <c r="D41" i="10"/>
  <c r="C41" i="10"/>
  <c r="B41" i="10"/>
  <c r="F40" i="10"/>
  <c r="E40" i="10"/>
  <c r="D40" i="10"/>
  <c r="C40" i="10"/>
  <c r="B40" i="10"/>
  <c r="F39" i="10"/>
  <c r="E39" i="10"/>
  <c r="D39" i="10"/>
  <c r="C39" i="10"/>
  <c r="B39" i="10"/>
  <c r="F38" i="10"/>
  <c r="E38" i="10"/>
  <c r="D38" i="10"/>
  <c r="C38" i="10"/>
  <c r="B38" i="10"/>
  <c r="F37" i="10"/>
  <c r="E37" i="10"/>
  <c r="D37" i="10"/>
  <c r="C37" i="10"/>
  <c r="B37" i="10"/>
  <c r="F35" i="10"/>
  <c r="E35" i="10"/>
  <c r="D35" i="10"/>
  <c r="C35" i="10"/>
  <c r="B35" i="10"/>
  <c r="F34" i="10"/>
  <c r="E34" i="10"/>
  <c r="D34" i="10"/>
  <c r="C34" i="10"/>
  <c r="B34" i="10"/>
  <c r="F33" i="10"/>
  <c r="E33" i="10"/>
  <c r="D33" i="10"/>
  <c r="C33" i="10"/>
  <c r="B33" i="10"/>
  <c r="F32" i="10"/>
  <c r="E32" i="10"/>
  <c r="D32" i="10"/>
  <c r="C32" i="10"/>
  <c r="B32" i="10"/>
  <c r="F31" i="10"/>
  <c r="E31" i="10"/>
  <c r="D31" i="10"/>
  <c r="C31" i="10"/>
  <c r="B31" i="10"/>
  <c r="F29" i="10"/>
  <c r="E29" i="10"/>
  <c r="D29" i="10"/>
  <c r="C29" i="10"/>
  <c r="B29" i="10"/>
  <c r="F28" i="10"/>
  <c r="E28" i="10"/>
  <c r="D28" i="10"/>
  <c r="C28" i="10"/>
  <c r="B28" i="10"/>
  <c r="F27" i="10"/>
  <c r="E27" i="10"/>
  <c r="D27" i="10"/>
  <c r="C27" i="10"/>
  <c r="B27" i="10"/>
  <c r="G23" i="10"/>
  <c r="G22" i="10"/>
  <c r="G21" i="10"/>
  <c r="G20" i="10"/>
  <c r="G19" i="10"/>
  <c r="E18" i="10"/>
  <c r="D18" i="10"/>
  <c r="C18" i="10"/>
  <c r="C36" i="10" s="1"/>
  <c r="G17" i="10"/>
  <c r="G16" i="10"/>
  <c r="G15" i="10"/>
  <c r="G14" i="10"/>
  <c r="G13" i="10"/>
  <c r="G12" i="10"/>
  <c r="E12" i="10"/>
  <c r="D12" i="10"/>
  <c r="C12" i="10"/>
  <c r="C30" i="10" s="1"/>
  <c r="B30" i="10"/>
  <c r="G11" i="10"/>
  <c r="G10" i="10"/>
  <c r="G9" i="10"/>
  <c r="E8" i="10"/>
  <c r="D8" i="10"/>
  <c r="C8" i="10"/>
  <c r="F59" i="10"/>
  <c r="E7" i="10"/>
  <c r="D7" i="10"/>
  <c r="C7" i="10"/>
  <c r="F41" i="11"/>
  <c r="E41" i="11"/>
  <c r="D41" i="11"/>
  <c r="C41" i="11"/>
  <c r="B41" i="11"/>
  <c r="F40" i="11"/>
  <c r="E40" i="11"/>
  <c r="D40" i="11"/>
  <c r="C40" i="11"/>
  <c r="B40" i="11"/>
  <c r="F39" i="11"/>
  <c r="E39" i="11"/>
  <c r="D39" i="11"/>
  <c r="C39" i="11"/>
  <c r="B39" i="11"/>
  <c r="F38" i="11"/>
  <c r="E38" i="11"/>
  <c r="D38" i="11"/>
  <c r="C38" i="11"/>
  <c r="B38" i="11"/>
  <c r="F37" i="11"/>
  <c r="E37" i="11"/>
  <c r="D37" i="11"/>
  <c r="C37" i="11"/>
  <c r="B37" i="11"/>
  <c r="F35" i="11"/>
  <c r="E35" i="11"/>
  <c r="D35" i="11"/>
  <c r="C35" i="11"/>
  <c r="B35" i="11"/>
  <c r="F34" i="11"/>
  <c r="E34" i="11"/>
  <c r="D34" i="11"/>
  <c r="C34" i="11"/>
  <c r="B34" i="11"/>
  <c r="F33" i="11"/>
  <c r="E33" i="11"/>
  <c r="D33" i="11"/>
  <c r="C33" i="11"/>
  <c r="B33" i="11"/>
  <c r="F32" i="11"/>
  <c r="E32" i="11"/>
  <c r="D32" i="11"/>
  <c r="C32" i="11"/>
  <c r="B32" i="11"/>
  <c r="F31" i="11"/>
  <c r="E31" i="11"/>
  <c r="D31" i="11"/>
  <c r="C31" i="11"/>
  <c r="B31" i="11"/>
  <c r="F29" i="11"/>
  <c r="E29" i="11"/>
  <c r="D29" i="11"/>
  <c r="C29" i="11"/>
  <c r="B29" i="11"/>
  <c r="F28" i="11"/>
  <c r="E28" i="11"/>
  <c r="D28" i="11"/>
  <c r="C28" i="11"/>
  <c r="B28" i="11"/>
  <c r="F27" i="11"/>
  <c r="E27" i="11"/>
  <c r="D27" i="11"/>
  <c r="C27" i="11"/>
  <c r="B27" i="11"/>
  <c r="G23" i="11"/>
  <c r="G22" i="11"/>
  <c r="G21" i="11"/>
  <c r="G20" i="11"/>
  <c r="G19" i="11"/>
  <c r="E18" i="11"/>
  <c r="D18" i="11"/>
  <c r="C18" i="11"/>
  <c r="C36" i="11" s="1"/>
  <c r="G17" i="11"/>
  <c r="G16" i="11"/>
  <c r="G15" i="11"/>
  <c r="G14" i="11"/>
  <c r="G13" i="11"/>
  <c r="G12" i="11"/>
  <c r="E12" i="11"/>
  <c r="D12" i="11"/>
  <c r="C12" i="11"/>
  <c r="C30" i="11" s="1"/>
  <c r="B30" i="11"/>
  <c r="G11" i="11"/>
  <c r="G10" i="11"/>
  <c r="G9" i="11"/>
  <c r="E8" i="11"/>
  <c r="D8" i="11"/>
  <c r="C8" i="11"/>
  <c r="F59" i="11"/>
  <c r="E7" i="11"/>
  <c r="D7" i="11"/>
  <c r="C59" i="11"/>
  <c r="B59" i="11"/>
  <c r="F45" i="12"/>
  <c r="C7" i="12"/>
  <c r="D7" i="12"/>
  <c r="E7" i="12"/>
  <c r="F43" i="12"/>
  <c r="C18" i="12"/>
  <c r="D18" i="12"/>
  <c r="E18" i="12"/>
  <c r="G18" i="12"/>
  <c r="C12" i="12"/>
  <c r="D12" i="12"/>
  <c r="E12" i="12"/>
  <c r="G12" i="12"/>
  <c r="C8" i="12"/>
  <c r="D8" i="12"/>
  <c r="E8" i="12"/>
  <c r="G8" i="12"/>
  <c r="G23" i="12"/>
  <c r="G22" i="12"/>
  <c r="G21" i="12"/>
  <c r="G20" i="12"/>
  <c r="G19" i="12"/>
  <c r="G17" i="12"/>
  <c r="G16" i="12"/>
  <c r="G15" i="12"/>
  <c r="G14" i="12"/>
  <c r="G13" i="12"/>
  <c r="G11" i="12"/>
  <c r="G10" i="12"/>
  <c r="G9" i="12"/>
  <c r="M53" i="34"/>
  <c r="M52" i="34"/>
  <c r="M51" i="34"/>
  <c r="M50" i="34"/>
  <c r="M49" i="34"/>
  <c r="M48" i="34"/>
  <c r="M47" i="34"/>
  <c r="M34" i="34"/>
  <c r="M33" i="34"/>
  <c r="M32" i="34"/>
  <c r="M31" i="34"/>
  <c r="M30" i="34"/>
  <c r="M29" i="34"/>
  <c r="M28" i="34"/>
  <c r="I31" i="13" l="1"/>
  <c r="F9" i="13"/>
  <c r="I43" i="13"/>
  <c r="F21" i="13"/>
  <c r="G41" i="13" s="1"/>
  <c r="K9" i="13"/>
  <c r="D58" i="11"/>
  <c r="D43" i="11"/>
  <c r="E58" i="9"/>
  <c r="E43" i="9"/>
  <c r="C59" i="8"/>
  <c r="C43" i="8"/>
  <c r="E58" i="7"/>
  <c r="E43" i="7"/>
  <c r="E58" i="11"/>
  <c r="E43" i="11"/>
  <c r="C59" i="10"/>
  <c r="C43" i="10"/>
  <c r="D58" i="8"/>
  <c r="D43" i="8"/>
  <c r="L9" i="13"/>
  <c r="D58" i="10"/>
  <c r="D43" i="10"/>
  <c r="C59" i="9"/>
  <c r="C43" i="9"/>
  <c r="E58" i="8"/>
  <c r="E43" i="8"/>
  <c r="C59" i="7"/>
  <c r="C43" i="7"/>
  <c r="E58" i="10"/>
  <c r="E43" i="10"/>
  <c r="D58" i="9"/>
  <c r="D43" i="9"/>
  <c r="D58" i="7"/>
  <c r="D43" i="7"/>
  <c r="K46" i="20"/>
  <c r="F47" i="13"/>
  <c r="J27" i="13"/>
  <c r="G47" i="13"/>
  <c r="M21" i="13"/>
  <c r="E41" i="13"/>
  <c r="F46" i="13"/>
  <c r="J26" i="13"/>
  <c r="H45" i="13"/>
  <c r="L45" i="13" s="1"/>
  <c r="J25" i="13"/>
  <c r="F42" i="13"/>
  <c r="J22" i="13"/>
  <c r="F43" i="13"/>
  <c r="J23" i="13"/>
  <c r="M44" i="13"/>
  <c r="J24" i="13"/>
  <c r="C44" i="11"/>
  <c r="C44" i="10"/>
  <c r="C44" i="9"/>
  <c r="C44" i="8"/>
  <c r="C44" i="7"/>
  <c r="B21" i="20"/>
  <c r="B41" i="20" s="1"/>
  <c r="J13" i="17"/>
  <c r="M21" i="16"/>
  <c r="J14" i="16"/>
  <c r="F44" i="13"/>
  <c r="F32" i="13"/>
  <c r="F39" i="13"/>
  <c r="F45" i="13"/>
  <c r="J15" i="13"/>
  <c r="F35" i="13"/>
  <c r="F40" i="13"/>
  <c r="F31" i="13"/>
  <c r="F36" i="13"/>
  <c r="F10" i="20"/>
  <c r="F30" i="20" s="1"/>
  <c r="F21" i="20"/>
  <c r="H41" i="20" s="1"/>
  <c r="F9" i="20"/>
  <c r="H29" i="20" s="1"/>
  <c r="L37" i="20"/>
  <c r="B9" i="20"/>
  <c r="B29" i="20" s="1"/>
  <c r="B10" i="20"/>
  <c r="B30" i="20" s="1"/>
  <c r="K34" i="20"/>
  <c r="K46" i="19"/>
  <c r="K46" i="18"/>
  <c r="M44" i="17"/>
  <c r="K9" i="19"/>
  <c r="L37" i="19"/>
  <c r="L37" i="18"/>
  <c r="K46" i="17"/>
  <c r="K38" i="17"/>
  <c r="K9" i="16"/>
  <c r="K34" i="16"/>
  <c r="L37" i="16"/>
  <c r="K46" i="16"/>
  <c r="D54" i="11"/>
  <c r="D54" i="10"/>
  <c r="D54" i="8"/>
  <c r="M10" i="13"/>
  <c r="I37" i="13"/>
  <c r="J17" i="13"/>
  <c r="H37" i="13"/>
  <c r="G37" i="13"/>
  <c r="E32" i="16"/>
  <c r="B10" i="16"/>
  <c r="B30" i="16" s="1"/>
  <c r="B35" i="20"/>
  <c r="J15" i="20"/>
  <c r="F25" i="12"/>
  <c r="D44" i="11"/>
  <c r="D48" i="11"/>
  <c r="E54" i="11"/>
  <c r="D44" i="10"/>
  <c r="D48" i="10"/>
  <c r="E54" i="10"/>
  <c r="D44" i="9"/>
  <c r="D48" i="9"/>
  <c r="E54" i="9"/>
  <c r="D44" i="8"/>
  <c r="D48" i="8"/>
  <c r="E54" i="8"/>
  <c r="D44" i="7"/>
  <c r="D48" i="7"/>
  <c r="F43" i="17"/>
  <c r="J23" i="17"/>
  <c r="I44" i="19"/>
  <c r="M44" i="19" s="1"/>
  <c r="J24" i="19"/>
  <c r="D54" i="9"/>
  <c r="H42" i="13"/>
  <c r="G42" i="13"/>
  <c r="F37" i="13"/>
  <c r="E44" i="11"/>
  <c r="E48" i="11"/>
  <c r="F36" i="11"/>
  <c r="E25" i="10"/>
  <c r="E44" i="10"/>
  <c r="E48" i="10"/>
  <c r="F36" i="10"/>
  <c r="E25" i="9"/>
  <c r="E44" i="9"/>
  <c r="E48" i="9"/>
  <c r="F36" i="9"/>
  <c r="E25" i="8"/>
  <c r="E44" i="8"/>
  <c r="E48" i="8"/>
  <c r="F36" i="8"/>
  <c r="E25" i="7"/>
  <c r="E44" i="7"/>
  <c r="E48" i="7"/>
  <c r="F36" i="7"/>
  <c r="H37" i="17"/>
  <c r="L37" i="17" s="1"/>
  <c r="J17" i="17"/>
  <c r="C38" i="18"/>
  <c r="K38" i="18" s="1"/>
  <c r="J18" i="18"/>
  <c r="F31" i="19"/>
  <c r="F10" i="19"/>
  <c r="G30" i="19" s="1"/>
  <c r="E32" i="19"/>
  <c r="B10" i="19"/>
  <c r="B30" i="19" s="1"/>
  <c r="G38" i="19"/>
  <c r="K38" i="19" s="1"/>
  <c r="J18" i="19"/>
  <c r="H45" i="20"/>
  <c r="L45" i="20" s="1"/>
  <c r="J25" i="20"/>
  <c r="I33" i="13"/>
  <c r="H33" i="13"/>
  <c r="G33" i="13"/>
  <c r="J13" i="13"/>
  <c r="H46" i="13"/>
  <c r="G46" i="13"/>
  <c r="D33" i="13"/>
  <c r="F31" i="16"/>
  <c r="F10" i="16"/>
  <c r="I30" i="16" s="1"/>
  <c r="G38" i="16"/>
  <c r="K38" i="16" s="1"/>
  <c r="J18" i="16"/>
  <c r="G7" i="12"/>
  <c r="C26" i="11"/>
  <c r="F26" i="11"/>
  <c r="F30" i="11"/>
  <c r="C54" i="11"/>
  <c r="C26" i="10"/>
  <c r="F26" i="10"/>
  <c r="F30" i="10"/>
  <c r="C54" i="10"/>
  <c r="C26" i="9"/>
  <c r="F26" i="9"/>
  <c r="F30" i="9"/>
  <c r="C36" i="9"/>
  <c r="C26" i="8"/>
  <c r="F26" i="8"/>
  <c r="F30" i="8"/>
  <c r="C36" i="8"/>
  <c r="C26" i="7"/>
  <c r="F26" i="7"/>
  <c r="F30" i="7"/>
  <c r="I44" i="16"/>
  <c r="M44" i="16" s="1"/>
  <c r="J24" i="16"/>
  <c r="B10" i="18"/>
  <c r="F10" i="18"/>
  <c r="I30" i="18" s="1"/>
  <c r="G34" i="18"/>
  <c r="K34" i="18" s="1"/>
  <c r="J14" i="18"/>
  <c r="C54" i="7"/>
  <c r="J14" i="13"/>
  <c r="J18" i="13"/>
  <c r="I41" i="13"/>
  <c r="G31" i="13"/>
  <c r="G32" i="13"/>
  <c r="G34" i="13"/>
  <c r="G35" i="13"/>
  <c r="G36" i="13"/>
  <c r="G38" i="13"/>
  <c r="G39" i="13"/>
  <c r="G40" i="13"/>
  <c r="G43" i="13"/>
  <c r="G44" i="13"/>
  <c r="G45" i="13"/>
  <c r="L10" i="16"/>
  <c r="M9" i="17"/>
  <c r="M21" i="17"/>
  <c r="K9" i="18"/>
  <c r="M21" i="18"/>
  <c r="L10" i="19"/>
  <c r="C29" i="20"/>
  <c r="K9" i="20"/>
  <c r="K21" i="20"/>
  <c r="D54" i="7"/>
  <c r="K10" i="13"/>
  <c r="J11" i="13"/>
  <c r="J19" i="13"/>
  <c r="H31" i="13"/>
  <c r="H34" i="13"/>
  <c r="H35" i="13"/>
  <c r="H38" i="13"/>
  <c r="H39" i="13"/>
  <c r="H43" i="13"/>
  <c r="H44" i="13"/>
  <c r="L44" i="13" s="1"/>
  <c r="H47" i="13"/>
  <c r="M9" i="16"/>
  <c r="M10" i="16"/>
  <c r="K21" i="16"/>
  <c r="L10" i="17"/>
  <c r="J27" i="17"/>
  <c r="L10" i="18"/>
  <c r="J24" i="18"/>
  <c r="M9" i="19"/>
  <c r="M10" i="19"/>
  <c r="K21" i="19"/>
  <c r="D29" i="20"/>
  <c r="L10" i="20"/>
  <c r="E54" i="7"/>
  <c r="J12" i="13"/>
  <c r="J16" i="13"/>
  <c r="J20" i="13"/>
  <c r="D31" i="13"/>
  <c r="I32" i="13"/>
  <c r="I34" i="13"/>
  <c r="I36" i="13"/>
  <c r="I38" i="13"/>
  <c r="I40" i="13"/>
  <c r="K9" i="17"/>
  <c r="M10" i="17"/>
  <c r="K21" i="17"/>
  <c r="M9" i="18"/>
  <c r="M10" i="18"/>
  <c r="K21" i="18"/>
  <c r="M9" i="20"/>
  <c r="M10" i="20"/>
  <c r="J19" i="20"/>
  <c r="M21" i="20"/>
  <c r="G16" i="40"/>
  <c r="G10" i="40"/>
  <c r="G11" i="40" s="1"/>
  <c r="L33" i="20"/>
  <c r="M36" i="20"/>
  <c r="M44" i="20"/>
  <c r="K38" i="20"/>
  <c r="K42" i="20"/>
  <c r="L9" i="20"/>
  <c r="K10" i="20"/>
  <c r="J13" i="20"/>
  <c r="J17" i="20"/>
  <c r="L21" i="20"/>
  <c r="J23" i="20"/>
  <c r="J27" i="20"/>
  <c r="I29" i="20"/>
  <c r="C31" i="20"/>
  <c r="G31" i="20"/>
  <c r="B32" i="20"/>
  <c r="F32" i="20"/>
  <c r="E33" i="20"/>
  <c r="I33" i="20"/>
  <c r="D34" i="20"/>
  <c r="H34" i="20"/>
  <c r="C35" i="20"/>
  <c r="G35" i="20"/>
  <c r="B36" i="20"/>
  <c r="F36" i="20"/>
  <c r="E37" i="20"/>
  <c r="I37" i="20"/>
  <c r="D38" i="20"/>
  <c r="H38" i="20"/>
  <c r="C39" i="20"/>
  <c r="G39" i="20"/>
  <c r="B40" i="20"/>
  <c r="F40" i="20"/>
  <c r="D42" i="20"/>
  <c r="H42" i="20"/>
  <c r="C43" i="20"/>
  <c r="G43" i="20"/>
  <c r="B44" i="20"/>
  <c r="F44" i="20"/>
  <c r="E45" i="20"/>
  <c r="I45" i="20"/>
  <c r="D46" i="20"/>
  <c r="H46" i="20"/>
  <c r="C47" i="20"/>
  <c r="G47" i="20"/>
  <c r="J12" i="20"/>
  <c r="J16" i="20"/>
  <c r="J20" i="20"/>
  <c r="J22" i="20"/>
  <c r="J26" i="20"/>
  <c r="D31" i="20"/>
  <c r="H31" i="20"/>
  <c r="C32" i="20"/>
  <c r="G32" i="20"/>
  <c r="B33" i="20"/>
  <c r="F33" i="20"/>
  <c r="E34" i="20"/>
  <c r="I34" i="20"/>
  <c r="D35" i="20"/>
  <c r="H35" i="20"/>
  <c r="C36" i="20"/>
  <c r="G36" i="20"/>
  <c r="B37" i="20"/>
  <c r="F37" i="20"/>
  <c r="E38" i="20"/>
  <c r="I38" i="20"/>
  <c r="D39" i="20"/>
  <c r="H39" i="20"/>
  <c r="C40" i="20"/>
  <c r="G40" i="20"/>
  <c r="D43" i="20"/>
  <c r="H43" i="20"/>
  <c r="C44" i="20"/>
  <c r="G44" i="20"/>
  <c r="B45" i="20"/>
  <c r="F45" i="20"/>
  <c r="E46" i="20"/>
  <c r="I46" i="20"/>
  <c r="D47" i="20"/>
  <c r="H47" i="20"/>
  <c r="J11" i="20"/>
  <c r="G29" i="20"/>
  <c r="E31" i="20"/>
  <c r="I31" i="20"/>
  <c r="D32" i="20"/>
  <c r="H32" i="20"/>
  <c r="C33" i="20"/>
  <c r="G33" i="20"/>
  <c r="B34" i="20"/>
  <c r="F34" i="20"/>
  <c r="E35" i="20"/>
  <c r="I35" i="20"/>
  <c r="D36" i="20"/>
  <c r="H36" i="20"/>
  <c r="C37" i="20"/>
  <c r="G37" i="20"/>
  <c r="B38" i="20"/>
  <c r="F38" i="20"/>
  <c r="E39" i="20"/>
  <c r="I39" i="20"/>
  <c r="D40" i="20"/>
  <c r="H40" i="20"/>
  <c r="B42" i="20"/>
  <c r="F42" i="20"/>
  <c r="E43" i="20"/>
  <c r="I43" i="20"/>
  <c r="D44" i="20"/>
  <c r="H44" i="20"/>
  <c r="C45" i="20"/>
  <c r="G45" i="20"/>
  <c r="B46" i="20"/>
  <c r="F46" i="20"/>
  <c r="E47" i="20"/>
  <c r="J14" i="20"/>
  <c r="J18" i="20"/>
  <c r="J24" i="20"/>
  <c r="L33" i="19"/>
  <c r="M36" i="19"/>
  <c r="L45" i="19"/>
  <c r="L9" i="19"/>
  <c r="K10" i="19"/>
  <c r="J13" i="19"/>
  <c r="J17" i="19"/>
  <c r="L21" i="19"/>
  <c r="J23" i="19"/>
  <c r="J27" i="19"/>
  <c r="C31" i="19"/>
  <c r="G31" i="19"/>
  <c r="B32" i="19"/>
  <c r="F32" i="19"/>
  <c r="E33" i="19"/>
  <c r="I33" i="19"/>
  <c r="D34" i="19"/>
  <c r="C35" i="19"/>
  <c r="G35" i="19"/>
  <c r="B36" i="19"/>
  <c r="F36" i="19"/>
  <c r="E37" i="19"/>
  <c r="I37" i="19"/>
  <c r="D38" i="19"/>
  <c r="H38" i="19"/>
  <c r="C39" i="19"/>
  <c r="G39" i="19"/>
  <c r="B40" i="19"/>
  <c r="F40" i="19"/>
  <c r="D42" i="19"/>
  <c r="C43" i="19"/>
  <c r="G43" i="19"/>
  <c r="B44" i="19"/>
  <c r="F44" i="19"/>
  <c r="E45" i="19"/>
  <c r="I45" i="19"/>
  <c r="D46" i="19"/>
  <c r="H46" i="19"/>
  <c r="C47" i="19"/>
  <c r="G47" i="19"/>
  <c r="J12" i="19"/>
  <c r="J16" i="19"/>
  <c r="J20" i="19"/>
  <c r="J26" i="19"/>
  <c r="D31" i="19"/>
  <c r="H31" i="19"/>
  <c r="C32" i="19"/>
  <c r="G32" i="19"/>
  <c r="B33" i="19"/>
  <c r="F33" i="19"/>
  <c r="E34" i="19"/>
  <c r="D35" i="19"/>
  <c r="H35" i="19"/>
  <c r="C36" i="19"/>
  <c r="G36" i="19"/>
  <c r="B37" i="19"/>
  <c r="F37" i="19"/>
  <c r="E38" i="19"/>
  <c r="I38" i="19"/>
  <c r="D39" i="19"/>
  <c r="H39" i="19"/>
  <c r="C40" i="19"/>
  <c r="G40" i="19"/>
  <c r="D43" i="19"/>
  <c r="H43" i="19"/>
  <c r="C44" i="19"/>
  <c r="G44" i="19"/>
  <c r="B45" i="19"/>
  <c r="F45" i="19"/>
  <c r="E46" i="19"/>
  <c r="I46" i="19"/>
  <c r="D47" i="19"/>
  <c r="H47" i="19"/>
  <c r="B9" i="19"/>
  <c r="B29" i="19" s="1"/>
  <c r="F9" i="19"/>
  <c r="G29" i="19" s="1"/>
  <c r="J11" i="19"/>
  <c r="J15" i="19"/>
  <c r="J19" i="19"/>
  <c r="B41" i="19"/>
  <c r="F21" i="19"/>
  <c r="H41" i="19" s="1"/>
  <c r="J25" i="19"/>
  <c r="E31" i="19"/>
  <c r="I31" i="19"/>
  <c r="D32" i="19"/>
  <c r="H32" i="19"/>
  <c r="C33" i="19"/>
  <c r="G33" i="19"/>
  <c r="B34" i="19"/>
  <c r="E35" i="19"/>
  <c r="I35" i="19"/>
  <c r="D36" i="19"/>
  <c r="H36" i="19"/>
  <c r="C37" i="19"/>
  <c r="G37" i="19"/>
  <c r="B38" i="19"/>
  <c r="F38" i="19"/>
  <c r="E39" i="19"/>
  <c r="I39" i="19"/>
  <c r="D40" i="19"/>
  <c r="H40" i="19"/>
  <c r="B42" i="19"/>
  <c r="E43" i="19"/>
  <c r="I43" i="19"/>
  <c r="D44" i="19"/>
  <c r="H44" i="19"/>
  <c r="C45" i="19"/>
  <c r="G45" i="19"/>
  <c r="B46" i="19"/>
  <c r="F46" i="19"/>
  <c r="E47" i="19"/>
  <c r="M44" i="18"/>
  <c r="L33" i="18"/>
  <c r="M36" i="18"/>
  <c r="K42" i="18"/>
  <c r="L45" i="18"/>
  <c r="L9" i="18"/>
  <c r="K10" i="18"/>
  <c r="J13" i="18"/>
  <c r="J17" i="18"/>
  <c r="L21" i="18"/>
  <c r="J23" i="18"/>
  <c r="J27" i="18"/>
  <c r="C31" i="18"/>
  <c r="G31" i="18"/>
  <c r="B32" i="18"/>
  <c r="F32" i="18"/>
  <c r="E33" i="18"/>
  <c r="I33" i="18"/>
  <c r="D34" i="18"/>
  <c r="H34" i="18"/>
  <c r="C35" i="18"/>
  <c r="G35" i="18"/>
  <c r="B36" i="18"/>
  <c r="F36" i="18"/>
  <c r="E37" i="18"/>
  <c r="I37" i="18"/>
  <c r="D38" i="18"/>
  <c r="H38" i="18"/>
  <c r="C39" i="18"/>
  <c r="G39" i="18"/>
  <c r="B40" i="18"/>
  <c r="F40" i="18"/>
  <c r="D42" i="18"/>
  <c r="H42" i="18"/>
  <c r="C43" i="18"/>
  <c r="G43" i="18"/>
  <c r="B44" i="18"/>
  <c r="F44" i="18"/>
  <c r="I45" i="18"/>
  <c r="D46" i="18"/>
  <c r="H46" i="18"/>
  <c r="C47" i="18"/>
  <c r="G47" i="18"/>
  <c r="J12" i="18"/>
  <c r="J16" i="18"/>
  <c r="J20" i="18"/>
  <c r="J22" i="18"/>
  <c r="J26" i="18"/>
  <c r="D31" i="18"/>
  <c r="H31" i="18"/>
  <c r="C32" i="18"/>
  <c r="G32" i="18"/>
  <c r="B33" i="18"/>
  <c r="F33" i="18"/>
  <c r="E34" i="18"/>
  <c r="I34" i="18"/>
  <c r="D35" i="18"/>
  <c r="H35" i="18"/>
  <c r="C36" i="18"/>
  <c r="G36" i="18"/>
  <c r="B37" i="18"/>
  <c r="F37" i="18"/>
  <c r="E38" i="18"/>
  <c r="I38" i="18"/>
  <c r="D39" i="18"/>
  <c r="H39" i="18"/>
  <c r="C40" i="18"/>
  <c r="G40" i="18"/>
  <c r="D43" i="18"/>
  <c r="H43" i="18"/>
  <c r="C44" i="18"/>
  <c r="G44" i="18"/>
  <c r="B45" i="18"/>
  <c r="F45" i="18"/>
  <c r="I46" i="18"/>
  <c r="D47" i="18"/>
  <c r="H47" i="18"/>
  <c r="B9" i="18"/>
  <c r="F9" i="18"/>
  <c r="J11" i="18"/>
  <c r="J15" i="18"/>
  <c r="J19" i="18"/>
  <c r="B41" i="18"/>
  <c r="F21" i="18"/>
  <c r="H41" i="18" s="1"/>
  <c r="J25" i="18"/>
  <c r="F30" i="18"/>
  <c r="E31" i="18"/>
  <c r="I31" i="18"/>
  <c r="D32" i="18"/>
  <c r="H32" i="18"/>
  <c r="C33" i="18"/>
  <c r="G33" i="18"/>
  <c r="B34" i="18"/>
  <c r="F34" i="18"/>
  <c r="E35" i="18"/>
  <c r="I35" i="18"/>
  <c r="D36" i="18"/>
  <c r="H36" i="18"/>
  <c r="C37" i="18"/>
  <c r="G37" i="18"/>
  <c r="B38" i="18"/>
  <c r="F38" i="18"/>
  <c r="E39" i="18"/>
  <c r="I39" i="18"/>
  <c r="D40" i="18"/>
  <c r="H40" i="18"/>
  <c r="B42" i="18"/>
  <c r="F42" i="18"/>
  <c r="I43" i="18"/>
  <c r="D44" i="18"/>
  <c r="H44" i="18"/>
  <c r="C45" i="18"/>
  <c r="G45" i="18"/>
  <c r="B46" i="18"/>
  <c r="F46" i="18"/>
  <c r="L33" i="17"/>
  <c r="M36" i="17"/>
  <c r="K42" i="17"/>
  <c r="L45" i="17"/>
  <c r="K34" i="17"/>
  <c r="L9" i="17"/>
  <c r="K10" i="17"/>
  <c r="L21" i="17"/>
  <c r="C31" i="17"/>
  <c r="G31" i="17"/>
  <c r="B32" i="17"/>
  <c r="F32" i="17"/>
  <c r="E33" i="17"/>
  <c r="I33" i="17"/>
  <c r="D34" i="17"/>
  <c r="H34" i="17"/>
  <c r="C35" i="17"/>
  <c r="G35" i="17"/>
  <c r="B36" i="17"/>
  <c r="F36" i="17"/>
  <c r="E37" i="17"/>
  <c r="I37" i="17"/>
  <c r="D38" i="17"/>
  <c r="H38" i="17"/>
  <c r="C39" i="17"/>
  <c r="G39" i="17"/>
  <c r="B40" i="17"/>
  <c r="F40" i="17"/>
  <c r="D42" i="17"/>
  <c r="H42" i="17"/>
  <c r="C43" i="17"/>
  <c r="G43" i="17"/>
  <c r="B44" i="17"/>
  <c r="F44" i="17"/>
  <c r="E45" i="17"/>
  <c r="I45" i="17"/>
  <c r="D46" i="17"/>
  <c r="H46" i="17"/>
  <c r="C47" i="17"/>
  <c r="G47" i="17"/>
  <c r="J12" i="17"/>
  <c r="J16" i="17"/>
  <c r="J20" i="17"/>
  <c r="J22" i="17"/>
  <c r="J26" i="17"/>
  <c r="D31" i="17"/>
  <c r="H31" i="17"/>
  <c r="C32" i="17"/>
  <c r="G32" i="17"/>
  <c r="B33" i="17"/>
  <c r="F33" i="17"/>
  <c r="E34" i="17"/>
  <c r="I34" i="17"/>
  <c r="D35" i="17"/>
  <c r="H35" i="17"/>
  <c r="C36" i="17"/>
  <c r="G36" i="17"/>
  <c r="B37" i="17"/>
  <c r="F37" i="17"/>
  <c r="E38" i="17"/>
  <c r="I38" i="17"/>
  <c r="D39" i="17"/>
  <c r="H39" i="17"/>
  <c r="C40" i="17"/>
  <c r="G40" i="17"/>
  <c r="D43" i="17"/>
  <c r="H43" i="17"/>
  <c r="C44" i="17"/>
  <c r="G44" i="17"/>
  <c r="B45" i="17"/>
  <c r="F45" i="17"/>
  <c r="E46" i="17"/>
  <c r="I46" i="17"/>
  <c r="D47" i="17"/>
  <c r="H47" i="17"/>
  <c r="B9" i="17"/>
  <c r="B29" i="17" s="1"/>
  <c r="F9" i="17"/>
  <c r="H29" i="17" s="1"/>
  <c r="J11" i="17"/>
  <c r="J15" i="17"/>
  <c r="J19" i="17"/>
  <c r="B41" i="17"/>
  <c r="F21" i="17"/>
  <c r="G41" i="17" s="1"/>
  <c r="J25" i="17"/>
  <c r="E31" i="17"/>
  <c r="I31" i="17"/>
  <c r="D32" i="17"/>
  <c r="H32" i="17"/>
  <c r="C33" i="17"/>
  <c r="G33" i="17"/>
  <c r="B34" i="17"/>
  <c r="F34" i="17"/>
  <c r="E35" i="17"/>
  <c r="I35" i="17"/>
  <c r="D36" i="17"/>
  <c r="H36" i="17"/>
  <c r="C37" i="17"/>
  <c r="G37" i="17"/>
  <c r="B38" i="17"/>
  <c r="F38" i="17"/>
  <c r="E39" i="17"/>
  <c r="I39" i="17"/>
  <c r="D40" i="17"/>
  <c r="H40" i="17"/>
  <c r="B42" i="17"/>
  <c r="F42" i="17"/>
  <c r="E43" i="17"/>
  <c r="I43" i="17"/>
  <c r="D44" i="17"/>
  <c r="H44" i="17"/>
  <c r="C45" i="17"/>
  <c r="G45" i="17"/>
  <c r="B46" i="17"/>
  <c r="F46" i="17"/>
  <c r="E47" i="17"/>
  <c r="B10" i="17"/>
  <c r="B30" i="17" s="1"/>
  <c r="F10" i="17"/>
  <c r="G30" i="17" s="1"/>
  <c r="J14" i="17"/>
  <c r="J18" i="17"/>
  <c r="J24" i="17"/>
  <c r="L33" i="16"/>
  <c r="M36" i="16"/>
  <c r="K42" i="16"/>
  <c r="L45" i="16"/>
  <c r="L9" i="16"/>
  <c r="K10" i="16"/>
  <c r="J13" i="16"/>
  <c r="J17" i="16"/>
  <c r="L21" i="16"/>
  <c r="J23" i="16"/>
  <c r="J27" i="16"/>
  <c r="H30" i="16"/>
  <c r="C31" i="16"/>
  <c r="G31" i="16"/>
  <c r="B32" i="16"/>
  <c r="F32" i="16"/>
  <c r="E33" i="16"/>
  <c r="I33" i="16"/>
  <c r="D34" i="16"/>
  <c r="H34" i="16"/>
  <c r="C35" i="16"/>
  <c r="G35" i="16"/>
  <c r="B36" i="16"/>
  <c r="F36" i="16"/>
  <c r="E37" i="16"/>
  <c r="I37" i="16"/>
  <c r="D38" i="16"/>
  <c r="H38" i="16"/>
  <c r="C39" i="16"/>
  <c r="G39" i="16"/>
  <c r="B40" i="16"/>
  <c r="F40" i="16"/>
  <c r="D42" i="16"/>
  <c r="H42" i="16"/>
  <c r="C43" i="16"/>
  <c r="G43" i="16"/>
  <c r="B44" i="16"/>
  <c r="F44" i="16"/>
  <c r="E45" i="16"/>
  <c r="I45" i="16"/>
  <c r="D46" i="16"/>
  <c r="H46" i="16"/>
  <c r="C47" i="16"/>
  <c r="G47" i="16"/>
  <c r="J12" i="16"/>
  <c r="J16" i="16"/>
  <c r="J20" i="16"/>
  <c r="J22" i="16"/>
  <c r="J26" i="16"/>
  <c r="D31" i="16"/>
  <c r="H31" i="16"/>
  <c r="C32" i="16"/>
  <c r="G32" i="16"/>
  <c r="B33" i="16"/>
  <c r="F33" i="16"/>
  <c r="E34" i="16"/>
  <c r="I34" i="16"/>
  <c r="D35" i="16"/>
  <c r="H35" i="16"/>
  <c r="C36" i="16"/>
  <c r="G36" i="16"/>
  <c r="B37" i="16"/>
  <c r="F37" i="16"/>
  <c r="E38" i="16"/>
  <c r="I38" i="16"/>
  <c r="D39" i="16"/>
  <c r="H39" i="16"/>
  <c r="C40" i="16"/>
  <c r="G40" i="16"/>
  <c r="D43" i="16"/>
  <c r="H43" i="16"/>
  <c r="C44" i="16"/>
  <c r="G44" i="16"/>
  <c r="B45" i="16"/>
  <c r="F45" i="16"/>
  <c r="E46" i="16"/>
  <c r="I46" i="16"/>
  <c r="D47" i="16"/>
  <c r="H47" i="16"/>
  <c r="B29" i="16"/>
  <c r="F9" i="16"/>
  <c r="G29" i="16" s="1"/>
  <c r="J11" i="16"/>
  <c r="J15" i="16"/>
  <c r="J19" i="16"/>
  <c r="B41" i="16"/>
  <c r="F21" i="16"/>
  <c r="H41" i="16" s="1"/>
  <c r="J25" i="16"/>
  <c r="E31" i="16"/>
  <c r="I31" i="16"/>
  <c r="D32" i="16"/>
  <c r="H32" i="16"/>
  <c r="C33" i="16"/>
  <c r="G33" i="16"/>
  <c r="B34" i="16"/>
  <c r="F34" i="16"/>
  <c r="E35" i="16"/>
  <c r="I35" i="16"/>
  <c r="D36" i="16"/>
  <c r="H36" i="16"/>
  <c r="C37" i="16"/>
  <c r="G37" i="16"/>
  <c r="B38" i="16"/>
  <c r="F38" i="16"/>
  <c r="E39" i="16"/>
  <c r="I39" i="16"/>
  <c r="D40" i="16"/>
  <c r="H40" i="16"/>
  <c r="B42" i="16"/>
  <c r="F42" i="16"/>
  <c r="E43" i="16"/>
  <c r="I43" i="16"/>
  <c r="D44" i="16"/>
  <c r="H44" i="16"/>
  <c r="C45" i="16"/>
  <c r="G45" i="16"/>
  <c r="B46" i="16"/>
  <c r="F46" i="16"/>
  <c r="E47" i="16"/>
  <c r="C31" i="13"/>
  <c r="C32" i="13"/>
  <c r="C33" i="13"/>
  <c r="C34" i="13"/>
  <c r="C35" i="13"/>
  <c r="C36" i="13"/>
  <c r="C37" i="13"/>
  <c r="C38" i="13"/>
  <c r="C39" i="13"/>
  <c r="C40" i="13"/>
  <c r="I29" i="13"/>
  <c r="L10" i="13"/>
  <c r="D32" i="13"/>
  <c r="L32" i="13" s="1"/>
  <c r="D34" i="13"/>
  <c r="D35" i="13"/>
  <c r="D36" i="13"/>
  <c r="L36" i="13" s="1"/>
  <c r="D37" i="13"/>
  <c r="D38" i="13"/>
  <c r="D39" i="13"/>
  <c r="D40" i="13"/>
  <c r="L40" i="13" s="1"/>
  <c r="F10" i="13"/>
  <c r="F30" i="13" s="1"/>
  <c r="E31" i="13"/>
  <c r="M31" i="13" s="1"/>
  <c r="E32" i="13"/>
  <c r="E33" i="13"/>
  <c r="E34" i="13"/>
  <c r="E35" i="13"/>
  <c r="M35" i="13" s="1"/>
  <c r="E36" i="13"/>
  <c r="E37" i="13"/>
  <c r="E38" i="13"/>
  <c r="E39" i="13"/>
  <c r="M39" i="13" s="1"/>
  <c r="E40" i="13"/>
  <c r="B29" i="13"/>
  <c r="B10" i="13"/>
  <c r="B30" i="13" s="1"/>
  <c r="G7" i="7"/>
  <c r="B25" i="7"/>
  <c r="F25" i="7"/>
  <c r="D26" i="7"/>
  <c r="D30" i="7"/>
  <c r="D36" i="7"/>
  <c r="B44" i="7"/>
  <c r="F44" i="7"/>
  <c r="D45" i="7"/>
  <c r="B46" i="7"/>
  <c r="F46" i="7"/>
  <c r="D47" i="7"/>
  <c r="B48" i="7"/>
  <c r="F48" i="7"/>
  <c r="D49" i="7"/>
  <c r="B50" i="7"/>
  <c r="F50" i="7"/>
  <c r="D51" i="7"/>
  <c r="B52" i="7"/>
  <c r="F52" i="7"/>
  <c r="D53" i="7"/>
  <c r="B54" i="7"/>
  <c r="F54" i="7"/>
  <c r="D55" i="7"/>
  <c r="B56" i="7"/>
  <c r="F56" i="7"/>
  <c r="D57" i="7"/>
  <c r="B58" i="7"/>
  <c r="F58" i="7"/>
  <c r="D59" i="7"/>
  <c r="C25" i="7"/>
  <c r="E26" i="7"/>
  <c r="E30" i="7"/>
  <c r="E36" i="7"/>
  <c r="E45" i="7"/>
  <c r="C46" i="7"/>
  <c r="E47" i="7"/>
  <c r="C48" i="7"/>
  <c r="E49" i="7"/>
  <c r="C50" i="7"/>
  <c r="E51" i="7"/>
  <c r="C52" i="7"/>
  <c r="E53" i="7"/>
  <c r="E55" i="7"/>
  <c r="C56" i="7"/>
  <c r="E57" i="7"/>
  <c r="C58" i="7"/>
  <c r="E59" i="7"/>
  <c r="G8" i="7"/>
  <c r="G18" i="7"/>
  <c r="D25" i="7"/>
  <c r="B26" i="7"/>
  <c r="B36" i="7"/>
  <c r="B45" i="7"/>
  <c r="F45" i="7"/>
  <c r="D46" i="7"/>
  <c r="B47" i="7"/>
  <c r="F47" i="7"/>
  <c r="B49" i="7"/>
  <c r="F49" i="7"/>
  <c r="D50" i="7"/>
  <c r="B51" i="7"/>
  <c r="F51" i="7"/>
  <c r="D52" i="7"/>
  <c r="B53" i="7"/>
  <c r="F53" i="7"/>
  <c r="B55" i="7"/>
  <c r="F55" i="7"/>
  <c r="D56" i="7"/>
  <c r="B57" i="7"/>
  <c r="F57" i="7"/>
  <c r="B59" i="7"/>
  <c r="G59" i="7" s="1"/>
  <c r="C45" i="7"/>
  <c r="E46" i="7"/>
  <c r="C47" i="7"/>
  <c r="C49" i="7"/>
  <c r="E50" i="7"/>
  <c r="C51" i="7"/>
  <c r="E52" i="7"/>
  <c r="C53" i="7"/>
  <c r="C55" i="7"/>
  <c r="E56" i="7"/>
  <c r="C57" i="7"/>
  <c r="G7" i="8"/>
  <c r="B25" i="8"/>
  <c r="F25" i="8"/>
  <c r="D26" i="8"/>
  <c r="D30" i="8"/>
  <c r="D36" i="8"/>
  <c r="B44" i="8"/>
  <c r="F44" i="8"/>
  <c r="D45" i="8"/>
  <c r="B46" i="8"/>
  <c r="F46" i="8"/>
  <c r="D47" i="8"/>
  <c r="B48" i="8"/>
  <c r="F48" i="8"/>
  <c r="D49" i="8"/>
  <c r="B50" i="8"/>
  <c r="F50" i="8"/>
  <c r="D51" i="8"/>
  <c r="B52" i="8"/>
  <c r="F52" i="8"/>
  <c r="D53" i="8"/>
  <c r="B54" i="8"/>
  <c r="F54" i="8"/>
  <c r="D55" i="8"/>
  <c r="B56" i="8"/>
  <c r="F56" i="8"/>
  <c r="D57" i="8"/>
  <c r="B58" i="8"/>
  <c r="F58" i="8"/>
  <c r="D59" i="8"/>
  <c r="C25" i="8"/>
  <c r="E26" i="8"/>
  <c r="E30" i="8"/>
  <c r="E36" i="8"/>
  <c r="E45" i="8"/>
  <c r="C46" i="8"/>
  <c r="E47" i="8"/>
  <c r="C48" i="8"/>
  <c r="E49" i="8"/>
  <c r="C50" i="8"/>
  <c r="E51" i="8"/>
  <c r="C52" i="8"/>
  <c r="E53" i="8"/>
  <c r="C54" i="8"/>
  <c r="E55" i="8"/>
  <c r="C56" i="8"/>
  <c r="E57" i="8"/>
  <c r="C58" i="8"/>
  <c r="E59" i="8"/>
  <c r="G8" i="8"/>
  <c r="G18" i="8"/>
  <c r="D25" i="8"/>
  <c r="B26" i="8"/>
  <c r="B45" i="8"/>
  <c r="F45" i="8"/>
  <c r="D46" i="8"/>
  <c r="B47" i="8"/>
  <c r="F47" i="8"/>
  <c r="B49" i="8"/>
  <c r="F49" i="8"/>
  <c r="D50" i="8"/>
  <c r="B51" i="8"/>
  <c r="F51" i="8"/>
  <c r="D52" i="8"/>
  <c r="B53" i="8"/>
  <c r="F53" i="8"/>
  <c r="B55" i="8"/>
  <c r="F55" i="8"/>
  <c r="D56" i="8"/>
  <c r="B57" i="8"/>
  <c r="F57" i="8"/>
  <c r="B59" i="8"/>
  <c r="G59" i="8" s="1"/>
  <c r="C45" i="8"/>
  <c r="E46" i="8"/>
  <c r="C47" i="8"/>
  <c r="C49" i="8"/>
  <c r="E50" i="8"/>
  <c r="C51" i="8"/>
  <c r="E52" i="8"/>
  <c r="C53" i="8"/>
  <c r="C55" i="8"/>
  <c r="E56" i="8"/>
  <c r="C57" i="8"/>
  <c r="G7" i="9"/>
  <c r="B25" i="9"/>
  <c r="F25" i="9"/>
  <c r="D26" i="9"/>
  <c r="D30" i="9"/>
  <c r="D36" i="9"/>
  <c r="B44" i="9"/>
  <c r="F44" i="9"/>
  <c r="D45" i="9"/>
  <c r="B46" i="9"/>
  <c r="F46" i="9"/>
  <c r="D47" i="9"/>
  <c r="B48" i="9"/>
  <c r="F48" i="9"/>
  <c r="D49" i="9"/>
  <c r="B50" i="9"/>
  <c r="F50" i="9"/>
  <c r="D51" i="9"/>
  <c r="B52" i="9"/>
  <c r="F52" i="9"/>
  <c r="D53" i="9"/>
  <c r="B54" i="9"/>
  <c r="F54" i="9"/>
  <c r="D55" i="9"/>
  <c r="B56" i="9"/>
  <c r="F56" i="9"/>
  <c r="D57" i="9"/>
  <c r="B58" i="9"/>
  <c r="F58" i="9"/>
  <c r="D59" i="9"/>
  <c r="C25" i="9"/>
  <c r="E26" i="9"/>
  <c r="E30" i="9"/>
  <c r="E36" i="9"/>
  <c r="E45" i="9"/>
  <c r="C46" i="9"/>
  <c r="E47" i="9"/>
  <c r="C48" i="9"/>
  <c r="E49" i="9"/>
  <c r="C50" i="9"/>
  <c r="E51" i="9"/>
  <c r="C52" i="9"/>
  <c r="E53" i="9"/>
  <c r="C54" i="9"/>
  <c r="E55" i="9"/>
  <c r="C56" i="9"/>
  <c r="E57" i="9"/>
  <c r="C58" i="9"/>
  <c r="E59" i="9"/>
  <c r="G8" i="9"/>
  <c r="G18" i="9"/>
  <c r="D25" i="9"/>
  <c r="B26" i="9"/>
  <c r="B45" i="9"/>
  <c r="F45" i="9"/>
  <c r="D46" i="9"/>
  <c r="B47" i="9"/>
  <c r="F47" i="9"/>
  <c r="B49" i="9"/>
  <c r="F49" i="9"/>
  <c r="D50" i="9"/>
  <c r="B51" i="9"/>
  <c r="F51" i="9"/>
  <c r="D52" i="9"/>
  <c r="B53" i="9"/>
  <c r="F53" i="9"/>
  <c r="B55" i="9"/>
  <c r="F55" i="9"/>
  <c r="D56" i="9"/>
  <c r="B57" i="9"/>
  <c r="F57" i="9"/>
  <c r="B59" i="9"/>
  <c r="G59" i="9" s="1"/>
  <c r="C45" i="9"/>
  <c r="E46" i="9"/>
  <c r="C47" i="9"/>
  <c r="C49" i="9"/>
  <c r="E50" i="9"/>
  <c r="C51" i="9"/>
  <c r="E52" i="9"/>
  <c r="C53" i="9"/>
  <c r="C55" i="9"/>
  <c r="E56" i="9"/>
  <c r="C57" i="9"/>
  <c r="G7" i="10"/>
  <c r="B25" i="10"/>
  <c r="F25" i="10"/>
  <c r="D26" i="10"/>
  <c r="D30" i="10"/>
  <c r="D36" i="10"/>
  <c r="B44" i="10"/>
  <c r="F44" i="10"/>
  <c r="D45" i="10"/>
  <c r="B46" i="10"/>
  <c r="F46" i="10"/>
  <c r="D47" i="10"/>
  <c r="B48" i="10"/>
  <c r="F48" i="10"/>
  <c r="D49" i="10"/>
  <c r="B50" i="10"/>
  <c r="F50" i="10"/>
  <c r="D51" i="10"/>
  <c r="B52" i="10"/>
  <c r="F52" i="10"/>
  <c r="D53" i="10"/>
  <c r="B54" i="10"/>
  <c r="F54" i="10"/>
  <c r="D55" i="10"/>
  <c r="B56" i="10"/>
  <c r="F56" i="10"/>
  <c r="D57" i="10"/>
  <c r="B58" i="10"/>
  <c r="F58" i="10"/>
  <c r="D59" i="10"/>
  <c r="C25" i="10"/>
  <c r="E26" i="10"/>
  <c r="E30" i="10"/>
  <c r="E36" i="10"/>
  <c r="E45" i="10"/>
  <c r="C46" i="10"/>
  <c r="E47" i="10"/>
  <c r="C48" i="10"/>
  <c r="E49" i="10"/>
  <c r="C50" i="10"/>
  <c r="E51" i="10"/>
  <c r="C52" i="10"/>
  <c r="E53" i="10"/>
  <c r="E55" i="10"/>
  <c r="C56" i="10"/>
  <c r="E57" i="10"/>
  <c r="C58" i="10"/>
  <c r="E59" i="10"/>
  <c r="G8" i="10"/>
  <c r="G18" i="10"/>
  <c r="D25" i="10"/>
  <c r="B26" i="10"/>
  <c r="B36" i="10"/>
  <c r="B45" i="10"/>
  <c r="F45" i="10"/>
  <c r="D46" i="10"/>
  <c r="B47" i="10"/>
  <c r="F47" i="10"/>
  <c r="B49" i="10"/>
  <c r="F49" i="10"/>
  <c r="D50" i="10"/>
  <c r="B51" i="10"/>
  <c r="F51" i="10"/>
  <c r="D52" i="10"/>
  <c r="B53" i="10"/>
  <c r="F53" i="10"/>
  <c r="B55" i="10"/>
  <c r="F55" i="10"/>
  <c r="D56" i="10"/>
  <c r="B57" i="10"/>
  <c r="F57" i="10"/>
  <c r="B59" i="10"/>
  <c r="G59" i="10" s="1"/>
  <c r="C45" i="10"/>
  <c r="E46" i="10"/>
  <c r="C47" i="10"/>
  <c r="C49" i="10"/>
  <c r="E50" i="10"/>
  <c r="C51" i="10"/>
  <c r="E52" i="10"/>
  <c r="C53" i="10"/>
  <c r="C55" i="10"/>
  <c r="E56" i="10"/>
  <c r="C57" i="10"/>
  <c r="G59" i="11"/>
  <c r="E25" i="11"/>
  <c r="G7" i="11"/>
  <c r="B25" i="11"/>
  <c r="F25" i="11"/>
  <c r="D26" i="11"/>
  <c r="D30" i="11"/>
  <c r="D36" i="11"/>
  <c r="B44" i="11"/>
  <c r="F44" i="11"/>
  <c r="D45" i="11"/>
  <c r="B46" i="11"/>
  <c r="F46" i="11"/>
  <c r="D47" i="11"/>
  <c r="B48" i="11"/>
  <c r="F48" i="11"/>
  <c r="D49" i="11"/>
  <c r="B50" i="11"/>
  <c r="F50" i="11"/>
  <c r="D51" i="11"/>
  <c r="B52" i="11"/>
  <c r="F52" i="11"/>
  <c r="D53" i="11"/>
  <c r="B54" i="11"/>
  <c r="F54" i="11"/>
  <c r="D55" i="11"/>
  <c r="B56" i="11"/>
  <c r="F56" i="11"/>
  <c r="D57" i="11"/>
  <c r="B58" i="11"/>
  <c r="F58" i="11"/>
  <c r="D59" i="11"/>
  <c r="C25" i="11"/>
  <c r="E26" i="11"/>
  <c r="E30" i="11"/>
  <c r="E36" i="11"/>
  <c r="E45" i="11"/>
  <c r="C46" i="11"/>
  <c r="E47" i="11"/>
  <c r="C48" i="11"/>
  <c r="E49" i="11"/>
  <c r="C50" i="11"/>
  <c r="E51" i="11"/>
  <c r="C52" i="11"/>
  <c r="E53" i="11"/>
  <c r="E55" i="11"/>
  <c r="C56" i="11"/>
  <c r="E57" i="11"/>
  <c r="C58" i="11"/>
  <c r="E59" i="11"/>
  <c r="G8" i="11"/>
  <c r="G18" i="11"/>
  <c r="D25" i="11"/>
  <c r="B26" i="11"/>
  <c r="B36" i="11"/>
  <c r="B45" i="11"/>
  <c r="F45" i="11"/>
  <c r="D46" i="11"/>
  <c r="B47" i="11"/>
  <c r="F47" i="11"/>
  <c r="B49" i="11"/>
  <c r="F49" i="11"/>
  <c r="D50" i="11"/>
  <c r="B51" i="11"/>
  <c r="F51" i="11"/>
  <c r="D52" i="11"/>
  <c r="B53" i="11"/>
  <c r="F53" i="11"/>
  <c r="B55" i="11"/>
  <c r="F55" i="11"/>
  <c r="D56" i="11"/>
  <c r="B57" i="11"/>
  <c r="F57" i="11"/>
  <c r="C45" i="11"/>
  <c r="E46" i="11"/>
  <c r="C47" i="11"/>
  <c r="C49" i="11"/>
  <c r="E50" i="11"/>
  <c r="C51" i="11"/>
  <c r="E52" i="11"/>
  <c r="C53" i="11"/>
  <c r="C55" i="11"/>
  <c r="E56" i="11"/>
  <c r="C57" i="11"/>
  <c r="C9" i="34"/>
  <c r="C18" i="34" s="1"/>
  <c r="D9" i="34"/>
  <c r="E9" i="34"/>
  <c r="F9" i="34"/>
  <c r="G9" i="34"/>
  <c r="H9" i="34"/>
  <c r="H18" i="34" s="1"/>
  <c r="I9" i="34"/>
  <c r="J9" i="34"/>
  <c r="C10" i="34"/>
  <c r="D10" i="34"/>
  <c r="E10" i="34"/>
  <c r="F10" i="34"/>
  <c r="G10" i="34"/>
  <c r="H10" i="34"/>
  <c r="I10" i="34"/>
  <c r="J10" i="34"/>
  <c r="C11" i="34"/>
  <c r="D11" i="34"/>
  <c r="E11" i="34"/>
  <c r="F11" i="34"/>
  <c r="G11" i="34"/>
  <c r="H11" i="34"/>
  <c r="I11" i="34"/>
  <c r="J11" i="34"/>
  <c r="C12" i="34"/>
  <c r="D12" i="34"/>
  <c r="E12" i="34"/>
  <c r="F12" i="34"/>
  <c r="G12" i="34"/>
  <c r="H12" i="34"/>
  <c r="I12" i="34"/>
  <c r="J12" i="34"/>
  <c r="C13" i="34"/>
  <c r="D13" i="34"/>
  <c r="E13" i="34"/>
  <c r="F13" i="34"/>
  <c r="G13" i="34"/>
  <c r="H13" i="34"/>
  <c r="I13" i="34"/>
  <c r="J13" i="34"/>
  <c r="C14" i="34"/>
  <c r="D14" i="34"/>
  <c r="E14" i="34"/>
  <c r="F14" i="34"/>
  <c r="G14" i="34"/>
  <c r="H14" i="34"/>
  <c r="I14" i="34"/>
  <c r="J14" i="34"/>
  <c r="C15" i="34"/>
  <c r="D15" i="34"/>
  <c r="E15" i="34"/>
  <c r="F15" i="34"/>
  <c r="G15" i="34"/>
  <c r="H15" i="34"/>
  <c r="I15" i="34"/>
  <c r="J15" i="34"/>
  <c r="B15" i="34"/>
  <c r="B24" i="34" s="1"/>
  <c r="B14" i="34"/>
  <c r="B23" i="34" s="1"/>
  <c r="B13" i="34"/>
  <c r="B22" i="34" s="1"/>
  <c r="B12" i="34"/>
  <c r="B21" i="34" s="1"/>
  <c r="B11" i="34"/>
  <c r="B20" i="34" s="1"/>
  <c r="B10" i="34"/>
  <c r="B19" i="34" s="1"/>
  <c r="B18" i="34"/>
  <c r="K14" i="34"/>
  <c r="K13" i="34"/>
  <c r="K12" i="34"/>
  <c r="K11" i="34"/>
  <c r="K10" i="34"/>
  <c r="K9" i="34"/>
  <c r="H24" i="34" l="1"/>
  <c r="E29" i="20"/>
  <c r="K21" i="34"/>
  <c r="I24" i="34"/>
  <c r="E24" i="34"/>
  <c r="I23" i="34"/>
  <c r="E23" i="34"/>
  <c r="I21" i="34"/>
  <c r="E21" i="34"/>
  <c r="I20" i="34"/>
  <c r="E20" i="34"/>
  <c r="I19" i="34"/>
  <c r="E19" i="34"/>
  <c r="D41" i="20"/>
  <c r="L41" i="20" s="1"/>
  <c r="C41" i="20"/>
  <c r="G30" i="18"/>
  <c r="D24" i="34"/>
  <c r="H21" i="34"/>
  <c r="D21" i="34"/>
  <c r="H20" i="34"/>
  <c r="D20" i="34"/>
  <c r="K20" i="34"/>
  <c r="K24" i="34"/>
  <c r="E18" i="34"/>
  <c r="D23" i="34"/>
  <c r="D18" i="34"/>
  <c r="D8" i="34"/>
  <c r="I22" i="34"/>
  <c r="K22" i="34"/>
  <c r="H22" i="34"/>
  <c r="H19" i="34"/>
  <c r="K19" i="34"/>
  <c r="K23" i="34"/>
  <c r="G24" i="34"/>
  <c r="C24" i="34"/>
  <c r="G23" i="34"/>
  <c r="C23" i="34"/>
  <c r="G22" i="34"/>
  <c r="C22" i="34"/>
  <c r="G21" i="34"/>
  <c r="C21" i="34"/>
  <c r="G20" i="34"/>
  <c r="C20" i="34"/>
  <c r="G19" i="34"/>
  <c r="C19" i="34"/>
  <c r="G18" i="34"/>
  <c r="C8" i="34"/>
  <c r="E22" i="34"/>
  <c r="I18" i="34"/>
  <c r="K18" i="34"/>
  <c r="H23" i="34"/>
  <c r="D22" i="34"/>
  <c r="D19" i="34"/>
  <c r="J24" i="34"/>
  <c r="F24" i="34"/>
  <c r="J23" i="34"/>
  <c r="F23" i="34"/>
  <c r="J22" i="34"/>
  <c r="F22" i="34"/>
  <c r="J21" i="34"/>
  <c r="F21" i="34"/>
  <c r="J20" i="34"/>
  <c r="F20" i="34"/>
  <c r="J19" i="34"/>
  <c r="F19" i="34"/>
  <c r="J18" i="34"/>
  <c r="F18" i="34"/>
  <c r="L47" i="20"/>
  <c r="L43" i="20"/>
  <c r="E41" i="20"/>
  <c r="J21" i="20"/>
  <c r="F29" i="20"/>
  <c r="C30" i="20"/>
  <c r="H30" i="20"/>
  <c r="E30" i="20"/>
  <c r="D30" i="20"/>
  <c r="I30" i="20"/>
  <c r="G30" i="20"/>
  <c r="J10" i="20"/>
  <c r="H30" i="18"/>
  <c r="F41" i="13"/>
  <c r="J21" i="13"/>
  <c r="F30" i="19"/>
  <c r="H30" i="19"/>
  <c r="G41" i="19"/>
  <c r="K47" i="20"/>
  <c r="M45" i="20"/>
  <c r="K43" i="20"/>
  <c r="L29" i="20"/>
  <c r="K45" i="20"/>
  <c r="M43" i="20"/>
  <c r="J9" i="20"/>
  <c r="G41" i="20"/>
  <c r="F41" i="20"/>
  <c r="I41" i="20"/>
  <c r="I30" i="19"/>
  <c r="G41" i="16"/>
  <c r="F30" i="16"/>
  <c r="I30" i="13"/>
  <c r="L44" i="20"/>
  <c r="M46" i="20"/>
  <c r="K44" i="20"/>
  <c r="L44" i="19"/>
  <c r="K39" i="19"/>
  <c r="M37" i="19"/>
  <c r="K35" i="19"/>
  <c r="M33" i="19"/>
  <c r="K31" i="19"/>
  <c r="L40" i="18"/>
  <c r="L36" i="18"/>
  <c r="L32" i="18"/>
  <c r="L47" i="17"/>
  <c r="L43" i="17"/>
  <c r="K40" i="17"/>
  <c r="M38" i="17"/>
  <c r="K36" i="17"/>
  <c r="M34" i="17"/>
  <c r="K32" i="17"/>
  <c r="D30" i="16"/>
  <c r="L30" i="16" s="1"/>
  <c r="K45" i="16"/>
  <c r="M43" i="16"/>
  <c r="E30" i="16"/>
  <c r="M30" i="16" s="1"/>
  <c r="J10" i="16"/>
  <c r="L38" i="16"/>
  <c r="L34" i="16"/>
  <c r="C30" i="16"/>
  <c r="C30" i="19"/>
  <c r="K30" i="19" s="1"/>
  <c r="K45" i="19"/>
  <c r="M43" i="19"/>
  <c r="E30" i="19"/>
  <c r="D30" i="19"/>
  <c r="G41" i="18"/>
  <c r="K45" i="17"/>
  <c r="M43" i="17"/>
  <c r="L46" i="17"/>
  <c r="L42" i="17"/>
  <c r="M47" i="13"/>
  <c r="L47" i="13"/>
  <c r="H29" i="13"/>
  <c r="L38" i="13"/>
  <c r="M46" i="13"/>
  <c r="M33" i="13"/>
  <c r="K37" i="13"/>
  <c r="M40" i="13"/>
  <c r="M32" i="13"/>
  <c r="K39" i="13"/>
  <c r="K34" i="13"/>
  <c r="G52" i="9"/>
  <c r="G44" i="9"/>
  <c r="G58" i="9"/>
  <c r="G50" i="9"/>
  <c r="G57" i="8"/>
  <c r="G51" i="8"/>
  <c r="G45" i="8"/>
  <c r="G56" i="8"/>
  <c r="G48" i="8"/>
  <c r="G55" i="8"/>
  <c r="G49" i="8"/>
  <c r="G54" i="8"/>
  <c r="G46" i="8"/>
  <c r="G55" i="7"/>
  <c r="G49" i="7"/>
  <c r="G54" i="7"/>
  <c r="G46" i="7"/>
  <c r="M15" i="34"/>
  <c r="M11" i="34"/>
  <c r="M12" i="34"/>
  <c r="M9" i="34"/>
  <c r="M13" i="34"/>
  <c r="M10" i="34"/>
  <c r="M14" i="34"/>
  <c r="G55" i="11"/>
  <c r="G49" i="11"/>
  <c r="G54" i="11"/>
  <c r="G46" i="11"/>
  <c r="G57" i="10"/>
  <c r="G51" i="10"/>
  <c r="G45" i="10"/>
  <c r="G56" i="10"/>
  <c r="G48" i="10"/>
  <c r="G53" i="9"/>
  <c r="G47" i="9"/>
  <c r="B29" i="18"/>
  <c r="E29" i="18"/>
  <c r="K45" i="13"/>
  <c r="B30" i="18"/>
  <c r="C30" i="18"/>
  <c r="K30" i="18" s="1"/>
  <c r="E30" i="18"/>
  <c r="M30" i="18" s="1"/>
  <c r="D30" i="18"/>
  <c r="L30" i="18" s="1"/>
  <c r="E30" i="17"/>
  <c r="M45" i="13"/>
  <c r="M38" i="13"/>
  <c r="G29" i="13"/>
  <c r="L35" i="13"/>
  <c r="K44" i="13"/>
  <c r="K38" i="13"/>
  <c r="K32" i="13"/>
  <c r="G30" i="13"/>
  <c r="G30" i="16"/>
  <c r="K30" i="16" s="1"/>
  <c r="L42" i="13"/>
  <c r="H30" i="13"/>
  <c r="L37" i="13"/>
  <c r="G53" i="11"/>
  <c r="G47" i="11"/>
  <c r="G58" i="11"/>
  <c r="G50" i="11"/>
  <c r="G52" i="10"/>
  <c r="G44" i="10"/>
  <c r="D30" i="13"/>
  <c r="L44" i="16"/>
  <c r="L44" i="17"/>
  <c r="K47" i="17"/>
  <c r="M45" i="17"/>
  <c r="K43" i="17"/>
  <c r="I29" i="17"/>
  <c r="K29" i="20"/>
  <c r="L46" i="20"/>
  <c r="L42" i="20"/>
  <c r="M29" i="20"/>
  <c r="M43" i="13"/>
  <c r="M36" i="13"/>
  <c r="L43" i="13"/>
  <c r="L34" i="13"/>
  <c r="K43" i="13"/>
  <c r="K36" i="13"/>
  <c r="K31" i="13"/>
  <c r="K46" i="13"/>
  <c r="K33" i="13"/>
  <c r="G52" i="8"/>
  <c r="G44" i="8"/>
  <c r="G53" i="7"/>
  <c r="G47" i="7"/>
  <c r="G58" i="7"/>
  <c r="G50" i="7"/>
  <c r="C30" i="13"/>
  <c r="K39" i="16"/>
  <c r="M37" i="16"/>
  <c r="K35" i="16"/>
  <c r="M33" i="16"/>
  <c r="K31" i="16"/>
  <c r="M46" i="17"/>
  <c r="K44" i="17"/>
  <c r="L39" i="17"/>
  <c r="L35" i="17"/>
  <c r="L31" i="17"/>
  <c r="M46" i="18"/>
  <c r="K44" i="18"/>
  <c r="L39" i="18"/>
  <c r="L35" i="18"/>
  <c r="L31" i="18"/>
  <c r="K47" i="18"/>
  <c r="M45" i="18"/>
  <c r="K43" i="18"/>
  <c r="L38" i="18"/>
  <c r="L38" i="19"/>
  <c r="M34" i="13"/>
  <c r="L39" i="13"/>
  <c r="L31" i="13"/>
  <c r="K47" i="13"/>
  <c r="K40" i="13"/>
  <c r="K35" i="13"/>
  <c r="J10" i="18"/>
  <c r="H41" i="13"/>
  <c r="L46" i="13"/>
  <c r="L33" i="13"/>
  <c r="J10" i="19"/>
  <c r="K42" i="13"/>
  <c r="M37" i="13"/>
  <c r="F11" i="40"/>
  <c r="F12" i="40" s="1"/>
  <c r="L40" i="20"/>
  <c r="L36" i="20"/>
  <c r="L32" i="20"/>
  <c r="K40" i="20"/>
  <c r="M38" i="20"/>
  <c r="K36" i="20"/>
  <c r="M34" i="20"/>
  <c r="K32" i="20"/>
  <c r="L38" i="20"/>
  <c r="L34" i="20"/>
  <c r="M39" i="20"/>
  <c r="K37" i="20"/>
  <c r="M35" i="20"/>
  <c r="K33" i="20"/>
  <c r="M31" i="20"/>
  <c r="L39" i="20"/>
  <c r="L35" i="20"/>
  <c r="L31" i="20"/>
  <c r="K39" i="20"/>
  <c r="M37" i="20"/>
  <c r="K35" i="20"/>
  <c r="M33" i="20"/>
  <c r="K31" i="20"/>
  <c r="L40" i="19"/>
  <c r="L36" i="19"/>
  <c r="L32" i="19"/>
  <c r="J9" i="19"/>
  <c r="F29" i="19"/>
  <c r="M46" i="19"/>
  <c r="K44" i="19"/>
  <c r="L39" i="19"/>
  <c r="L35" i="19"/>
  <c r="L31" i="19"/>
  <c r="K47" i="19"/>
  <c r="M45" i="19"/>
  <c r="K43" i="19"/>
  <c r="I41" i="19"/>
  <c r="C29" i="19"/>
  <c r="K29" i="19" s="1"/>
  <c r="D29" i="19"/>
  <c r="M39" i="19"/>
  <c r="K37" i="19"/>
  <c r="M35" i="19"/>
  <c r="K33" i="19"/>
  <c r="M31" i="19"/>
  <c r="L47" i="19"/>
  <c r="L43" i="19"/>
  <c r="K40" i="19"/>
  <c r="M38" i="19"/>
  <c r="K36" i="19"/>
  <c r="K32" i="19"/>
  <c r="L46" i="19"/>
  <c r="I29" i="19"/>
  <c r="E41" i="19"/>
  <c r="J21" i="19"/>
  <c r="F41" i="19"/>
  <c r="C41" i="19"/>
  <c r="H29" i="19"/>
  <c r="D41" i="19"/>
  <c r="L41" i="19" s="1"/>
  <c r="E29" i="19"/>
  <c r="J9" i="18"/>
  <c r="F29" i="18"/>
  <c r="I41" i="18"/>
  <c r="E41" i="18"/>
  <c r="D41" i="18"/>
  <c r="L41" i="18" s="1"/>
  <c r="L44" i="18"/>
  <c r="G29" i="18"/>
  <c r="L34" i="18"/>
  <c r="H29" i="18"/>
  <c r="M39" i="18"/>
  <c r="K37" i="18"/>
  <c r="M35" i="18"/>
  <c r="K33" i="18"/>
  <c r="M31" i="18"/>
  <c r="L47" i="18"/>
  <c r="L43" i="18"/>
  <c r="K40" i="18"/>
  <c r="M38" i="18"/>
  <c r="K36" i="18"/>
  <c r="M34" i="18"/>
  <c r="K32" i="18"/>
  <c r="L46" i="18"/>
  <c r="L42" i="18"/>
  <c r="I29" i="18"/>
  <c r="D29" i="18"/>
  <c r="K45" i="18"/>
  <c r="M43" i="18"/>
  <c r="J21" i="18"/>
  <c r="F41" i="18"/>
  <c r="K39" i="18"/>
  <c r="M37" i="18"/>
  <c r="K35" i="18"/>
  <c r="M33" i="18"/>
  <c r="K31" i="18"/>
  <c r="C41" i="18"/>
  <c r="C29" i="18"/>
  <c r="I30" i="17"/>
  <c r="M39" i="17"/>
  <c r="K37" i="17"/>
  <c r="M35" i="17"/>
  <c r="K33" i="17"/>
  <c r="M31" i="17"/>
  <c r="J21" i="17"/>
  <c r="F41" i="17"/>
  <c r="K39" i="17"/>
  <c r="M37" i="17"/>
  <c r="K35" i="17"/>
  <c r="M33" i="17"/>
  <c r="K31" i="17"/>
  <c r="D41" i="17"/>
  <c r="D29" i="17"/>
  <c r="L29" i="17" s="1"/>
  <c r="D30" i="17"/>
  <c r="J9" i="17"/>
  <c r="F29" i="17"/>
  <c r="I41" i="17"/>
  <c r="H41" i="17"/>
  <c r="C29" i="17"/>
  <c r="E41" i="17"/>
  <c r="J10" i="17"/>
  <c r="F30" i="17"/>
  <c r="L40" i="17"/>
  <c r="L36" i="17"/>
  <c r="L32" i="17"/>
  <c r="G29" i="17"/>
  <c r="L38" i="17"/>
  <c r="L34" i="17"/>
  <c r="H30" i="17"/>
  <c r="L30" i="17" s="1"/>
  <c r="C41" i="17"/>
  <c r="K41" i="17" s="1"/>
  <c r="E29" i="17"/>
  <c r="C30" i="17"/>
  <c r="K30" i="17" s="1"/>
  <c r="L40" i="16"/>
  <c r="L36" i="16"/>
  <c r="L32" i="16"/>
  <c r="J9" i="16"/>
  <c r="F29" i="16"/>
  <c r="M46" i="16"/>
  <c r="K44" i="16"/>
  <c r="L39" i="16"/>
  <c r="L35" i="16"/>
  <c r="L31" i="16"/>
  <c r="K47" i="16"/>
  <c r="M45" i="16"/>
  <c r="K43" i="16"/>
  <c r="I41" i="16"/>
  <c r="E29" i="16"/>
  <c r="E41" i="16"/>
  <c r="D41" i="16"/>
  <c r="L41" i="16" s="1"/>
  <c r="H29" i="16"/>
  <c r="M39" i="16"/>
  <c r="K37" i="16"/>
  <c r="M35" i="16"/>
  <c r="K33" i="16"/>
  <c r="M31" i="16"/>
  <c r="L47" i="16"/>
  <c r="L43" i="16"/>
  <c r="K40" i="16"/>
  <c r="M38" i="16"/>
  <c r="K36" i="16"/>
  <c r="M34" i="16"/>
  <c r="K32" i="16"/>
  <c r="L46" i="16"/>
  <c r="L42" i="16"/>
  <c r="I29" i="16"/>
  <c r="D29" i="16"/>
  <c r="J21" i="16"/>
  <c r="F41" i="16"/>
  <c r="C41" i="16"/>
  <c r="C29" i="16"/>
  <c r="K29" i="16" s="1"/>
  <c r="D29" i="13"/>
  <c r="E29" i="13"/>
  <c r="M29" i="13" s="1"/>
  <c r="C29" i="13"/>
  <c r="J10" i="13"/>
  <c r="F29" i="13"/>
  <c r="J9" i="13"/>
  <c r="E30" i="13"/>
  <c r="M41" i="13"/>
  <c r="G52" i="7"/>
  <c r="G44" i="7"/>
  <c r="G57" i="7"/>
  <c r="G51" i="7"/>
  <c r="G45" i="7"/>
  <c r="G56" i="7"/>
  <c r="G48" i="7"/>
  <c r="G53" i="8"/>
  <c r="G47" i="8"/>
  <c r="G58" i="8"/>
  <c r="G50" i="8"/>
  <c r="G55" i="9"/>
  <c r="G49" i="9"/>
  <c r="G54" i="9"/>
  <c r="G46" i="9"/>
  <c r="G57" i="9"/>
  <c r="G51" i="9"/>
  <c r="G45" i="9"/>
  <c r="G56" i="9"/>
  <c r="G48" i="9"/>
  <c r="G55" i="10"/>
  <c r="G49" i="10"/>
  <c r="G54" i="10"/>
  <c r="G46" i="10"/>
  <c r="G53" i="10"/>
  <c r="G47" i="10"/>
  <c r="G58" i="10"/>
  <c r="G50" i="10"/>
  <c r="G57" i="11"/>
  <c r="G51" i="11"/>
  <c r="G45" i="11"/>
  <c r="G56" i="11"/>
  <c r="G48" i="11"/>
  <c r="G52" i="11"/>
  <c r="G44" i="11"/>
  <c r="L53" i="34"/>
  <c r="L52" i="34"/>
  <c r="L51" i="34"/>
  <c r="L50" i="34"/>
  <c r="L49" i="34"/>
  <c r="L48" i="34"/>
  <c r="L47" i="34"/>
  <c r="K46" i="34"/>
  <c r="J46" i="34"/>
  <c r="I46" i="34"/>
  <c r="H46" i="34"/>
  <c r="G46" i="34"/>
  <c r="F46" i="34"/>
  <c r="E46" i="34"/>
  <c r="D46" i="34"/>
  <c r="C46" i="34"/>
  <c r="B46" i="34"/>
  <c r="B55" i="34" s="1"/>
  <c r="L34" i="34"/>
  <c r="L33" i="34"/>
  <c r="L32" i="34"/>
  <c r="L31" i="34"/>
  <c r="L30" i="34"/>
  <c r="L29" i="34"/>
  <c r="L28" i="34"/>
  <c r="J27" i="34"/>
  <c r="I27" i="34"/>
  <c r="H27" i="34"/>
  <c r="G27" i="34"/>
  <c r="F27" i="34"/>
  <c r="E27" i="34"/>
  <c r="D27" i="34"/>
  <c r="C27" i="34"/>
  <c r="B27" i="34"/>
  <c r="B36" i="34" s="1"/>
  <c r="E8" i="34"/>
  <c r="F8" i="34"/>
  <c r="G8" i="34"/>
  <c r="H8" i="34"/>
  <c r="I8" i="34"/>
  <c r="J8" i="34"/>
  <c r="K8" i="34"/>
  <c r="B8" i="34"/>
  <c r="B17" i="34" s="1"/>
  <c r="L15" i="34"/>
  <c r="L14" i="34"/>
  <c r="L13" i="34"/>
  <c r="L12" i="34"/>
  <c r="L11" i="34"/>
  <c r="L10" i="34"/>
  <c r="L9" i="34"/>
  <c r="K41" i="20" l="1"/>
  <c r="M41" i="20"/>
  <c r="K30" i="20"/>
  <c r="L30" i="20"/>
  <c r="M29" i="17"/>
  <c r="G36" i="34"/>
  <c r="K36" i="34"/>
  <c r="G17" i="34"/>
  <c r="C36" i="34"/>
  <c r="I17" i="34"/>
  <c r="E17" i="34"/>
  <c r="E36" i="34"/>
  <c r="I36" i="34"/>
  <c r="D55" i="34"/>
  <c r="H55" i="34"/>
  <c r="D17" i="34"/>
  <c r="H17" i="34"/>
  <c r="F36" i="34"/>
  <c r="J36" i="34"/>
  <c r="E55" i="34"/>
  <c r="I55" i="34"/>
  <c r="F55" i="34"/>
  <c r="J55" i="34"/>
  <c r="M30" i="20"/>
  <c r="C17" i="34"/>
  <c r="M8" i="34"/>
  <c r="L8" i="34"/>
  <c r="K17" i="34"/>
  <c r="J17" i="34"/>
  <c r="F17" i="34"/>
  <c r="D36" i="34"/>
  <c r="H36" i="34"/>
  <c r="C55" i="34"/>
  <c r="G55" i="34"/>
  <c r="K55" i="34"/>
  <c r="L30" i="19"/>
  <c r="K29" i="17"/>
  <c r="L29" i="13"/>
  <c r="K29" i="13"/>
  <c r="K41" i="19"/>
  <c r="K41" i="16"/>
  <c r="M30" i="13"/>
  <c r="M30" i="19"/>
  <c r="M29" i="18"/>
  <c r="K41" i="18"/>
  <c r="L29" i="19"/>
  <c r="M30" i="17"/>
  <c r="M41" i="16"/>
  <c r="K41" i="13"/>
  <c r="K30" i="13"/>
  <c r="L41" i="13"/>
  <c r="L30" i="13"/>
  <c r="M27" i="34"/>
  <c r="M46" i="34"/>
  <c r="L41" i="17"/>
  <c r="M29" i="19"/>
  <c r="M41" i="19"/>
  <c r="M41" i="18"/>
  <c r="K29" i="18"/>
  <c r="L29" i="18"/>
  <c r="M41" i="17"/>
  <c r="L29" i="16"/>
  <c r="M29" i="16"/>
  <c r="L46" i="34"/>
  <c r="L27" i="34"/>
  <c r="C11" i="40" l="1"/>
  <c r="C12" i="40" s="1"/>
  <c r="F59" i="12"/>
  <c r="E59" i="12"/>
  <c r="D59" i="12"/>
  <c r="C59" i="12"/>
  <c r="B59" i="12"/>
  <c r="F58" i="12"/>
  <c r="E58" i="12"/>
  <c r="D58" i="12"/>
  <c r="C58" i="12"/>
  <c r="B58" i="12"/>
  <c r="F57" i="12"/>
  <c r="E57" i="12"/>
  <c r="D57" i="12"/>
  <c r="C57" i="12"/>
  <c r="B57" i="12"/>
  <c r="F56" i="12"/>
  <c r="E56" i="12"/>
  <c r="D56" i="12"/>
  <c r="C56" i="12"/>
  <c r="B56" i="12"/>
  <c r="F55" i="12"/>
  <c r="E55" i="12"/>
  <c r="D55" i="12"/>
  <c r="C55" i="12"/>
  <c r="B55" i="12"/>
  <c r="F54" i="12"/>
  <c r="E54" i="12"/>
  <c r="D54" i="12"/>
  <c r="C54" i="12"/>
  <c r="B54" i="12"/>
  <c r="F53" i="12"/>
  <c r="E53" i="12"/>
  <c r="D53" i="12"/>
  <c r="C53" i="12"/>
  <c r="B53" i="12"/>
  <c r="F52" i="12"/>
  <c r="E52" i="12"/>
  <c r="D52" i="12"/>
  <c r="C52" i="12"/>
  <c r="B52" i="12"/>
  <c r="F51" i="12"/>
  <c r="E51" i="12"/>
  <c r="D51" i="12"/>
  <c r="C51" i="12"/>
  <c r="B51" i="12"/>
  <c r="F50" i="12"/>
  <c r="E50" i="12"/>
  <c r="D50" i="12"/>
  <c r="C50" i="12"/>
  <c r="B50" i="12"/>
  <c r="F49" i="12"/>
  <c r="E49" i="12"/>
  <c r="D49" i="12"/>
  <c r="C49" i="12"/>
  <c r="B49" i="12"/>
  <c r="F48" i="12"/>
  <c r="E48" i="12"/>
  <c r="D48" i="12"/>
  <c r="C48" i="12"/>
  <c r="B48" i="12"/>
  <c r="F47" i="12"/>
  <c r="E47" i="12"/>
  <c r="D47" i="12"/>
  <c r="C47" i="12"/>
  <c r="B47" i="12"/>
  <c r="F46" i="12"/>
  <c r="E46" i="12"/>
  <c r="D46" i="12"/>
  <c r="C46" i="12"/>
  <c r="B46" i="12"/>
  <c r="E45" i="12"/>
  <c r="D45" i="12"/>
  <c r="C45" i="12"/>
  <c r="B45" i="12"/>
  <c r="G45" i="12" s="1"/>
  <c r="F44" i="12"/>
  <c r="E44" i="12"/>
  <c r="D44" i="12"/>
  <c r="C44" i="12"/>
  <c r="B44" i="12"/>
  <c r="E43" i="12"/>
  <c r="D43" i="12"/>
  <c r="C43" i="12"/>
  <c r="B43" i="12"/>
  <c r="F41" i="12"/>
  <c r="E41" i="12"/>
  <c r="D41" i="12"/>
  <c r="C41" i="12"/>
  <c r="B41" i="12"/>
  <c r="F40" i="12"/>
  <c r="E40" i="12"/>
  <c r="D40" i="12"/>
  <c r="C40" i="12"/>
  <c r="B40" i="12"/>
  <c r="F39" i="12"/>
  <c r="E39" i="12"/>
  <c r="D39" i="12"/>
  <c r="C39" i="12"/>
  <c r="B39" i="12"/>
  <c r="F38" i="12"/>
  <c r="E38" i="12"/>
  <c r="D38" i="12"/>
  <c r="C38" i="12"/>
  <c r="B38" i="12"/>
  <c r="F37" i="12"/>
  <c r="E37" i="12"/>
  <c r="D37" i="12"/>
  <c r="C37" i="12"/>
  <c r="B37" i="12"/>
  <c r="F36" i="12"/>
  <c r="E36" i="12"/>
  <c r="D36" i="12"/>
  <c r="C36" i="12"/>
  <c r="B36" i="12"/>
  <c r="F35" i="12"/>
  <c r="E35" i="12"/>
  <c r="D35" i="12"/>
  <c r="C35" i="12"/>
  <c r="B35" i="12"/>
  <c r="F34" i="12"/>
  <c r="E34" i="12"/>
  <c r="D34" i="12"/>
  <c r="C34" i="12"/>
  <c r="B34" i="12"/>
  <c r="F33" i="12"/>
  <c r="E33" i="12"/>
  <c r="D33" i="12"/>
  <c r="C33" i="12"/>
  <c r="B33" i="12"/>
  <c r="F32" i="12"/>
  <c r="E32" i="12"/>
  <c r="D32" i="12"/>
  <c r="C32" i="12"/>
  <c r="B32" i="12"/>
  <c r="F31" i="12"/>
  <c r="E31" i="12"/>
  <c r="D31" i="12"/>
  <c r="C31" i="12"/>
  <c r="B31" i="12"/>
  <c r="F30" i="12"/>
  <c r="E30" i="12"/>
  <c r="D30" i="12"/>
  <c r="C30" i="12"/>
  <c r="F29" i="12"/>
  <c r="E29" i="12"/>
  <c r="D29" i="12"/>
  <c r="C29" i="12"/>
  <c r="B29" i="12"/>
  <c r="F28" i="12"/>
  <c r="E28" i="12"/>
  <c r="D28" i="12"/>
  <c r="C28" i="12"/>
  <c r="B28" i="12"/>
  <c r="F27" i="12"/>
  <c r="E27" i="12"/>
  <c r="D27" i="12"/>
  <c r="C27" i="12"/>
  <c r="B27" i="12"/>
  <c r="F26" i="12"/>
  <c r="E26" i="12"/>
  <c r="D26" i="12"/>
  <c r="C26" i="12"/>
  <c r="B26" i="12"/>
  <c r="E25" i="12"/>
  <c r="D25" i="12"/>
  <c r="C25" i="12"/>
  <c r="B25" i="12"/>
  <c r="F59" i="5"/>
  <c r="F58" i="5"/>
  <c r="F57" i="5"/>
  <c r="F56" i="5"/>
  <c r="F55" i="5"/>
  <c r="F54" i="5"/>
  <c r="F53" i="5"/>
  <c r="F52" i="5"/>
  <c r="F51" i="5"/>
  <c r="F50" i="5"/>
  <c r="F49" i="5"/>
  <c r="F48" i="5"/>
  <c r="F47" i="5"/>
  <c r="F46" i="5"/>
  <c r="F45" i="5"/>
  <c r="F44" i="5"/>
  <c r="F43" i="5"/>
  <c r="E59" i="5"/>
  <c r="E58" i="5"/>
  <c r="E57" i="5"/>
  <c r="E56" i="5"/>
  <c r="E55" i="5"/>
  <c r="E54" i="5"/>
  <c r="E53" i="5"/>
  <c r="E52" i="5"/>
  <c r="E51" i="5"/>
  <c r="E50" i="5"/>
  <c r="E49" i="5"/>
  <c r="E48" i="5"/>
  <c r="E47" i="5"/>
  <c r="E46" i="5"/>
  <c r="E45" i="5"/>
  <c r="E44" i="5"/>
  <c r="E43" i="5"/>
  <c r="D59" i="5"/>
  <c r="D58" i="5"/>
  <c r="D57" i="5"/>
  <c r="D56" i="5"/>
  <c r="D55" i="5"/>
  <c r="D54" i="5"/>
  <c r="D53" i="5"/>
  <c r="D52" i="5"/>
  <c r="D51" i="5"/>
  <c r="D50" i="5"/>
  <c r="D49" i="5"/>
  <c r="D48" i="5"/>
  <c r="D47" i="5"/>
  <c r="D46" i="5"/>
  <c r="D45" i="5"/>
  <c r="D44" i="5"/>
  <c r="D43" i="5"/>
  <c r="C43" i="5"/>
  <c r="C59" i="5"/>
  <c r="C58" i="5"/>
  <c r="C57" i="5"/>
  <c r="C56" i="5"/>
  <c r="C55" i="5"/>
  <c r="C54" i="5"/>
  <c r="C53" i="5"/>
  <c r="C52" i="5"/>
  <c r="C51" i="5"/>
  <c r="C50" i="5"/>
  <c r="C49" i="5"/>
  <c r="C48" i="5"/>
  <c r="C47" i="5"/>
  <c r="C46" i="5"/>
  <c r="C45" i="5"/>
  <c r="C44" i="5"/>
  <c r="F35" i="5"/>
  <c r="E35" i="5"/>
  <c r="D35" i="5"/>
  <c r="C35" i="5"/>
  <c r="B35" i="5"/>
  <c r="F34" i="5"/>
  <c r="E34" i="5"/>
  <c r="D34" i="5"/>
  <c r="C34" i="5"/>
  <c r="B34" i="5"/>
  <c r="F33" i="5"/>
  <c r="E33" i="5"/>
  <c r="D33" i="5"/>
  <c r="C33" i="5"/>
  <c r="B33" i="5"/>
  <c r="F32" i="5"/>
  <c r="E32" i="5"/>
  <c r="D32" i="5"/>
  <c r="C32" i="5"/>
  <c r="B32" i="5"/>
  <c r="F31" i="5"/>
  <c r="E31" i="5"/>
  <c r="D31" i="5"/>
  <c r="C31" i="5"/>
  <c r="B31" i="5"/>
  <c r="F30" i="5"/>
  <c r="E30" i="5"/>
  <c r="D30" i="5"/>
  <c r="C30" i="5"/>
  <c r="B30" i="5"/>
  <c r="F29" i="5"/>
  <c r="E29" i="5"/>
  <c r="D29" i="5"/>
  <c r="C29" i="5"/>
  <c r="B29" i="5"/>
  <c r="F28" i="5"/>
  <c r="E28" i="5"/>
  <c r="D28" i="5"/>
  <c r="C28" i="5"/>
  <c r="B28" i="5"/>
  <c r="F27" i="5"/>
  <c r="E27" i="5"/>
  <c r="D27" i="5"/>
  <c r="C27" i="5"/>
  <c r="B27" i="5"/>
  <c r="F26" i="5"/>
  <c r="E26" i="5"/>
  <c r="D26" i="5"/>
  <c r="C26" i="5"/>
  <c r="B26" i="5"/>
  <c r="G44" i="12" l="1"/>
  <c r="G49" i="12"/>
  <c r="G53" i="12"/>
  <c r="G57" i="12"/>
  <c r="G46" i="12"/>
  <c r="G50" i="12"/>
  <c r="G54" i="12"/>
  <c r="G58" i="12"/>
  <c r="G47" i="12"/>
  <c r="G51" i="12"/>
  <c r="G55" i="12"/>
  <c r="G59" i="12"/>
  <c r="G48" i="12"/>
  <c r="G52" i="12"/>
  <c r="G56" i="12"/>
  <c r="I9" i="96"/>
  <c r="G9" i="96"/>
  <c r="J9" i="96" s="1"/>
  <c r="F8" i="96"/>
  <c r="G8" i="96" s="1"/>
  <c r="J8" i="96" s="1"/>
  <c r="B58" i="2"/>
  <c r="R22" i="2"/>
  <c r="R23" i="2"/>
  <c r="B59" i="2"/>
  <c r="R25" i="2"/>
  <c r="B61" i="2"/>
  <c r="H59" i="2"/>
  <c r="X59" i="2" s="1"/>
  <c r="G58" i="2"/>
  <c r="W58" i="2" s="1"/>
  <c r="H61" i="2"/>
  <c r="X61" i="2" s="1"/>
  <c r="R43" i="2"/>
  <c r="R41" i="2"/>
  <c r="G59" i="2"/>
  <c r="W59" i="2" s="1"/>
  <c r="F59" i="2"/>
  <c r="V59" i="2" s="1"/>
  <c r="C58" i="2"/>
  <c r="S58" i="2" s="1"/>
  <c r="F61" i="2"/>
  <c r="V61" i="2" s="1"/>
  <c r="I59" i="2"/>
  <c r="Y59" i="2" s="1"/>
  <c r="D59" i="2"/>
  <c r="T59" i="2" s="1"/>
  <c r="E58" i="2"/>
  <c r="U58" i="2" s="1"/>
  <c r="D61" i="2"/>
  <c r="T61" i="2" s="1"/>
  <c r="R38" i="2"/>
  <c r="G56" i="2"/>
  <c r="W56" i="2" s="1"/>
  <c r="H56" i="2"/>
  <c r="X56" i="2" s="1"/>
  <c r="F56" i="2"/>
  <c r="V56" i="2" s="1"/>
  <c r="B57" i="2"/>
  <c r="R21" i="2"/>
  <c r="H57" i="2"/>
  <c r="X57" i="2" s="1"/>
  <c r="D57" i="2"/>
  <c r="T57" i="2" s="1"/>
  <c r="I57" i="2"/>
  <c r="Y57" i="2" s="1"/>
  <c r="F57" i="2"/>
  <c r="V57" i="2" s="1"/>
  <c r="B60" i="2"/>
  <c r="R24" i="2"/>
  <c r="E60" i="2"/>
  <c r="U60" i="2" s="1"/>
  <c r="G60" i="2"/>
  <c r="W60" i="2" s="1"/>
  <c r="I60" i="2"/>
  <c r="Y60" i="2" s="1"/>
  <c r="B20" i="5"/>
  <c r="F38" i="5" s="1"/>
  <c r="B21" i="5"/>
  <c r="B39" i="5" s="1"/>
  <c r="B22" i="5"/>
  <c r="F40" i="5" s="1"/>
  <c r="H58" i="2"/>
  <c r="X58" i="2" s="1"/>
  <c r="I61" i="2"/>
  <c r="Y61" i="2" s="1"/>
  <c r="C60" i="2"/>
  <c r="S60" i="2" s="1"/>
  <c r="G57" i="2"/>
  <c r="W57" i="2" s="1"/>
  <c r="R40" i="2"/>
  <c r="E61" i="2"/>
  <c r="U61" i="2" s="1"/>
  <c r="F60" i="2"/>
  <c r="V60" i="2" s="1"/>
  <c r="R39" i="2"/>
  <c r="I58" i="2"/>
  <c r="Y58" i="2" s="1"/>
  <c r="R42" i="2"/>
  <c r="H60" i="2"/>
  <c r="X60" i="2" s="1"/>
  <c r="C57" i="2"/>
  <c r="S57" i="2" s="1"/>
  <c r="C59" i="2"/>
  <c r="S59" i="2" s="1"/>
  <c r="F58" i="2"/>
  <c r="V58" i="2" s="1"/>
  <c r="D60" i="2"/>
  <c r="T60" i="2" s="1"/>
  <c r="G61" i="2"/>
  <c r="W61" i="2" s="1"/>
  <c r="E57" i="2"/>
  <c r="U57" i="2" s="1"/>
  <c r="E59" i="2"/>
  <c r="U59" i="2" s="1"/>
  <c r="D58" i="2"/>
  <c r="T58" i="2" s="1"/>
  <c r="C61" i="2"/>
  <c r="S61" i="2" s="1"/>
  <c r="B23" i="5"/>
  <c r="F41" i="5" s="1"/>
  <c r="B19" i="5"/>
  <c r="C37" i="5" s="1"/>
  <c r="R20" i="2"/>
  <c r="C56" i="2"/>
  <c r="S56" i="2" s="1"/>
  <c r="I8" i="96" l="1"/>
  <c r="G45" i="2"/>
  <c r="W45" i="2" s="1"/>
  <c r="B27" i="2"/>
  <c r="R27" i="2" s="1"/>
  <c r="G23" i="5"/>
  <c r="C38" i="5"/>
  <c r="B7" i="5"/>
  <c r="B50" i="5" s="1"/>
  <c r="G50" i="5" s="1"/>
  <c r="D40" i="5"/>
  <c r="G20" i="5"/>
  <c r="D41" i="5"/>
  <c r="E40" i="5"/>
  <c r="B38" i="5"/>
  <c r="E41" i="5"/>
  <c r="G22" i="5"/>
  <c r="B45" i="2"/>
  <c r="G19" i="5"/>
  <c r="E45" i="2"/>
  <c r="U45" i="2" s="1"/>
  <c r="E56" i="2"/>
  <c r="U56" i="2" s="1"/>
  <c r="D56" i="2"/>
  <c r="T56" i="2" s="1"/>
  <c r="I45" i="2"/>
  <c r="Y45" i="2" s="1"/>
  <c r="B18" i="5"/>
  <c r="F39" i="5"/>
  <c r="B41" i="5"/>
  <c r="C41" i="5"/>
  <c r="B40" i="5"/>
  <c r="C40" i="5"/>
  <c r="D45" i="2"/>
  <c r="T45" i="2" s="1"/>
  <c r="E38" i="5"/>
  <c r="R9" i="2"/>
  <c r="E37" i="5"/>
  <c r="F37" i="5"/>
  <c r="E39" i="5"/>
  <c r="D37" i="5"/>
  <c r="B56" i="2"/>
  <c r="D39" i="5"/>
  <c r="F45" i="2"/>
  <c r="V45" i="2" s="1"/>
  <c r="S45" i="2"/>
  <c r="I56" i="2"/>
  <c r="Y56" i="2" s="1"/>
  <c r="G21" i="5"/>
  <c r="C39" i="5"/>
  <c r="H45" i="2"/>
  <c r="X45" i="2" s="1"/>
  <c r="D38" i="5"/>
  <c r="B37" i="5"/>
  <c r="B46" i="5" l="1"/>
  <c r="G46" i="5" s="1"/>
  <c r="B56" i="5"/>
  <c r="G56" i="5" s="1"/>
  <c r="E25" i="5"/>
  <c r="B49" i="5"/>
  <c r="G49" i="5" s="1"/>
  <c r="B52" i="5"/>
  <c r="G52" i="5" s="1"/>
  <c r="B53" i="5"/>
  <c r="G53" i="5" s="1"/>
  <c r="B57" i="5"/>
  <c r="G57" i="5" s="1"/>
  <c r="B47" i="5"/>
  <c r="G47" i="5" s="1"/>
  <c r="B44" i="5"/>
  <c r="G44" i="5" s="1"/>
  <c r="C25" i="5"/>
  <c r="B43" i="5"/>
  <c r="B48" i="5"/>
  <c r="G48" i="5" s="1"/>
  <c r="B51" i="5"/>
  <c r="G51" i="5" s="1"/>
  <c r="G7" i="5"/>
  <c r="F25" i="5"/>
  <c r="B58" i="5"/>
  <c r="G58" i="5" s="1"/>
  <c r="B55" i="5"/>
  <c r="G55" i="5" s="1"/>
  <c r="B25" i="5"/>
  <c r="B45" i="5"/>
  <c r="G45" i="5" s="1"/>
  <c r="D25" i="5"/>
  <c r="B59" i="5"/>
  <c r="G59" i="5" s="1"/>
  <c r="D36" i="5"/>
  <c r="F36" i="5"/>
  <c r="G18" i="5"/>
  <c r="B36" i="5"/>
  <c r="C36" i="5"/>
  <c r="E36" i="5"/>
  <c r="B54" i="5"/>
  <c r="G54" i="5" s="1"/>
  <c r="K29" i="115"/>
  <c r="P29" i="115" s="1"/>
  <c r="P10" i="115"/>
  <c r="K30" i="115" l="1"/>
  <c r="P30" i="115" s="1"/>
  <c r="P9" i="115"/>
  <c r="N20" i="115"/>
  <c r="M20" i="115"/>
  <c r="O20" i="115"/>
  <c r="P20" i="115"/>
  <c r="G20" i="115"/>
  <c r="L20" i="115" s="1"/>
  <c r="H21" i="127"/>
  <c r="L21" i="127" s="1"/>
  <c r="H9" i="127"/>
  <c r="G9" i="127"/>
  <c r="G21" i="127"/>
  <c r="K21" i="127" l="1"/>
  <c r="F21" i="127"/>
  <c r="E22" i="127"/>
  <c r="F9" i="127"/>
  <c r="H29" i="127" s="1"/>
  <c r="H41" i="127"/>
  <c r="F41" i="127" l="1"/>
  <c r="I41" i="127"/>
  <c r="G41" i="127"/>
  <c r="G29" i="127"/>
  <c r="F29" i="127"/>
  <c r="I29" i="127"/>
  <c r="M22" i="127"/>
  <c r="D22" i="127"/>
  <c r="D9" i="127" l="1"/>
  <c r="L22" i="127"/>
  <c r="C22" i="127"/>
  <c r="L9" i="127" l="1"/>
  <c r="C9" i="127"/>
  <c r="B22" i="127"/>
  <c r="K22" i="127"/>
  <c r="J22" i="127" l="1"/>
  <c r="B21" i="127"/>
  <c r="B9" i="127"/>
  <c r="C29" i="127"/>
  <c r="K29" i="127" s="1"/>
  <c r="K9" i="127"/>
  <c r="E29" i="127" l="1"/>
  <c r="M29" i="127" s="1"/>
  <c r="B29" i="127"/>
  <c r="J9" i="127"/>
  <c r="D29" i="127"/>
  <c r="L29" i="127" s="1"/>
  <c r="B41" i="127"/>
  <c r="D41" i="127"/>
  <c r="L41" i="127" s="1"/>
  <c r="C41" i="127"/>
  <c r="K41" i="127" s="1"/>
  <c r="E41" i="127"/>
  <c r="M41" i="127" s="1"/>
  <c r="J21" i="127"/>
  <c r="F22" i="126"/>
  <c r="E22" i="126" l="1"/>
  <c r="M22" i="126" s="1"/>
  <c r="F21" i="126"/>
  <c r="F41" i="126" s="1"/>
  <c r="F9" i="126"/>
  <c r="G41" i="126"/>
  <c r="I41" i="126" l="1"/>
  <c r="H41" i="126"/>
  <c r="D22" i="126"/>
  <c r="L22" i="126" s="1"/>
  <c r="F29" i="126"/>
  <c r="H29" i="126"/>
  <c r="G29" i="126"/>
  <c r="I29" i="126"/>
  <c r="C22" i="126"/>
  <c r="B22" i="126" l="1"/>
  <c r="K22" i="126"/>
  <c r="B21" i="126" l="1"/>
  <c r="J22" i="126"/>
  <c r="B9" i="126"/>
  <c r="D29" i="126" l="1"/>
  <c r="L29" i="126" s="1"/>
  <c r="C29" i="126"/>
  <c r="K29" i="126" s="1"/>
  <c r="E29" i="126"/>
  <c r="M29" i="126" s="1"/>
  <c r="B29" i="126"/>
  <c r="J9" i="126"/>
  <c r="B41" i="126"/>
  <c r="C41" i="126"/>
  <c r="K41" i="126" s="1"/>
  <c r="E41" i="126"/>
  <c r="M41" i="126" s="1"/>
  <c r="D41" i="126"/>
  <c r="L41" i="126" s="1"/>
  <c r="J21" i="126"/>
  <c r="G21" i="130"/>
  <c r="H21" i="130"/>
  <c r="F22" i="130"/>
  <c r="E22" i="130" s="1"/>
  <c r="D22" i="130" l="1"/>
  <c r="F21" i="130"/>
  <c r="H41" i="130"/>
  <c r="F41" i="130" l="1"/>
  <c r="I41" i="130"/>
  <c r="G41" i="130"/>
  <c r="L22" i="130"/>
  <c r="C22" i="130"/>
  <c r="B22" i="130" l="1"/>
  <c r="K22" i="130"/>
  <c r="L21" i="130"/>
  <c r="B21" i="130" l="1"/>
  <c r="K21" i="130"/>
  <c r="J22" i="130"/>
  <c r="C41" i="130" l="1"/>
  <c r="K41" i="130" s="1"/>
  <c r="B9" i="130"/>
  <c r="E41" i="130"/>
  <c r="M41" i="130" s="1"/>
  <c r="B41" i="130"/>
  <c r="J21" i="130"/>
  <c r="D41" i="130"/>
  <c r="L41" i="130" s="1"/>
  <c r="M22" i="130"/>
  <c r="J9" i="130" l="1"/>
  <c r="E29" i="130"/>
  <c r="M29" i="130" s="1"/>
  <c r="D29" i="130"/>
  <c r="L29" i="130" s="1"/>
  <c r="C29" i="130"/>
  <c r="K29" i="130" s="1"/>
  <c r="B29" i="130"/>
</calcChain>
</file>

<file path=xl/sharedStrings.xml><?xml version="1.0" encoding="utf-8"?>
<sst xmlns="http://schemas.openxmlformats.org/spreadsheetml/2006/main" count="18512" uniqueCount="457">
  <si>
    <t>Zurück zum Inhalt</t>
  </si>
  <si>
    <t>Insgesamt</t>
  </si>
  <si>
    <t>Öffentliche Träger</t>
  </si>
  <si>
    <t>Anzahl der Kinder</t>
  </si>
  <si>
    <t>unter 3</t>
  </si>
  <si>
    <t>Anzahl</t>
  </si>
  <si>
    <t>Sonstige Träger</t>
  </si>
  <si>
    <t>EKD/ Diakonie</t>
  </si>
  <si>
    <t>AWO</t>
  </si>
  <si>
    <t>DRK</t>
  </si>
  <si>
    <t>Davon:</t>
  </si>
  <si>
    <t>Veränderung 2015 zu 2011</t>
  </si>
  <si>
    <t>Schulkinder</t>
  </si>
  <si>
    <t>unter  1</t>
  </si>
  <si>
    <t>1 - 2</t>
  </si>
  <si>
    <t>2 - 3</t>
  </si>
  <si>
    <t>Im Alter 
von … bis 
unter … Jahren</t>
  </si>
  <si>
    <t>3 - 4</t>
  </si>
  <si>
    <t>4 - 5</t>
  </si>
  <si>
    <t>5 - 6</t>
  </si>
  <si>
    <t>6 - 7</t>
  </si>
  <si>
    <t>7 - 8</t>
  </si>
  <si>
    <t>8 - 11</t>
  </si>
  <si>
    <t>11 - 14</t>
  </si>
  <si>
    <t>3 bis Schuleintritt</t>
  </si>
  <si>
    <t>Prozentualer Anteil je Altersjahrgang (Zeilenprozent)</t>
  </si>
  <si>
    <t>Kinder im Alter 
von … bis 
unter … Jahren</t>
  </si>
  <si>
    <t xml:space="preserve">Davon </t>
  </si>
  <si>
    <t>Land</t>
  </si>
  <si>
    <t>Deutschland</t>
  </si>
  <si>
    <t>Westdeutschland</t>
  </si>
  <si>
    <t>Schleswig-Holstein</t>
  </si>
  <si>
    <t>Hamburg</t>
  </si>
  <si>
    <t>Niedersachsen</t>
  </si>
  <si>
    <t>Bremen</t>
  </si>
  <si>
    <t>Nordrhein-Westfalen</t>
  </si>
  <si>
    <t>Hessen</t>
  </si>
  <si>
    <t>Rheinland-Pfalz</t>
  </si>
  <si>
    <t>Baden-Württemberg</t>
  </si>
  <si>
    <t>Bayern</t>
  </si>
  <si>
    <t>Saarland</t>
  </si>
  <si>
    <t>Ostdeutschland</t>
  </si>
  <si>
    <t>Berlin</t>
  </si>
  <si>
    <t>Brandenburg</t>
  </si>
  <si>
    <t>Mecklenburg-Vorpommern</t>
  </si>
  <si>
    <t>Sachsen</t>
  </si>
  <si>
    <t>Sachsen-Anhalt</t>
  </si>
  <si>
    <t>Thüringen</t>
  </si>
  <si>
    <t>Anteil in % (Zeilenprozent)</t>
  </si>
  <si>
    <t>Veränderungen 2015 zu 2011</t>
  </si>
  <si>
    <t>in %</t>
  </si>
  <si>
    <t>Der Paritätische</t>
  </si>
  <si>
    <t>EKD/Diakonie</t>
  </si>
  <si>
    <t>/</t>
  </si>
  <si>
    <t>Kinder insgesamt</t>
  </si>
  <si>
    <t>8 - 9</t>
  </si>
  <si>
    <t>9 - 10</t>
  </si>
  <si>
    <t>10 - 11</t>
  </si>
  <si>
    <t>11 - 12</t>
  </si>
  <si>
    <t>12 - 13</t>
  </si>
  <si>
    <t>7 Jahre und älter</t>
  </si>
  <si>
    <t>unter 25%</t>
  </si>
  <si>
    <t>75% und mehr</t>
  </si>
  <si>
    <t>50% und mehr</t>
  </si>
  <si>
    <t>Art des Trägers</t>
  </si>
  <si>
    <t>Veränderung 2015 zu 2006</t>
  </si>
  <si>
    <t>Kinder unter 3 Jahren</t>
  </si>
  <si>
    <t>Kinder ab 3 Jahren</t>
  </si>
  <si>
    <t>3- bis zum Schuleintritt</t>
  </si>
  <si>
    <t>Unter
3-Jährige  insgesamt</t>
  </si>
  <si>
    <t>1-Jährige</t>
  </si>
  <si>
    <t>2-Jährige</t>
  </si>
  <si>
    <t>bis zu 25 Wochen-stunden</t>
  </si>
  <si>
    <t>Gruppen in integrativen Einrichtungen</t>
  </si>
  <si>
    <t>Gruppen in Einrichtungen insgesamt</t>
  </si>
  <si>
    <t>Davon</t>
  </si>
  <si>
    <t>Anteil in %</t>
  </si>
  <si>
    <t>Gruppen in Sondereinrichtungen und Einrichtungen ohne Kinder mit Behinderung</t>
  </si>
  <si>
    <t>Jahr</t>
  </si>
  <si>
    <t>Veränderung
2015 zu 2011</t>
  </si>
  <si>
    <t>Anzahl (bzw. in Prozentpunkten)</t>
  </si>
  <si>
    <t>Indexentwicklung 2011 = 100</t>
  </si>
  <si>
    <t>Träger</t>
  </si>
  <si>
    <t>Öffentlicher Träger</t>
  </si>
  <si>
    <t>EDK/Diakonie</t>
  </si>
  <si>
    <t>April</t>
  </si>
  <si>
    <t>Mai</t>
  </si>
  <si>
    <t>Juni</t>
  </si>
  <si>
    <t>Juli</t>
  </si>
  <si>
    <t>August</t>
  </si>
  <si>
    <t>September</t>
  </si>
  <si>
    <t>Oktober</t>
  </si>
  <si>
    <t>November</t>
  </si>
  <si>
    <t>Dezember</t>
  </si>
  <si>
    <t>Januar</t>
  </si>
  <si>
    <t>Februar</t>
  </si>
  <si>
    <t>März</t>
  </si>
  <si>
    <t>Davon im Monat:</t>
  </si>
  <si>
    <t>Kinder bis zum Schulentritt insgesamt</t>
  </si>
  <si>
    <t>Kinder im Alter von 3 Jahren bis zum Schulentritt</t>
  </si>
  <si>
    <t>Kinder im Alter von unter 3 Jahren</t>
  </si>
  <si>
    <t>.</t>
  </si>
  <si>
    <t>unter
3-Jährige</t>
  </si>
  <si>
    <t>●</t>
  </si>
  <si>
    <t>Bevölkerung</t>
  </si>
  <si>
    <t>Indexentwicklung 2006 = 100</t>
  </si>
  <si>
    <t>Kath. Kirche/
Caritas</t>
  </si>
  <si>
    <t>Quote der Bildungsbeteiligung bezogen auf die altersentsprechende Bevölkerung</t>
  </si>
  <si>
    <t>in Prozentpunkten</t>
  </si>
  <si>
    <t>Kinder mit Behinderung</t>
  </si>
  <si>
    <t>Katholische Kirche/Caritas</t>
  </si>
  <si>
    <t>Kinder mit mind. 1 Elternteil mit ausländischer Herkunft</t>
  </si>
  <si>
    <t>Kinder mit nicht deutscher Familiensprache</t>
  </si>
  <si>
    <t>5 - 7</t>
  </si>
  <si>
    <t>10 Jahre und älter</t>
  </si>
  <si>
    <t xml:space="preserve">Quelle: Statistisches Bundesamt, Statistiken der Kinder- und Jugendhilfe, Kinder und tätige Personen in Tageseinrichtungen und öffentlich geförderter Kindertagespflege, eigene Berechnungen </t>
  </si>
  <si>
    <t>Anzahl der Kinder insgesamt</t>
  </si>
  <si>
    <t>Anzahl der Mädchen</t>
  </si>
  <si>
    <t>Anteil an allen Kindern in %</t>
  </si>
  <si>
    <t>Anzahl der Jungen</t>
  </si>
  <si>
    <t>13 - 14</t>
  </si>
  <si>
    <t>Mädchen</t>
  </si>
  <si>
    <t>Jungen</t>
  </si>
  <si>
    <t>Anteil an allen Kindern der Altersgruppe in % (Zeilenprozent)</t>
  </si>
  <si>
    <t>Veränderung in Prozentpunkten</t>
  </si>
  <si>
    <t>7 - 9</t>
  </si>
  <si>
    <t>9 und älter</t>
  </si>
  <si>
    <t>Quelle: Forschungsdatenzentrum der Statistischen Ämter des Bundes und der Länder, Statistik der Kinder- und Jugendhilfe, Kinder und tätige Personen in Tageseinrichtungen und in öffentlich geförderter Kindertagespflege; eigene Berechnungen</t>
  </si>
  <si>
    <t>Quelle: Forschungsdatenzentrum der Statistischen Ämter des Bundes und der Länder, Statistik der Kinder- und Jugendhilfe, Kinder und tätige Personen in Tageseinrichtungen und in öffentlich geförderter Kindertagespflege, 2015; eigene Berechnungen</t>
  </si>
  <si>
    <t>September  2014</t>
  </si>
  <si>
    <t>November  2014</t>
  </si>
  <si>
    <t>Dezember  2014</t>
  </si>
  <si>
    <t>Januar
2015</t>
  </si>
  <si>
    <t>März
2015</t>
  </si>
  <si>
    <t>April
2014</t>
  </si>
  <si>
    <t>Mai
2014</t>
  </si>
  <si>
    <t>Juni
2014</t>
  </si>
  <si>
    <t>Juli
2014</t>
  </si>
  <si>
    <t>August
2014</t>
  </si>
  <si>
    <t>Bildungsbeteiligungsquote in %</t>
  </si>
  <si>
    <t>Kinder zwischen 3 und 5 Jahren</t>
  </si>
  <si>
    <t>Kinder zwischen 1 und 2 Jahren</t>
  </si>
  <si>
    <t>Oktober
2014</t>
  </si>
  <si>
    <t>Februar
2015</t>
  </si>
  <si>
    <t>* Einrichtungen ohne Gruppenstruktur sind nicht berücksichtigt.</t>
  </si>
  <si>
    <t>26 bis zu 
35 Wochen-stunden</t>
  </si>
  <si>
    <t>36 bis zu 
45 Wochen-stunden</t>
  </si>
  <si>
    <t>mehr als 45 Wochen-stunden</t>
  </si>
  <si>
    <t>Kinder im Alter zwischen 3 Jahren und Schuleintritt</t>
  </si>
  <si>
    <t>Veränderung der Quote der Bildungsbeteiligung in Prozentpunkten</t>
  </si>
  <si>
    <t>Veränderung des prozentualen Anteils je Altersjahrgang in Prozentpunkten</t>
  </si>
  <si>
    <t>Anteil der Altersjahre an allen Kindern in % (Spaltenprozent)</t>
  </si>
  <si>
    <t xml:space="preserve">mit Mittags-verpflegung </t>
  </si>
  <si>
    <t>Kinder zwischen 3 Jahren und dem Schuleintritt insgesamt</t>
  </si>
  <si>
    <t>Kinder zwischen 
3 Jahren und dem Schuleintritt insgesamt</t>
  </si>
  <si>
    <t>Schulkinder insgesamt</t>
  </si>
  <si>
    <t>Anteil an allen betreuten Kindern in % (Zeilenprozent)</t>
  </si>
  <si>
    <t>mehr als 35 Wochen-stunden</t>
  </si>
  <si>
    <t>mit Mittags-verpflegung</t>
  </si>
  <si>
    <t>mehr als 25 Wochen-stunden</t>
  </si>
  <si>
    <r>
      <t xml:space="preserve">Unter
3-Jährige </t>
    </r>
    <r>
      <rPr>
        <b/>
        <u/>
        <sz val="9"/>
        <color theme="1"/>
        <rFont val="Arial"/>
        <family val="2"/>
      </rPr>
      <t>mit</t>
    </r>
    <r>
      <rPr>
        <b/>
        <sz val="9"/>
        <color theme="1"/>
        <rFont val="Arial"/>
        <family val="2"/>
      </rPr>
      <t xml:space="preserve"> Migrations-
hintergrund insgesamt</t>
    </r>
  </si>
  <si>
    <r>
      <t xml:space="preserve">Unter
3-Jährige </t>
    </r>
    <r>
      <rPr>
        <b/>
        <u/>
        <sz val="9"/>
        <color theme="1"/>
        <rFont val="Arial"/>
        <family val="2"/>
      </rPr>
      <t>ohne</t>
    </r>
    <r>
      <rPr>
        <b/>
        <sz val="9"/>
        <color theme="1"/>
        <rFont val="Arial"/>
        <family val="2"/>
      </rPr>
      <t xml:space="preserve"> Migrations-
hintergrund insgesamt</t>
    </r>
  </si>
  <si>
    <r>
      <t xml:space="preserve">Kinder zwischen 
3 Jahren und dem Schuleintritt </t>
    </r>
    <r>
      <rPr>
        <b/>
        <u/>
        <sz val="9"/>
        <color theme="1"/>
        <rFont val="Arial"/>
        <family val="2"/>
      </rPr>
      <t xml:space="preserve">mit </t>
    </r>
    <r>
      <rPr>
        <b/>
        <sz val="9"/>
        <color theme="1"/>
        <rFont val="Arial"/>
        <family val="2"/>
      </rPr>
      <t>Migartions-hintergrund insgesamt</t>
    </r>
  </si>
  <si>
    <r>
      <t xml:space="preserve">Kinder zwischen 
3 Jahren und dem Schuleintritt </t>
    </r>
    <r>
      <rPr>
        <b/>
        <u/>
        <sz val="9"/>
        <color theme="1"/>
        <rFont val="Arial"/>
        <family val="2"/>
      </rPr>
      <t xml:space="preserve">ohne </t>
    </r>
    <r>
      <rPr>
        <b/>
        <sz val="9"/>
        <color theme="1"/>
        <rFont val="Arial"/>
        <family val="2"/>
      </rPr>
      <t>Migartions-hintergrund insgesamt</t>
    </r>
  </si>
  <si>
    <r>
      <t xml:space="preserve">Schulkinder </t>
    </r>
    <r>
      <rPr>
        <b/>
        <u/>
        <sz val="9"/>
        <color theme="1"/>
        <rFont val="Arial"/>
        <family val="2"/>
      </rPr>
      <t>mit</t>
    </r>
    <r>
      <rPr>
        <b/>
        <sz val="9"/>
        <color theme="1"/>
        <rFont val="Arial"/>
        <family val="2"/>
      </rPr>
      <t xml:space="preserve"> Migrations-hintergrund insgesamt</t>
    </r>
  </si>
  <si>
    <r>
      <t xml:space="preserve">Schulkinder </t>
    </r>
    <r>
      <rPr>
        <b/>
        <u/>
        <sz val="9"/>
        <color theme="1"/>
        <rFont val="Arial"/>
        <family val="2"/>
      </rPr>
      <t>ohne</t>
    </r>
    <r>
      <rPr>
        <b/>
        <sz val="9"/>
        <color theme="1"/>
        <rFont val="Arial"/>
        <family val="2"/>
      </rPr>
      <t xml:space="preserve"> Migrations-hintergrund insgesamt</t>
    </r>
  </si>
  <si>
    <r>
      <t xml:space="preserve">Unter
3-Jährige </t>
    </r>
    <r>
      <rPr>
        <b/>
        <u/>
        <sz val="9"/>
        <color theme="1"/>
        <rFont val="Arial"/>
        <family val="2"/>
      </rPr>
      <t>mit</t>
    </r>
    <r>
      <rPr>
        <b/>
        <sz val="9"/>
        <color theme="1"/>
        <rFont val="Arial"/>
        <family val="2"/>
      </rPr>
      <t xml:space="preserve"> Behinderung insgesamt</t>
    </r>
  </si>
  <si>
    <r>
      <t xml:space="preserve">Unter
3-Jährige </t>
    </r>
    <r>
      <rPr>
        <b/>
        <u/>
        <sz val="9"/>
        <color theme="1"/>
        <rFont val="Arial"/>
        <family val="2"/>
      </rPr>
      <t>ohne</t>
    </r>
    <r>
      <rPr>
        <b/>
        <sz val="9"/>
        <color theme="1"/>
        <rFont val="Arial"/>
        <family val="2"/>
      </rPr>
      <t xml:space="preserve"> Behinderung insgesamt</t>
    </r>
  </si>
  <si>
    <r>
      <t xml:space="preserve">Kinder zwischen 
3 Jahren und dem Schuleintritt </t>
    </r>
    <r>
      <rPr>
        <b/>
        <u/>
        <sz val="9"/>
        <color theme="1"/>
        <rFont val="Arial"/>
        <family val="2"/>
      </rPr>
      <t xml:space="preserve">mit </t>
    </r>
    <r>
      <rPr>
        <b/>
        <sz val="9"/>
        <color theme="1"/>
        <rFont val="Arial"/>
        <family val="2"/>
      </rPr>
      <t>Behinderung insgesamt</t>
    </r>
  </si>
  <si>
    <r>
      <t xml:space="preserve">Kinder zwischen 
3 Jahren und dem Schuleintritt </t>
    </r>
    <r>
      <rPr>
        <b/>
        <u/>
        <sz val="9"/>
        <color theme="1"/>
        <rFont val="Arial"/>
        <family val="2"/>
      </rPr>
      <t xml:space="preserve">ohne </t>
    </r>
    <r>
      <rPr>
        <b/>
        <sz val="9"/>
        <color theme="1"/>
        <rFont val="Arial"/>
        <family val="2"/>
      </rPr>
      <t>Behinderung insgesamt</t>
    </r>
  </si>
  <si>
    <r>
      <t xml:space="preserve">Schulkinder </t>
    </r>
    <r>
      <rPr>
        <b/>
        <u/>
        <sz val="9"/>
        <color theme="1"/>
        <rFont val="Arial"/>
        <family val="2"/>
      </rPr>
      <t>mit</t>
    </r>
    <r>
      <rPr>
        <b/>
        <sz val="9"/>
        <color theme="1"/>
        <rFont val="Arial"/>
        <family val="2"/>
      </rPr>
      <t xml:space="preserve"> Behinderung insgesamt</t>
    </r>
  </si>
  <si>
    <r>
      <t xml:space="preserve">Schulkinder </t>
    </r>
    <r>
      <rPr>
        <b/>
        <u/>
        <sz val="9"/>
        <color theme="1"/>
        <rFont val="Arial"/>
        <family val="2"/>
      </rPr>
      <t>ohne</t>
    </r>
    <r>
      <rPr>
        <b/>
        <sz val="9"/>
        <color theme="1"/>
        <rFont val="Arial"/>
        <family val="2"/>
      </rPr>
      <t xml:space="preserve"> Behinderung insgesamt</t>
    </r>
  </si>
  <si>
    <r>
      <t xml:space="preserve">Kinder </t>
    </r>
    <r>
      <rPr>
        <b/>
        <i/>
        <u/>
        <sz val="9"/>
        <color theme="1"/>
        <rFont val="Arial"/>
        <family val="2"/>
      </rPr>
      <t>ohne</t>
    </r>
    <r>
      <rPr>
        <b/>
        <i/>
        <sz val="9"/>
        <color theme="1"/>
        <rFont val="Arial"/>
        <family val="2"/>
      </rPr>
      <t xml:space="preserve"> Migrationshintergrund</t>
    </r>
  </si>
  <si>
    <r>
      <t xml:space="preserve">Kinder </t>
    </r>
    <r>
      <rPr>
        <b/>
        <i/>
        <u/>
        <sz val="9"/>
        <color theme="1"/>
        <rFont val="Arial"/>
        <family val="2"/>
      </rPr>
      <t>mit</t>
    </r>
    <r>
      <rPr>
        <b/>
        <i/>
        <sz val="9"/>
        <color theme="1"/>
        <rFont val="Arial"/>
        <family val="2"/>
      </rPr>
      <t xml:space="preserve"> Migrationshintergrund</t>
    </r>
  </si>
  <si>
    <r>
      <t xml:space="preserve">Kinder </t>
    </r>
    <r>
      <rPr>
        <b/>
        <i/>
        <u/>
        <sz val="9"/>
        <color theme="1"/>
        <rFont val="Arial"/>
        <family val="2"/>
      </rPr>
      <t>mit</t>
    </r>
    <r>
      <rPr>
        <b/>
        <i/>
        <sz val="9"/>
        <color theme="1"/>
        <rFont val="Arial"/>
        <family val="2"/>
      </rPr>
      <t xml:space="preserve"> Behinderung</t>
    </r>
  </si>
  <si>
    <r>
      <t xml:space="preserve">Kinder </t>
    </r>
    <r>
      <rPr>
        <b/>
        <i/>
        <u/>
        <sz val="9"/>
        <color theme="1"/>
        <rFont val="Arial"/>
        <family val="2"/>
      </rPr>
      <t>ohne</t>
    </r>
    <r>
      <rPr>
        <b/>
        <i/>
        <sz val="9"/>
        <color theme="1"/>
        <rFont val="Arial"/>
        <family val="2"/>
      </rPr>
      <t xml:space="preserve"> Behinderung</t>
    </r>
  </si>
  <si>
    <t>Kinder mit Migrationshintergrund insgesamt</t>
  </si>
  <si>
    <t>Kinder mit Migrations-hintergrund insgesamt</t>
  </si>
  <si>
    <t>Anteil der Kinder mit nicht deutscher Familiensprache an allen Kindern mit Migrationshintergrund in %</t>
  </si>
  <si>
    <t>unter 1</t>
  </si>
  <si>
    <t>2 -3</t>
  </si>
  <si>
    <t>unter 3 Jahren</t>
  </si>
  <si>
    <t>3 Jahre bis Schuleintritt</t>
  </si>
  <si>
    <t>Altersgruppe</t>
  </si>
  <si>
    <t>25 bis 
unter 50%</t>
  </si>
  <si>
    <t>50 bis 
unter 75%</t>
  </si>
  <si>
    <t>unter 50%</t>
  </si>
  <si>
    <t>Einrichtungen, in denen der Anteil an Kindern mit mind. einem Elternteil ausländischer Herkunft … beträgt</t>
  </si>
  <si>
    <t>Einrichtungen ohne feste Gruppenstruktur</t>
  </si>
  <si>
    <t>Gruppe für Kinder im Alter 
von unter 3 Jahren</t>
  </si>
  <si>
    <t>Gruppe für Kinder im Alter 
von unter 4 Jahren</t>
  </si>
  <si>
    <t>Altersgemischte Gruppen 
(ohne Schulkinder)</t>
  </si>
  <si>
    <t>Gruppen mit ausschließlich Schulkindern</t>
  </si>
  <si>
    <t>Anteil in % (Spaltenprozent)</t>
  </si>
  <si>
    <t>bis zu 25 Stunden</t>
  </si>
  <si>
    <t>mehr als 25 bis zu 35 Stunden</t>
  </si>
  <si>
    <t>Betreuungsumfang von 
mehr als … bis zu … Stunden</t>
  </si>
  <si>
    <t>Gruppe für 
Kinder im Kindergarten-
alter</t>
  </si>
  <si>
    <t>Altersüber-
greifende Gruppen
mit Schulkindern
(ohne reine Hortgruppen)</t>
  </si>
  <si>
    <t>Geöffnete Kindergarten-gruppen</t>
  </si>
  <si>
    <t>mit Mittagsverpflegung</t>
  </si>
  <si>
    <t>Gruppen insgesamt</t>
  </si>
  <si>
    <t>ohne Kinder mit Behinderung</t>
  </si>
  <si>
    <t>mit 1 Kind mit Behinderung</t>
  </si>
  <si>
    <t>mit 2 bis 4 Kinder mit Behinderung</t>
  </si>
  <si>
    <t>mit 5 und mehr Kinder mit Behinderung</t>
  </si>
  <si>
    <t>davon … in der Gruppe</t>
  </si>
  <si>
    <t>Ländergruppe</t>
  </si>
  <si>
    <t>Anteil an allen Kinder der Gruppenform in % (Spaltenprozent)</t>
  </si>
  <si>
    <t xml:space="preserve">Davon Kinder in </t>
  </si>
  <si>
    <t xml:space="preserve"> </t>
  </si>
  <si>
    <t>Quelle: DJI, KiföG-Länderestudie</t>
  </si>
  <si>
    <t>mehr als 35 Stunden</t>
  </si>
  <si>
    <t>7 und älter</t>
  </si>
  <si>
    <t>Veränderung 2015 zu 2012</t>
  </si>
  <si>
    <t>Zeichenerklärung</t>
  </si>
  <si>
    <t>Keine Werte vorhanden</t>
  </si>
  <si>
    <t>-</t>
  </si>
  <si>
    <t>Wert nicht ausweisbar</t>
  </si>
  <si>
    <t>Anonymisierter Wert zur Gewährleistung des Datenschutzes</t>
  </si>
  <si>
    <t>mit 3 und 
mehr Kindern unter 3 Jahren</t>
  </si>
  <si>
    <t>mit 1 oder 
2 Kindern 
unter 3 Jahren</t>
  </si>
  <si>
    <t>Gruppen für Kinder im Alter 
von unter 3 Jahren</t>
  </si>
  <si>
    <t>Gruppen für Kinder im Alter 
von unter 4 Jahren</t>
  </si>
  <si>
    <t>Gruppen für 
Kinder im Kindergarten-
alter</t>
  </si>
  <si>
    <t>Geöffneten Kindergarten-gruppen</t>
  </si>
  <si>
    <t>mit 1 oder 
2 Kindern
unter 3 Jahren</t>
  </si>
  <si>
    <t>mit 3 und 
mehr Kindern
unter 3 Jahren</t>
  </si>
  <si>
    <t>Altersüber-
greifenden Gruppen mit
Schulkindern
(ohne reine Hortgruppen)</t>
  </si>
  <si>
    <t>Alters-gemischten Gruppen 
(ohne Schulkinder)</t>
  </si>
  <si>
    <t>Anteil an allen betreuten Kindern ohne Migrationshintergrund in % (Zeilenprozent)</t>
  </si>
  <si>
    <t>Anteil an allen betreuten Kindern mit Migrationshintergrund in % (Zeilenprozent)</t>
  </si>
  <si>
    <t>Tab. 2.1: Kinder in Kindertageseinrichtungen 2006 bis 2015 nach Altersgruppen und Trägern</t>
  </si>
  <si>
    <t xml:space="preserve">Tab. 2.2: Kinder in Kindertageseinrichtungen und Quote der Bildungsbeteiligung 2011 und 2015 nach Altersjahren und Trägern </t>
  </si>
  <si>
    <t>Tab. 2.3: Kinder in Kindertageseinrichtungen 2011 bis 2015 nach Altersjahren und Schulbesuch</t>
  </si>
  <si>
    <t>Veränderung 2015 zu 201</t>
  </si>
  <si>
    <t>Quelle: DJI, KiföG-Länderstudie</t>
  </si>
  <si>
    <t>Kinder mit Migrationshintergrung, die in Einrichtungen betreut werden, in denen der Anteil der Kinder mit mind. einem Elternteil ausländischer Herkunft … beträgt</t>
  </si>
  <si>
    <t>Kinder mit Migrationshintergrund, die in Einrichtungen betreut werden, in denen der Anteil mit mind. einem Elternteil ausländischer Herkunft … beträgt</t>
  </si>
  <si>
    <t>Kinder mit Migrationshintergrund und Einrichtungen, in denen der Anteil der Kinder mit mind. einem Elternteil ausländischer Herkunft … beträgt</t>
  </si>
  <si>
    <t>Tab. 2.3-1: Kinder in Kindertageseinrichtungen in Trägerschaft öffentlicher Träger 2011 bis 2015 nach Altersjahren und Schulbesuch</t>
  </si>
  <si>
    <t>Tab. 2.3-2: Kinder in Kindertageseinrichtungen in Trägerschaft der EKD/Diakonie 2011 bis 2015 nach Altersjahren und Schulbesuch</t>
  </si>
  <si>
    <t>Tab. 2.3-3: Kinder in Kindertageseinrichtungen in Trägerschaft der katholischen Kirche/Caritas 2011 bis 2015 nach Altersjahren und Schulbesuch</t>
  </si>
  <si>
    <t>Tab. 2.3-4: Kinder in Kindertageseinrichtungen in Trägerschaft der AWO 2011 bis 2015 nach Altersjahren und Schulbesuch</t>
  </si>
  <si>
    <t>Tab. 2.3-5: Kinder in Kindertageseinrichtungen in Trägerschaft des Paritätischen 2011 bis 2015 nach Altersjahren und Schulbesuch</t>
  </si>
  <si>
    <t>Tab. 2.3-6: Kinder in Kindertageseinrichtungen in Trägerschaft des DRK 2011 bis 2015 nach Altersjahren und Schulbesuch</t>
  </si>
  <si>
    <t>Tab. 2.4: Kinder in Kindertageseinrichtungen 2011 und 2015 nach Altersgruppen, Schulbesuch und Ländern</t>
  </si>
  <si>
    <t>Tab. 2.4-1: Kinder in Kindertageseinrichtungen in Trägerschaft öffentlicher Träger 2011 und 2015 nach Altersgruppen, Schulbesuch und Ländern</t>
  </si>
  <si>
    <t>Tab. 2.4-2: Kinder in Kindertageseinrichtungen in Trägerschaft der EKD/Diakonie 2011 und 2015 nach Altersgruppen, Schulbesuch und Ländern</t>
  </si>
  <si>
    <t>Tab. 2.4-3: Kinder in Kindertageseinrichtungen in Trägerschaft der katholischen Kirche/Caritas 2011 und 2015 nach Altersgruppen, Schulbesuch und Ländern</t>
  </si>
  <si>
    <t>Tab. 2.4-4: Kinder in Kindertageseinrichtungen in Trägerschaft der AWO 2011 und 2015 nach Altersgruppen, Schulbesuch und Ländern</t>
  </si>
  <si>
    <t>Tab. 2.4-5: Kinder in Kindertageseinrichtungen in Trägerschaft des Paritätischen 2011 und 2015 nach Altersgruppen, Schulbesuch und Ländern</t>
  </si>
  <si>
    <t>Tab. 2.4-6: Kinder in Kindertageseinrichtungen in Trägerschaft des DRK 2011 und 2015 nach Altersgruppen, Schulbesuch und Ländern</t>
  </si>
  <si>
    <t>Tab. 2.5: Betreuungswunsch für Kinder unter 3 Jahren 2012 und 2015 nach Altersjahren und Ländern</t>
  </si>
  <si>
    <t xml:space="preserve">Tab. 2.6: Monatsgenaue Bildungsbeteiligungsquote von Kindern in Kindertageseinrichtungen April 2014 bis März 2015 nach Altersgruppen und Trägern </t>
  </si>
  <si>
    <t xml:space="preserve">Tab. 2.6-1: Monatsgenaue Bildungsbeteiligungsquote von Kindern in Kindertageseinrichtungen April 2014 bis März 2015 in Westdeutschland nach Altersgruppen und Trägern </t>
  </si>
  <si>
    <t xml:space="preserve">Tab. 2.6-2: Monatsgenaue Bildungsbeteiligungsquote von Kindern in Kindertageseinrichtungen April 2014 bis März 2015 in Ostdeutschland nach Altersgruppen und Trägern </t>
  </si>
  <si>
    <t xml:space="preserve">Tab. 2.7-1: Monatsgenaue Bildungsbeteiligungsquote von Kindern im Alter von unter 1 Jahr in Kindertageseinrichtungen April 2014 bis März 2015 nach Ländergruppen und Trägern </t>
  </si>
  <si>
    <t xml:space="preserve">Tab. 2.7-2: Monatsgenaue Bildungsbeteiligungsquote von Kindern im Alter von 1 Jahr in Kindertageseinrichtungen April 2014 bis März 2015 nach Ländergruppen und Trägern </t>
  </si>
  <si>
    <t xml:space="preserve">Tab. 2.7-3: Monatsgenaue Bildungsbeteiligungsquote von Kindern im Alter von 2 Jahren in Kindertageseinrichtungen April 2014 bis März 2015 nach Ländergruppen und Trägern </t>
  </si>
  <si>
    <t>Tab. 2.9: Kinder in Kindertageseinrichtungen 2015 nach Geschlecht, Altersjahren und Trägern</t>
  </si>
  <si>
    <t>Tab. 2.10: Kinder in Kindertageseinrichtungen 2011 und 2015 nach Geschlecht und Altersjahren</t>
  </si>
  <si>
    <t>Tab. 2.10-1: Kinder in Kindertageseinrichtungen in Trägerschaft öffentlicher Träger 2011 und 2015 nach Geschlecht und Altersjahren</t>
  </si>
  <si>
    <t>Tab. 2.10-2: Kinder in Kindertageseinrichtungen in Trägerschaft der EKD/Diakonie 2011 und 2015 nach Geschlecht und Altersjahren</t>
  </si>
  <si>
    <t>Tab. 2.10-3: Kinder in Kindertageseinrichtungen in Trägerschaft der katholischen Kirche/Caritas 2011 und 2015 nach Geschlecht und Altersjahren</t>
  </si>
  <si>
    <t>Tab. 2.10-4: Kinder in Kindertageseinrichtungen in Trägerschaft der AWO 2011 und 2015 nach Geschlecht und Altersjahren</t>
  </si>
  <si>
    <t>Tab. 2.10-5: Kinder in Kindertageseinrichtungen in Trägerschaft des Paritätischen 2011 und 2015 nach Geschlecht und Altersjahren</t>
  </si>
  <si>
    <t>Tab. 2.10-6: Kinder in Kindertageseinrichtungen in Trägerschaft des DRK 2011 und 2015 nach Geschlecht und Altersjahren</t>
  </si>
  <si>
    <t>Tab. 2.11: Kinder in Kindertageseinrichtungen 2015 nach Geschlecht, Alter und Ländergruppen</t>
  </si>
  <si>
    <t>Tab. 2.11-1: Kinder in Kindertageseinrichtungen in Trägerschaft öffentlicher Träger 2015 nach Geschlecht, Alter und Ländergruppen</t>
  </si>
  <si>
    <t>Tab. 2.11-2: Kinder in Kindertageseinrichtungen in Trägerschaft der EKD/Diakonie 2015 nach Geschlecht, Alter und Ländergruppen</t>
  </si>
  <si>
    <t>Tab. 2.11-3: Kinder in Kindertageseinrichtungen in Trägerschaft der katholischen Kirche/Caritas 2015 nach Geschlecht, Alter und Ländergruppen</t>
  </si>
  <si>
    <t>Tab. 2.11-4: Kinder in Kindertageseinrichtungen in Trägerschaft der AWO 2015 nach Geschlecht, Alter und Ländergruppen</t>
  </si>
  <si>
    <t>Tab. 2.11-5: Kinder in Kindertageseinrichtungen in Trägerschaft des Paritätischen 2015 nach Geschlecht, Alter und Ländergruppen</t>
  </si>
  <si>
    <t>Tab. 2.11-6: Kinder in Kindertageseinrichtungen in Trägerschaft des DRK 2015 nach Geschlecht, Alter und Ländergruppen</t>
  </si>
  <si>
    <t>Tab. 2.13: Gruppen* in Kindertageseinrichtungen 2011 und 2015 nach Art der Betreuung von Kindern mit Behinderung und Trägern</t>
  </si>
  <si>
    <t>Tab. 2.14: Gruppen in Kindertageseinrichtungen 2015 nach Art der Betreuung von Kindern mit Behinderung und Ländern</t>
  </si>
  <si>
    <t>Tab. 2.14-1: Gruppen* in Kindertageseinrichtungen in Trägerschaft öffentlicher Träger 2015 nach Art der Betreuung von Kindern mit Behinderung und Ländern</t>
  </si>
  <si>
    <t>Tab. 2.14-3: Gruppen* in Kindertageseinrichtungen in Trägerschaft der katholischen Kirche/Caritas 2015 nach Art der Betreuung von Kindern mit Behinderung und Ländern</t>
  </si>
  <si>
    <t>Tab. 2.14-4: Gruppen* in Kindertageseinrichtungen in Trägerschaft der AWO 2015 nach Art der Betreuung von Kindern mit Behinderung und Ländern</t>
  </si>
  <si>
    <t>Tab. 2.14-5: Gruppen* in Kindertageseinrichtungen in Trägerschaft des Paritätischen 2015 nach Art der Betreuung von Kindern mit Behinderung und Ländern</t>
  </si>
  <si>
    <t>Tab. 2.14-6: Gruppen* in Kindertageseinrichtungen in Trägerschaft des DRK 2015 nach Art der Betreuung von Kindern mit Behinderung und Ländern</t>
  </si>
  <si>
    <t>Tab. 2.17: Kinder mit Migrationshintergrund in Kindertageseinrichtungen 2011 bis 2015 nach Altersgruppen und Trägern</t>
  </si>
  <si>
    <t>Tab. 2.18: Kinder mit Migrationshintergrund in Kindertageseinrichtungen 2011 bis 2015 nach Altersjahren</t>
  </si>
  <si>
    <t>Tab. 2.8: Kinder in Kindertageseinrichtungen 2011 und 2015 nach Geschlecht und Trägern</t>
  </si>
  <si>
    <t>Tab. 2.18-1: Kinder mit Migrationshintergrund in Kindertageseinrichtungen in Trägerschaft öffentlicher Träger 2011 bis 2015 nach Altersjahren</t>
  </si>
  <si>
    <t>Tab. 2.18-2: Kinder mit Migrationshintergrund in Kindertageseinrichtungen in Trägerschaft der EKD/Diakonie 2011 bis 2015 nach Altersjahren</t>
  </si>
  <si>
    <t>Tab. 2.18-3: Kinder mit Migrationshintergrund in Kindertageseinrichtungen in Trägerschaft der katholischen Kirche/Caritas 2011 bis 2015 nach Altersjahren</t>
  </si>
  <si>
    <t>Tab. 2.18-4: Kinder mit Migrationshintergrund in Kindertageseinrichtungen in Trägerschaft der AWO 2011 bis 2015 nach Altersjahren</t>
  </si>
  <si>
    <t>Tab. 2.18-5: Kinder mit Migrationshintergrund in Kindertageseinrichtungen in Trägerschaft des Paritätischen 2011 bis 2015 nach Altersjahren</t>
  </si>
  <si>
    <t>Tab. 2.18-6: Kinder mit Migrationshintergrund in Kindertageseinrichtungen in Trägerschaft des DRK 2011 bis 2015 nach Altersjahren</t>
  </si>
  <si>
    <t>Tab. 2.19: Kinder mit Migrationshintergrund in Kindertageseinrichtungen 2011 und 2015 nach Altersgruppen</t>
  </si>
  <si>
    <t>Tab. 2.19-1: Kinder mit Migrationshintergrund in Kindertageseinrichtungen in Trägerschaft öffentlicher Träger 2011 und 2015 nach Altersgruppen</t>
  </si>
  <si>
    <t>Tab. 2.19-2: Kinder mit Migrationshintergrund in Kindertageseinrichtungen in Trägerschaft der EKD/Diakonie 2011 und 2015 nach Altersgruppen</t>
  </si>
  <si>
    <t>Tab. 2.19-3: Kinder mit Migrationshintergrund in Kindertageseinrichtungen in Trägerschaft der katholischen Kirche/Caritas 2011 und 2015 nach Altersgruppen</t>
  </si>
  <si>
    <t>Tab. 2.19-4: Kinder mit Migrationshintergrund in Kindertageseinrichtungen in Trägerschaft der AWO 2011 und 2015 nach Altersgruppen</t>
  </si>
  <si>
    <t>Tab. 2.19-5: Kinder mit Migrationshintergrund in Kindertageseinrichtungen in Trägerschaft des Paritätischen 2011 und 2015 nach Altersgruppen</t>
  </si>
  <si>
    <t>Tab. 2.19-6: Kinder mit Migrationshintergrund in Kindertageseinrichtungen in Trägerschaft des DRK 2011 und 2015 nach Altersgruppen</t>
  </si>
  <si>
    <t>Tab. 2.20: Kinder mit Migrationshintergrund in Kindertageseinrichtungen 2011 bis 2015 nach Anteil der Kinder mit Migrationshintergrund und Trägern</t>
  </si>
  <si>
    <t>Tab. 2.22: Kinder mit nicht deutscher Familiensprache in Kindertageseinrichtungen 2011 bis 2015 nach Altersgruppen und Trägern</t>
  </si>
  <si>
    <t>Tab. 2.23: Kinder mit nicht deutscher Familiensprache in Kindertageseinrichtungen 2011 bis 2015 nach Altersjahren</t>
  </si>
  <si>
    <t>Tab. 2.23-1: Kinder mit nicht deutscher Familiensprache in Kindertageseinrichtungen in Trägerschaft öffentlicher Träger 2011 bis 2015 nach Altersjahren</t>
  </si>
  <si>
    <t>Tab. 2.23-2: Kinder mit nicht deutscher Familiensprache in Kindertageseinrichtungen in Trägerschaft der EKD/Diakonie 2011 bis 2015 nach Altersjahren</t>
  </si>
  <si>
    <t>Tab. 2.23-3: Kinder mit nicht deutscher Familiensprache in Kindertageseinrichtungen in Trägerschaft der katholischen Kirche/Caritas 2011 bis 2015 nach Altersjahren</t>
  </si>
  <si>
    <t>Tab. 2.23-4: Kinder mit nicht deutscher Familiensprache in Kindertageseinrichtungen in Trägerschaft der AWO 2011 bis 2015 nach Altersjahren</t>
  </si>
  <si>
    <t>Tab. 2.23-5: Kinder mit nicht deutscher Familiensprache in Kindertageseinrichtungen in Trägerschaft des Paritätischen 2011 bis 2015 nach Altersjahren</t>
  </si>
  <si>
    <t>Tab. 2.23-6: Kinder mit nicht deutscher Familiensprache in Kindertageseinrichtungen in Trägerschaft des DRK 2011 bis 2015 nach Altersjahren</t>
  </si>
  <si>
    <t>Tab. 2.24: Kinder mit Migrationshintergrund in Kindertageseinrichtungen 2011 bis 2015 nach Familiensprache und Trägern</t>
  </si>
  <si>
    <t>Tab. 2.25: Kinder mit Migrationshintergrund in Kindertageseinrichtungen 2011 und 2015 nach Familiensprache und Ländern</t>
  </si>
  <si>
    <t>Tab. 2.25-1: Kinder mit Migrationshintergrund in Kindertageseinrichtungen in Trägerschaft öffentlicher Träger 2011 und 2015 nach Familiensprache und Ländern</t>
  </si>
  <si>
    <t>Tab. 2.25-2: Kinder mit Migrationshintergrund in Kindertageseinrichtungen in Trägerschaft der EKD/Diakonie 2011 und 2015 nach Familiensprache und Ländern</t>
  </si>
  <si>
    <t>Tab. 2.25-3: Kinder mit Migrationshintergrund in Kindertageseinrichtungen in Trägerschaft der katholischen Kirche/Caritas 2011 und 2015 nach Familiensprache und Ländern</t>
  </si>
  <si>
    <t>Tab. 2.25-4: Kinder mit Migrationshintergrund in Kindertageseinrichtungen in Trägerschaft der AWO 2011 und 2015 nach Familiensprache und Ländern</t>
  </si>
  <si>
    <t>Tab. 2.25-5: Kinder mit Migrationshintergrund in Kindertageseinrichtungen in Trägerschaft des Paritätischen 2011 und 2015 nach Familiensprache und Ländern</t>
  </si>
  <si>
    <t>Tab. 2.25-6: Kinder mit Migrationshintergrund in Kindertageseinrichtungen in Trägerschaft des DRK 2011 und 2015 nach Familiensprache und Ländern</t>
  </si>
  <si>
    <t>Tab. 2.26-3: Betreuungsumfang von Schulkindern in Kindertageseinrichtungen 2012 und 2015 nach Trägern</t>
  </si>
  <si>
    <t>Tab. 2.27: Betreuungsumfang von Kindern unter 3 Jahren in Kindertageseinrichtungen 2012 und 2015 nach Ländern</t>
  </si>
  <si>
    <t>Tab. 2.27-1: Betreuungsumfang von Kindern unter 3 Jahren in Kindertageseinrichtungen in Trägerschaft öffentlicher Träger 2012 und 2015 nach Ländern</t>
  </si>
  <si>
    <t>Tab. 2.27-2: Betreuungsumfang von Kindern unter 3 Jahren in Kindertageseinrichtungen in Trägerschaft der EKD/Diakonie 2012 und 2015 nach Ländern</t>
  </si>
  <si>
    <t>Tab. 2.27-3: Betreuungsumfang von Kindern unter 3 Jahren in Kindertageseinrichtungen in Trägerschaft der katholischen Kirche/Caritas 2012 und 2015 nach Ländern</t>
  </si>
  <si>
    <t>Tab. 2.27-4: Betreuungsumfang von Kindern unter 3 Jahren in Kindertageseinrichtungen in Trägerschaft der AWO 2012 und 2015 nach Ländern</t>
  </si>
  <si>
    <t>Tab. 2.27-5: Betreuungsumfang von Kindern unter 3 Jahren in Kindertageseinrichtungen in Trägerschaft des Paritätischen 2012 und 2015 nach Ländern</t>
  </si>
  <si>
    <t>Tab. 2.27-6: Betreuungsumfang von Kindern unter 3 Jahren in Kindertageseinrichtungen in Trägerschaft des DRK 2012 und 2015 nach Ländern</t>
  </si>
  <si>
    <t>in Prozent-punkten</t>
  </si>
  <si>
    <t>Tab. 2.12: Kinder mit Behinderung in Kindertageseinrichtungen 2011 bis 2015 nach Altersjahren und Trägern</t>
  </si>
  <si>
    <t>Tab. 2.40-6: Kinder in Kindertageseinrichtungen in Trägerschaft des DRK 2015 nach Betreuungsumfang, Gruppenform und Ländergruppen</t>
  </si>
  <si>
    <t>Tab. 2.40-5: Kinder in Kindertageseinrichtungen in Trägerschaft des Paritätischen 2015 nach Betreuungsumfang, Gruppenform und Ländergruppen</t>
  </si>
  <si>
    <t>Tab. 2.40-4: Kinder in Kindertageseinrichtungen in Trägerschaft der AWO 2015 nach Betreuungsumfang, Gruppenform und Ländergruppen</t>
  </si>
  <si>
    <t>Tab. 2.40-3: Kinder in Kindertageseinrichtungen in Trägerschaft der katholischen Kirche/Caritas 2015 nach Betreuungsumfang, Gruppenform und Ländergruppen</t>
  </si>
  <si>
    <t>Tab. 2.40-2: Kinder in Kindertageseinrichtungen in Trägerschaft der EKD/Diakonie 2015 nach Betreuungsumfang, Gruppenform und Ländergruppen</t>
  </si>
  <si>
    <t>Tab. 2.40-1: Kinder in Kindertageseinrichtungen in Trägerschaft öffentlicher Träger 2015 nach Betreuungsumfang, Gruppenform und Ländergruppen</t>
  </si>
  <si>
    <t>Tab. 2.40: Kinder in Kindertageseinrichtungen 2015 nach Betreuungsumfang, Gruppenform und Ländergruppen</t>
  </si>
  <si>
    <t>Tab. 2.39-6: Kinder in Kindertageseinrichtungen in Trägerschaft des DRK 2012 und 2015 nach Betreuungsumfang und Gruppenform</t>
  </si>
  <si>
    <t>Tab. 2.39-5: Kinder in Kindertageseinrichtungen in Trägerschaft des Paritätischen 2012 und 2015 nach Betreuungsumfang und Gruppenform</t>
  </si>
  <si>
    <t>Tab. 2.39-4: Kinder in Kindertageseinrichtungen in Trägerschaft der AWO 2012 und 2015 nach Betreuungsumfang und Gruppenform</t>
  </si>
  <si>
    <t>Tab. 2.39-3: Kinder in Kindertageseinrichtungen in Trägerschaft der katholischen Kirche/Caritas 2012 und 2015 nach Betreuungsumfang und Gruppenform</t>
  </si>
  <si>
    <t>Tab. 2.39-2: Kinder in Kindertageseinrichtungen in Trägerschaft der EKD/Diakonie 2012 und 2015 nach Betreuungsumfang und Gruppenform</t>
  </si>
  <si>
    <t>Tab. 2.39-1: Kinder in Kindertageseinrichtungen in Trägerschaft öffentlicher Träger 2012 und 2015 nach Betreuungsumfang und Gruppenform</t>
  </si>
  <si>
    <t>Tab. 2.39: Kinder in Kindertageseinrichtungen 2012 und 2015 nach Betreuungsumfang und Gruppenform</t>
  </si>
  <si>
    <t>Tab. 2.38-6: Betreuungsumfang von Schulkindern in Kindertageseinrichtungen in Trägerschaft des DRK 2012 und 2015 nach Migrationshintergrund und Ländern</t>
  </si>
  <si>
    <t>Tab. 2.38-5: Betreuungsumfang von Schulkindern in Kindertageseinrichtungen in Trägerschaft des Paritätischen 2012 und 2015 nach Migrationshintergrund und Ländern</t>
  </si>
  <si>
    <t>Tab. 2.38-4: Betreuungsumfang von Schulkindern in Kindertageseinrichtungen in Trägerschaft der AWO 2012 und 2015 nach Migrationshintergrund und Ländern</t>
  </si>
  <si>
    <t>Tab. 2.38-3: Betreuungsumfang von Schulkindern in Kindertageseinrichtungen in Trägerschaft der katholischen Kirche/Caritas 2012 und 2015 nach Migrationshintergrund und Ländern</t>
  </si>
  <si>
    <t>Tab. 2.38-2: Betreuungsumfang von Schulkindern in Kindertageseinrichtungen in Trägerschaft der EKD/Diakonie 2012 und 2015 nach Migrationshintergrund und Ländern</t>
  </si>
  <si>
    <t>Tab. 2.38-1: Betreuungsumfang von Schulkindern in Kindertageseinrichtungen in Trägerschaft öffentlicher Träger 2012 und 2015 nach Migrationshintergrund und Ländern</t>
  </si>
  <si>
    <t>Tab. 2.37-6: Betreuungsumfang von Kindern zwischen 3 Jahren und dem Schuleintritt in Kindertageseinrichtungen in Trägerschaft des DRK 2012 und 2015 nach Migrationshintergrund und Ländergruppen</t>
  </si>
  <si>
    <t>Tab. 2.37-5: Betreuungsumfang von Kindern zwischen 3 Jahren und dem Schuleintritt in Kindertageseinrichtungen in Trägerschaft des Paritätischen 2012 und 2015 nach Migrationshintergrund und Ländergruppen</t>
  </si>
  <si>
    <t>Tab. 2.37-4: Betreuungsumfang von Kindern zwischen 3 Jahren und dem Schuleintritt in Kindertageseinrichtungen in Trägerschaft der AWO 2012 und 2015 nach Migrationshintergrund und Ländergruppen</t>
  </si>
  <si>
    <t>Tab. 2.37-2: Betreuungsumfang von Kindern zwischen 3 Jahren und dem Schuleintritt in Kindertageseinrichtungen in Trägerschaft der EKD/Diakonie 2012 und 2015 nach Migrationshintergrund und Ländergruppen</t>
  </si>
  <si>
    <t>Tab. 2.37-1: Betreuungsumfang von Kindern zwischen 3 Jahren und dem Schuleintritt in Kindertageseinrichtungen in Trägerschaft öffentlicher Träger 2012 und 2015 nach Migrationshintergrund und Ländergruppen</t>
  </si>
  <si>
    <t>Tab. 2.37: Betreuungsumfang von Kindern zwischen 3 Jahren und dem Schuleintritt in Kindertageseinrichtungen 2012 und 2015 nach Migrationshintergrund und Ländergruppen</t>
  </si>
  <si>
    <t>Tab. 2.36-6: Betreuungsumfang von Kindern unter 3 Jahren in Kindertageseinrichtungen in Trägerschaft des DRK 2012 und 2015 nach Migrationshintergrund und Ländergruppen</t>
  </si>
  <si>
    <t>Tab. 2.36-5: Betreuungsumfang von Kindern unter 3 Jahren in Kindertageseinrichtungen in Trägerschaft des Paritätischen 2012 und 2015 nach Migrationshintergrund und Ländergruppen</t>
  </si>
  <si>
    <t>Tab. 2.36-4: Betreuungsumfang von Kindern unter 3 Jahren in Kindertageseinrichtungen in Trägerschaft der AWO 2012 und 2015 nach Migrationshintergrund und Ländergruppen</t>
  </si>
  <si>
    <t>Tab. 2.36-3: Betreuungsumfang von Kindern unter 3 Jahren in Kindertageseinrichtungen in Trägerschaft der katholischen Kirche/Caritas 2012 und 2015 nach Migrationshintergrund und Ländergruppen</t>
  </si>
  <si>
    <t>Tab. 2.36-2: Betreuungsumfang von Kindern unter 3 Jahren in Kindertageseinrichtungen in Trägerschaft der EKD/Diakonie 2012 und 2015 nach Migrationshintergrund und Ländergruppen</t>
  </si>
  <si>
    <t>Tab. 2.36-1: Betreuungsumfang von Kindern unter 3 Jahren in Kindertageseinrichtungen in Trägerschaft öffentlicher Träger 2012 und 2015 nach Migrationshintergrund und Ländergruppen</t>
  </si>
  <si>
    <t>Tab. 2.36: Betreuungsumfang von Kindern unter 3 Jahren in Kindertageseinrichtungen 2012 und 2015 nach Migrationshintergrund und Ländergruppen</t>
  </si>
  <si>
    <t>Tab. 2.35-3: Betreuungsumfang von Schulkindern in Kindertageseinrichtungen 2012 und 2015 nach Migrationshintergrund und Trägern</t>
  </si>
  <si>
    <t>Tab. 2.35-2: Betreuungsumfang von Kinder zwischen 3 Jahren und dem Schuleintritt in Kindertageseinrichtungen 2012 und 2015 nach Migrationshintergrund und Trägern</t>
  </si>
  <si>
    <t>Tab. 2.35-1: Betreuungsumfang von Kinder unter 3 Jahren in Kindertageseinrichtungen 2012 und 2015 nach Migrationshintergrund  und Trägern</t>
  </si>
  <si>
    <t>Tab. 2.34-6: Betreuungsumfang von Schulkindern in Kindertageseinrichtungen in Trägerschaft des DRK 2012 und 2015 nach Behinderung und Ländern</t>
  </si>
  <si>
    <t>Tab. 2.34-5: Betreuungsumfang von Schulkindern in Kindertageseinrichtungen in Trägerschaft des Paritätischen 2012 und 2015 nach Behinderung und Ländern</t>
  </si>
  <si>
    <t>Tab. 2.34-4: Betreuungsumfang von Schulkindern in Kindertageseinrichtungen in Trägerschaft der AWO 2012 und 2015 nach Behinderung und Ländern</t>
  </si>
  <si>
    <t>Tab. 2.34-3: Betreuungsumfang von Schulkindern in Kindertageseinrichtungen in Trägerschaft der katholischen Kirche/Caritas 2012 und 2015 nach Behinderung und Ländern</t>
  </si>
  <si>
    <t>Tab. 2.34-2: Betreuungsumfang von Schulkindern in Kindertageseinrichtungen in Trägerschaft der EKD/Diakonie 2012 und 2015 nach Behinderung und Ländern</t>
  </si>
  <si>
    <t>Tab. 2.34-1: Betreuungsumfang von Schulkindern in Kindertageseinrichtungen in Trägerschaft öffentlicher Träger 2012 und 2015 nach Behinderung und Ländern</t>
  </si>
  <si>
    <t>Tab. 2.34: Betreuungsumfang von Schulkindern in Kindertageseinrichtungen 2012 und 2015 nach Behinderung und Ländern</t>
  </si>
  <si>
    <t>Tab. 2.33-6: Betreuungsumfang von Kindern zwischen 3 Jahren und dem Schuleintritt in Kindertageseinrichtungen in Trägerschaft des DRK 2012 und 2015 nach Behinderung und Ländern</t>
  </si>
  <si>
    <t>Tab. 2.33-5: Betreuungsumfang von Kindern zwischen 3 Jahren und dem Schuleintritt in Kindertageseinrichtungen in Trägerschaft des Paritätischen 2012 und 2015 nach Behinderung und Ländern</t>
  </si>
  <si>
    <t>Tab. 2.33-4: Betreuungsumfang von Kindern zwischen 3 Jahren und dem Schuleintritt in Kindertageseinrichtungen in Trägerschaft der AWO 2012 und 2015 nach Behinderung und Ländern</t>
  </si>
  <si>
    <t>Tab. 2.33-3: Betreuungsumfang von Kindern zwischen 3 Jahren und dem Schuleintritt in Kindertageseinrichtungen in Trägerschaft der katholischen Kirche/Caritas 2012 und 2015 nach Behinderung und Ländern</t>
  </si>
  <si>
    <t>Tab. 2.33-2: Betreuungsumfang von Kindern zwischen 3 Jahren und dem Schuleintritt in Kindertageseinrichtungen in Trägerschaft der EKD/Diakonie 2012 und 2015 nach Behinderung und Ländern</t>
  </si>
  <si>
    <t>Tab. 2.33-1: Betreuungsumfang von Kindern zwischen 3 Jahren und dem Schuleintritt in Kindertageseinrichtungen in Trägerschaft öffentlicher Träger 2012 und 2015 nach Behinderung und Ländern</t>
  </si>
  <si>
    <t>Tab. 2.33: Betreuungsumfang von Kindern zwischen 3 Jahren und dem Schuleintritt in Kindertageseinrichtungen 2012 und 2015 nach Behinderung und Ländern</t>
  </si>
  <si>
    <t>Tab. 2.32-6: Betreuungsumfang von Kindern unter 3 Jahren in Kindertageseinrichtungen in Trägerschaft des DRK 2012 und 2015 nach Behinderung und Ländern</t>
  </si>
  <si>
    <t>Tab. 2.32-5: Betreuungsumfang von Kindern unter 3 Jahren in Kindertageseinrichtungen in Trägerschaft des Paritätischen 2012 und 2015 nach Behinderung und Ländern</t>
  </si>
  <si>
    <t>Tab. 2.32-4: Betreuungsumfang von Kindern unter 3 Jahren in Kindertageseinrichtungen in Trägerschaft der AWO 2012 und 2015 nach Behinderung und Ländern</t>
  </si>
  <si>
    <t>Tab. 2.32-3: Betreuungsumfang von Kindern unter 3 Jahren in Kindertageseinrichtungen in Trägerschaft der katholischen Kirche/Caritas 2012 und 2015 nach Behinderung und Ländern</t>
  </si>
  <si>
    <t>Tab. 2.32-2: Betreuungsumfang von Kindern unter 3 Jahren in Kindertageseinrichtungen in Trägerschaft der EKD/Diakonie 2012 und 2015 nach Behinderung und Ländern</t>
  </si>
  <si>
    <t>Tab. 2.32-1: Betreuungsumfang von Kindern unter 3 Jahren in Kindertageseinrichtungen in Trägerschaft öffentlicher Träger 2012 und 2015 nach Behinderung und Ländern</t>
  </si>
  <si>
    <t>Tab. 2.32: Betreuungsumfang von Kindern unter 3 Jahren in Kindertageseinrichtungen 2012 und 2015 nach Behinderung und Ländern</t>
  </si>
  <si>
    <t>Tab. 2.31-3: Betreuungsumfang von Schulkindern in Kindertageseinrichtungen 2012 und 2015 nach Behinderung und Trägern</t>
  </si>
  <si>
    <t>Tab. 2.31-2: Betreuungsumfang von Kinder zwischen 3 Jahren und dem Schuleintritt in Kindertageseinrichtungen 2012 und 2015 nach Behinderung und Trägern</t>
  </si>
  <si>
    <t>Tab. 2.31-1: Betreuungsumfang von Kinder unter 3 Jahren in Kindertageseinrichtungen 2012 und 2015 nach Behinderung und Trägern</t>
  </si>
  <si>
    <t>Tab. 2.30-6: Betreuungsumfang von Schulkindern in Kindertageseinrichtungen in Trägerschaft des DRK 2012 und 2015 nach Ländern</t>
  </si>
  <si>
    <t>Tab. 2.30-5: Betreuungsumfang von Schulkindern in Kindertageseinrichtungen in Trägerschaft des Paritätischen 2012 und 2015 nach Ländern</t>
  </si>
  <si>
    <t>Tab. 2.30-4: Betreuungsumfang von Schulkindern in Kindertageseinrichtungen in Trägerschaft der AWO 2012 und 2015 nach Ländern</t>
  </si>
  <si>
    <t>Tab. 2.30-3: Betreuungsumfang von Schulkindern in Kindertageseinrichtungen in Trägerschaft der katholischen Kirche/Caritas 2012 und 2015 nach Ländern</t>
  </si>
  <si>
    <t>Tab. 2.30-2: Betreuungsumfang von Schulkindern in Kindertageseinrichtungen in Trägerschaft der EKD/Diakonie 2012 und 2015 nach Ländern</t>
  </si>
  <si>
    <t>Tab. 2.30-1: Betreuungsumfang von Schulkindern in Kindertageseinrichtungen in Trägerschaft öffentlicher Träger 2012 und 2015 nach Ländern</t>
  </si>
  <si>
    <t>Tab. 2.30: Betreuungsumfang von Schulkindern in Kindertageseinrichtungen 2012 und 2015 nach Ländern</t>
  </si>
  <si>
    <t>Tab. 2.29-6: Betreuungsumfang von Kindern zwischen 3 Jahren und dem Schuleintritt in Kindertageseinrichtungen in Trägerschaft des DRK 2012 und 2015 nach Ländern</t>
  </si>
  <si>
    <t>Tab. 2.29-5: Betreuungsumfang von Kindern zwischen 3 Jahren und dem Schuleintritt in Kindertageseinrichtungen in Trägerschaft des Paritätischen 2012 und 2015 nach Ländern</t>
  </si>
  <si>
    <t>Tab. 2.29-4: Betreuungsumfang von Kindern zwischen 3 Jahren und dem Schuleintritt in Kindertageseinrichtungen in Trägerschaft der AWO 2012 und 2015 nach Ländern</t>
  </si>
  <si>
    <t>Tab. 2.29-3: Betreuungsumfang von Kindern zwischen 3 Jahren und dem Schuleintritt in Kindertageseinrichtungen in Trägerschaft der katholischen Kirche/Caritas 20112 und 2015 nach Ländern</t>
  </si>
  <si>
    <t>Tab. 2.29-2: Betreuungsumfang von Kindern zwischen 3 Jahren und dem Schuleintritt in Kindertageseinrichtungen in Trägerschaft der EKD/Diakonie 2012 und 2015 nach Ländern</t>
  </si>
  <si>
    <t>Tab. 2.29-1: Betreuungsumfang von Kindern zwischen 3 Jahren und dem Schuleintritt in Kindertageseinrichtungen in Trägerschaft öffentlicher Träger 2012 und 2015 nach Ländern</t>
  </si>
  <si>
    <t>Tab. 2.29: Betreuungsumfang von Kindern zwischen 3 Jahren und dem Schuleintritt in Kindertageseinrichtungen 2012 und 2015 nach Ländern</t>
  </si>
  <si>
    <t>Tab. 2.42: Aufnahmezeitpunkt von Kindern im Alter von 3 Jahren bis zum Schuleintritt in Kindertageseinrichtungen 2015 nach Ländergruppen</t>
  </si>
  <si>
    <t xml:space="preserve">Tab. 2.41: Aufnahmezeitpunkt von Kindern in Kindertageseinrichtungen 2015 nach Altersgruppen und Trägern </t>
  </si>
  <si>
    <t>Tab. 2.42-1: Aufnahmezeitpunkt von Kindern im Alter von 3 Jahren bis zum Schuleintritt in Kindertageseinrichtungen in Trägerschaft öffentlicher Träger 2015 nach Ländern</t>
  </si>
  <si>
    <t>Tab. 2.42-2: Aufnahmezeitpunkt von Kindern im Alter von 3 Jahren bis zum Schuleintritt in Kindertageseinrichtungen in Trägerschaft der EKD/Diakonie 2015 nach Ländern</t>
  </si>
  <si>
    <t>Tab. 2.42-3: Aufnahmezeitpunkt von Kindern im Alter von 3 Jahren bis zum Schuleintritt in Kindertageseinrichtungen in Trägerschaft der katholischen Kirche/Caritas 2015 nach Ländern</t>
  </si>
  <si>
    <t>Tab. 2.42-4: Aufnahmezeitpunkt von Kindern im Alter von 3 Jahren bis zum Schuleintritt in Kindertageseinrichtungen in Trägerschaft der AWO 2015 nach Ländern</t>
  </si>
  <si>
    <t>Tab. 2.42-5: Aufnahmezeitpunkt von Kindern im Alter von 3 Jahren bis zum Schuleintritt in Kindertageseinrichtungen in Trägerschaft des Paritätischen 2015 nach Ländern</t>
  </si>
  <si>
    <t>Tab. 2.42-6: Aufnahmezeitpunkt von Kindern im Alter von 3 Jahren bis zum Schuleintritt in Kindertageseinrichtungen in Trägerschaft des DRK 2015 nach Ländern</t>
  </si>
  <si>
    <t>Tab. 2.43: Aufnahmezeitpunkt von Kindern im Alter unter 3 Jahren in Kindertageseinrichtungen 2015 nach Ländergruppen</t>
  </si>
  <si>
    <t>Tab. 2.43-1: Aufnahmezeitpunkt von Kindern im Alter unter 3 Jahren in Kindertageseinrichtungen in Trägerschaft öffentlicher Träger 2015 nach Ländern</t>
  </si>
  <si>
    <t>Tab. 2.43-2: Aufnahmezeitpunkt von Kindern im Alter unter 3 Jahren in Kindertageseinrichtungen in Trägerschaft der EKD/Diakonie 2015 nach Ländern</t>
  </si>
  <si>
    <t>Tab. 2.43-3: Aufnahmezeitpunkt von Kindern im Alter unter 3 Jahren in Kindertageseinrichtungen in Trägerschaft der katholischen Kirche/Caritas 2015 nach Ländern</t>
  </si>
  <si>
    <t>Tab. 2.43-4: Aufnahmezeitpunkt von Kindern im Alter unter 3 Jahren in Kindertageseinrichtungen in Trägerschaft der AWO 2015 nach Ländern</t>
  </si>
  <si>
    <t>Tab. 2.43-5: Aufnahmezeitpunkt von Kindern im Alter unter 3 Jahren in Kindertageseinrichtungen in Trägerschaft des Paritätischen 2015 nach Ländern</t>
  </si>
  <si>
    <t>Tab. 2.43-6: Aufnahmezeitpunkt von Kindern im Alter unter 3 Jahren in Kindertageseinrichtungen in Trägerschaft des DRK 2015 nach Ländern</t>
  </si>
  <si>
    <t>Abschnitt</t>
  </si>
  <si>
    <t>2.1</t>
  </si>
  <si>
    <t>Tab. 2.26-1: Betreuungsumfang von Kindern unter 3 Jahren in Kindertageseinrichtungen 2012 und 2015 nach Trägern</t>
  </si>
  <si>
    <t>Tab. 2.26-2: Betreuungsumfang von Kindern zwischen 3 Jahren und dem Schuleintritt in Kindertageseinrichtungen 2012 und 2015 nach Trägern</t>
  </si>
  <si>
    <t>Tab. 2.21: Kinder mit Migrationshintergrund in Kindertageseinrichtungen 2015 nach Anteil der Kinder mit Migrationshintergrund und Ländern</t>
  </si>
  <si>
    <t>Kinder mit 
Migrations-hintergrund insgesamt</t>
  </si>
  <si>
    <t>Tab. 2.21-6: Kinder mit Migrationshintergrund in Kindertageseinrichtungen in Trägerschaft des DRK 2015 nach Anteil der Kinder mit Migrationshintergrund und Ländern</t>
  </si>
  <si>
    <t>Tab. 2.21-5: Kinder mit Migrationshintergrund in Kindertageseinrichtungen in Trägerschaft des Paritätischen 2015 nach Anteil der Kinder mit Migrationshintergrund und Ländern</t>
  </si>
  <si>
    <t>Tab. 2.21-4: Kinder mit Migrationshintergrund in Kindertageseinrichtungen in Trägerschaft der AWO 2015 nach Anteil der Kinder mit Migrationshintergrund und Ländern</t>
  </si>
  <si>
    <t>Tab. 2.21-3: Kinder mit Migrationshintergrund in Kindertageseinrichtungen in Trägerschaft der katholischen Kirche/Caritas 2015 nach Anteil der Kinder mit Migrationshintergrund und Ländern</t>
  </si>
  <si>
    <t>Tab. 2.21-2: Kinder mit Migrationshintergrund in Kindertageseinrichtungen in Trägerschaft der EKD/Diakonie 2015 nach Anteil der Kinder mit Migrationshintergrund und Ländern</t>
  </si>
  <si>
    <t>Tab. 2.21-1: Kinder mit Migrationshintergrund in Kindertageseinrichtungen in Trägerschaft öffentlicher Träger 2015 nach Anteil der Kinder mit Migrationshintergrund und Ländern</t>
  </si>
  <si>
    <t>Quelle: Statistisches Bundesamt, Statistik der Kinder- und Jugendhilfe, Kinder und tätige Personen in Tageseinrichtungen und in öffentlich geförderter Kindertagespflege; eigene Berechnungen</t>
  </si>
  <si>
    <t>Tab. 2.14-2: Gruppen* in Kindertageseinrichtungen in Trägerschaft der EKD/Diakonie 2015 nach Art der Betreuung von Kindern mit Behinderung und Ländern</t>
  </si>
  <si>
    <t>Tab. 2.37-3: Betreuungsumfang von Kindern zwischen 3 Jahren und dem Schuleintritt in Kindertageseinrichtungen in Trägerschaft der katholischen Kirche/Caritas 2012 und 2015 nach Migrationshintergrund und Ländergruppen</t>
  </si>
  <si>
    <t>Tab. 2.2: Kinder in Kindertageseinrichtungen und Quote der Bildungsbeteiligung 2011 und 2015 nach Altersjahren und Trägern</t>
  </si>
  <si>
    <t>Tab. 2.13: Gruppen in Kindertageseinrichtungen 2011 und 2015 nach Art der Betreuung von Kindern mit Behinderung und Trägern</t>
  </si>
  <si>
    <t>Tab. 2.14-1: Gruppen in Kindertageseinrichtungen in Trägerschaft öffentlicher Träger 2015 nach Art der Betreuung von Kindern mit Behinderung und Ländern</t>
  </si>
  <si>
    <t>Tab. 2.14-2: Gruppen in Kindertageseinrichtungen in Trägerschaft der EKD/Diakonie 2015 nach Art der Betreuung von Kindern mit Behinderung und Ländern</t>
  </si>
  <si>
    <t>Tab. 2.14-3: Gruppen in Kindertageseinrichtungen in Trägerschaft der katholischen Kirche/Caritas 2015 nach Art der Betreuung von Kindern mit Behinderung und Ländern</t>
  </si>
  <si>
    <t>Tab. 2.14-4: Gruppen in Kindertageseinrichtungen in Trägerschaft der AWO 2015 nach Art der Betreuung von Kindern mit Behinderung und Ländern</t>
  </si>
  <si>
    <t>Tab. 2.14-5: Gruppen in Kindertageseinrichtungen in Trägerschaft des Paritätischen 2015 nach Art der Betreuung von Kindern mit Behinderung und Ländern</t>
  </si>
  <si>
    <t>Tab. 2.14-6: Gruppen in Kindertageseinrichtungen in Trägerschaft des DRK 2015 nach Art der Betreuung von Kindern mit Behinderung und Ländern</t>
  </si>
  <si>
    <t>Tab. 2.16: Kinder mit Behinderung in integrativen Kindertageseinrichtungen 2011 und 2015 nach Anzahl der Kinder mit Behinderung in der Gruppe und Ländergruppen</t>
  </si>
  <si>
    <t>Tab. 2.15: Kinder mit Behinderung in integrativen Kindertageseinrichtungen 2011 und 2015 nach Anzahl der Kinder mit Behinderung in der Gruppe und Trägern</t>
  </si>
  <si>
    <t>Tab. 2.16-1: Kinder mit Behinderung in integrativen Kindertageseinrichtungen in Trägerschaft öffentlicher Träger 2011 und 2015 nach Anzahl der Kinder mit Behinderung in der Gruppe und Ländergruppen</t>
  </si>
  <si>
    <t>Tab. 2.16-3: Kinder mit Behinderung in integrativen Kindertageseinrichtungen in Trägerschaft der katholischen Kirche 2011 und 2015 nach Anzahl der Kinder mit Behinderung in der Gruppe und Ländergruppen</t>
  </si>
  <si>
    <t>Tab. 2.16-4: Kinder mit Behinderung in integrativen Kindertageseinrichtungen in Trägerschaft der AWO 2011 und 2015 nach Anzahl der Kinder mit Behinderung in der Gruppe und Ländergruppen</t>
  </si>
  <si>
    <t>Tab. 2.16-5: Kinder mit Behinderung in integrativen Kindertageseinrichtungen in Trägerschaft des Paritätischen 2011 und 2015 nach Anzahl der Kinder mit Behinderung in der Gruppe und Ländergruppen</t>
  </si>
  <si>
    <t>Tab. 2.16-6: Kinder mit Behinderung in integrativen Kindertageseinrichtungen in Trägerschaft des DRK 2011 und 2015 nach Anzahl der Kinder mit Behinderung in der Gruppe und Ländergruppen</t>
  </si>
  <si>
    <t>Tab. 2.16-2: Kinder mit Behinderung in integrativen Kindertageseinrichtungen in Trägerschaft der EKD/Diakonie 2011 und 2015 nach Anzahl der Kinder mit Behinderung in der Gruppe und Ländergruppen</t>
  </si>
  <si>
    <t>Tab. 2.28: Betreuungswunsch für Kinder unter 3 Jahren 2012 und 2015 nach Betreuungsumfang und Ländern</t>
  </si>
  <si>
    <t>Tab. 2.38: Betreuungsumfang von Schulkindern in Kindertageseinrichtungen 2012 und 2015 nach Migrationshintergrund und Ländern</t>
  </si>
  <si>
    <t>2.2</t>
  </si>
  <si>
    <t>2.3</t>
  </si>
  <si>
    <t>2.4.1</t>
  </si>
  <si>
    <t>2.4.2</t>
  </si>
  <si>
    <t>2.5</t>
  </si>
  <si>
    <t>2.5.1</t>
  </si>
  <si>
    <t>2.5.2</t>
  </si>
  <si>
    <t>2.5.3</t>
  </si>
  <si>
    <t>2.6</t>
  </si>
  <si>
    <t>Inhalt: Kapitel 2 - Bildungsbeteiligung in Kindertageseinrichtungen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</si>
</sst>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43" formatCode="_-* #,##0.00\ _€_-;\-* #,##0.00\ _€_-;_-* &quot;-&quot;??\ _€_-;_-@_-"/>
    <numFmt numFmtId="164" formatCode="#,##0.0"/>
    <numFmt numFmtId="165" formatCode="\+#,##0;\-#,##0"/>
    <numFmt numFmtId="166" formatCode="##\ ##"/>
    <numFmt numFmtId="167" formatCode="##\ ##\ #"/>
    <numFmt numFmtId="168" formatCode="##\ ##\ ##"/>
    <numFmt numFmtId="169" formatCode="##\ ##\ ##\ ###"/>
    <numFmt numFmtId="170" formatCode="\+#,##0.0;\-#,##0.0"/>
    <numFmt numFmtId="171" formatCode="0.0"/>
    <numFmt numFmtId="172" formatCode="\+0.0;\ \-0.0"/>
    <numFmt numFmtId="173" formatCode="###0"/>
    <numFmt numFmtId="174" formatCode="_-* #,##0.00\ _D_M_-;\-* #,##0.00\ _D_M_-;_-* &quot;-&quot;??\ _D_M_-;_-@_-"/>
    <numFmt numFmtId="175" formatCode="_(&quot;€&quot;* #,##0.00_);_(&quot;€&quot;* \(#,##0.00\);_(&quot;€&quot;* &quot;-&quot;??_);_(@_)"/>
    <numFmt numFmtId="176" formatCode="_(* #,##0.00_);_(* \(#,##0.00\);_(* &quot;-&quot;??_);_(@_)"/>
    <numFmt numFmtId="177" formatCode="mm/dd/yyyy\ hh:mm:ss"/>
    <numFmt numFmtId="178" formatCode="\ #\ ###\ ###\ ##0\ \ ;\ \–###\ ###\ ##0\ \ ;\ * \–\ \ ;\ * @\ \ "/>
    <numFmt numFmtId="179" formatCode="###\ ###\ ###\ \ ;\-###\ ###\ ###\ \ ;\-\ \ ;@\ *."/>
    <numFmt numFmtId="180" formatCode="#\ ###\ ##0;\-#\ ###\ ##0;\-;@"/>
  </numFmts>
  <fonts count="6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sz val="10"/>
      <color theme="1"/>
      <name val="Arial"/>
      <family val="2"/>
    </font>
    <font>
      <sz val="9"/>
      <color theme="1"/>
      <name val="Arial"/>
      <family val="2"/>
    </font>
    <font>
      <i/>
      <sz val="9"/>
      <color theme="1"/>
      <name val="Arial"/>
      <family val="2"/>
    </font>
    <font>
      <b/>
      <sz val="10"/>
      <color theme="1"/>
      <name val="Arial"/>
      <family val="2"/>
    </font>
    <font>
      <u/>
      <sz val="9"/>
      <color theme="10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9"/>
      <name val="Arial"/>
      <family val="2"/>
    </font>
    <font>
      <sz val="11"/>
      <color theme="1"/>
      <name val="Arial"/>
      <family val="2"/>
    </font>
    <font>
      <sz val="12"/>
      <color indexed="8"/>
      <name val="Arial"/>
      <family val="2"/>
    </font>
    <font>
      <sz val="8"/>
      <name val="Times New Roman"/>
      <family val="1"/>
    </font>
    <font>
      <sz val="12"/>
      <color indexed="9"/>
      <name val="Arial"/>
      <family val="2"/>
    </font>
    <font>
      <b/>
      <sz val="12"/>
      <color indexed="63"/>
      <name val="Arial"/>
      <family val="2"/>
    </font>
    <font>
      <b/>
      <sz val="12"/>
      <color indexed="52"/>
      <name val="Arial"/>
      <family val="2"/>
    </font>
    <font>
      <sz val="12"/>
      <color indexed="62"/>
      <name val="Arial"/>
      <family val="2"/>
    </font>
    <font>
      <b/>
      <sz val="12"/>
      <color indexed="8"/>
      <name val="Arial"/>
      <family val="2"/>
    </font>
    <font>
      <i/>
      <sz val="12"/>
      <color indexed="23"/>
      <name val="Arial"/>
      <family val="2"/>
    </font>
    <font>
      <sz val="12"/>
      <color indexed="17"/>
      <name val="Arial"/>
      <family val="2"/>
    </font>
    <font>
      <u/>
      <sz val="10"/>
      <color indexed="12"/>
      <name val="MS Sans Serif"/>
      <family val="2"/>
    </font>
    <font>
      <u/>
      <sz val="10"/>
      <color indexed="12"/>
      <name val="MetaNormalLF-Roman"/>
      <family val="2"/>
    </font>
    <font>
      <sz val="12"/>
      <color indexed="60"/>
      <name val="Arial"/>
      <family val="2"/>
    </font>
    <font>
      <sz val="10"/>
      <name val="MetaNormalLF-Roman"/>
      <family val="2"/>
    </font>
    <font>
      <sz val="12"/>
      <color indexed="20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8"/>
      <color indexed="56"/>
      <name val="Cambria"/>
      <family val="2"/>
    </font>
    <font>
      <sz val="12"/>
      <color indexed="52"/>
      <name val="Arial"/>
      <family val="2"/>
    </font>
    <font>
      <sz val="12"/>
      <color indexed="10"/>
      <name val="Arial"/>
      <family val="2"/>
    </font>
    <font>
      <b/>
      <sz val="12"/>
      <color indexed="9"/>
      <name val="Arial"/>
      <family val="2"/>
    </font>
    <font>
      <b/>
      <i/>
      <sz val="9"/>
      <color theme="1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9"/>
      <color rgb="FF010205"/>
      <name val="Arial"/>
      <family val="2"/>
    </font>
    <font>
      <sz val="9"/>
      <color theme="1"/>
      <name val="Calibri"/>
      <family val="2"/>
    </font>
    <font>
      <sz val="8"/>
      <color theme="1"/>
      <name val="Arial"/>
      <family val="2"/>
    </font>
    <font>
      <sz val="10"/>
      <name val="MetaNormalLF-Roman"/>
    </font>
    <font>
      <sz val="11"/>
      <color indexed="8"/>
      <name val="Calibri"/>
      <family val="2"/>
      <scheme val="minor"/>
    </font>
    <font>
      <b/>
      <u/>
      <sz val="9"/>
      <color theme="1"/>
      <name val="Arial"/>
      <family val="2"/>
    </font>
    <font>
      <b/>
      <i/>
      <u/>
      <sz val="9"/>
      <color theme="1"/>
      <name val="Arial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9"/>
      <color theme="1"/>
      <name val="Verdana"/>
      <family val="2"/>
    </font>
    <font>
      <sz val="9"/>
      <color indexed="8"/>
      <name val="Verdana"/>
      <family val="2"/>
    </font>
    <font>
      <sz val="7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0"/>
      <name val="Helvetica-Narrow"/>
    </font>
    <font>
      <sz val="10"/>
      <name val="Helvetica-Narrow"/>
      <family val="2"/>
    </font>
    <font>
      <sz val="8"/>
      <name val="Arial"/>
      <family val="2"/>
    </font>
    <font>
      <sz val="12"/>
      <name val="MetaNormalLF-Roman"/>
    </font>
    <font>
      <u/>
      <sz val="10"/>
      <color indexed="12"/>
      <name val="Arial"/>
      <family val="2"/>
    </font>
    <font>
      <u/>
      <sz val="11"/>
      <color theme="10"/>
      <name val="Calibri"/>
      <family val="2"/>
    </font>
    <font>
      <u/>
      <sz val="9"/>
      <color theme="10"/>
      <name val="Century Gothic"/>
      <family val="2"/>
    </font>
    <font>
      <sz val="9"/>
      <color indexed="60"/>
      <name val="Century Gothic"/>
      <family val="2"/>
    </font>
    <font>
      <sz val="9"/>
      <color theme="1"/>
      <name val="Century Gothic"/>
      <family val="2"/>
    </font>
    <font>
      <u/>
      <sz val="10"/>
      <color indexed="12"/>
      <name val="MetaNormalLF-Roman"/>
    </font>
    <font>
      <b/>
      <sz val="14"/>
      <color theme="1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</fills>
  <borders count="63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n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medium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/>
      <top style="thin">
        <color theme="0"/>
      </top>
      <bottom style="thin">
        <color theme="0" tint="-0.14996795556505021"/>
      </bottom>
      <diagonal/>
    </border>
    <border>
      <left/>
      <right style="thin">
        <color rgb="FFE0E0E0"/>
      </right>
      <top style="thin">
        <color rgb="FF152935"/>
      </top>
      <bottom style="thin">
        <color rgb="FFAEAEAE"/>
      </bottom>
      <diagonal/>
    </border>
    <border>
      <left style="thin">
        <color rgb="FFE0E0E0"/>
      </left>
      <right/>
      <top style="thin">
        <color rgb="FF152935"/>
      </top>
      <bottom style="thin">
        <color rgb="FFAEAEAE"/>
      </bottom>
      <diagonal/>
    </border>
    <border>
      <left style="thin">
        <color rgb="FFE0E0E0"/>
      </left>
      <right style="thin">
        <color rgb="FFE0E0E0"/>
      </right>
      <top style="thin">
        <color rgb="FF152935"/>
      </top>
      <bottom style="thin">
        <color rgb="FFAEAEAE"/>
      </bottom>
      <diagonal/>
    </border>
    <border>
      <left/>
      <right style="thin">
        <color rgb="FFE0E0E0"/>
      </right>
      <top style="thin">
        <color rgb="FFAEAEAE"/>
      </top>
      <bottom/>
      <diagonal/>
    </border>
    <border>
      <left style="thin">
        <color rgb="FFE0E0E0"/>
      </left>
      <right/>
      <top style="thin">
        <color rgb="FFAEAEAE"/>
      </top>
      <bottom/>
      <diagonal/>
    </border>
    <border>
      <left style="thin">
        <color rgb="FFE0E0E0"/>
      </left>
      <right style="thin">
        <color rgb="FFE0E0E0"/>
      </right>
      <top style="thin">
        <color rgb="FFAEAEAE"/>
      </top>
      <bottom/>
      <diagonal/>
    </border>
    <border>
      <left/>
      <right style="thin">
        <color rgb="FFE0E0E0"/>
      </right>
      <top style="thin">
        <color rgb="FFAEAEAE"/>
      </top>
      <bottom style="thin">
        <color rgb="FFAEAEAE"/>
      </bottom>
      <diagonal/>
    </border>
    <border>
      <left style="thin">
        <color rgb="FFE0E0E0"/>
      </left>
      <right/>
      <top style="thin">
        <color rgb="FFAEAEAE"/>
      </top>
      <bottom style="thin">
        <color rgb="FFAEAEAE"/>
      </bottom>
      <diagonal/>
    </border>
    <border>
      <left style="thin">
        <color rgb="FFE0E0E0"/>
      </left>
      <right style="thin">
        <color rgb="FFE0E0E0"/>
      </right>
      <top style="thin">
        <color rgb="FFAEAEAE"/>
      </top>
      <bottom style="thin">
        <color rgb="FFAEAEAE"/>
      </bottom>
      <diagonal/>
    </border>
    <border>
      <left/>
      <right style="medium">
        <color theme="0"/>
      </right>
      <top style="medium">
        <color theme="0"/>
      </top>
      <bottom/>
      <diagonal/>
    </border>
    <border>
      <left style="thin">
        <color theme="0"/>
      </left>
      <right/>
      <top/>
      <bottom/>
      <diagonal/>
    </border>
    <border>
      <left style="medium">
        <color theme="0"/>
      </left>
      <right style="thin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thin">
        <color theme="0" tint="-0.14996795556505021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medium">
        <color theme="0"/>
      </left>
      <right style="medium">
        <color theme="0"/>
      </right>
      <top/>
      <bottom style="thin">
        <color theme="0" tint="-4.9989318521683403E-2"/>
      </bottom>
      <diagonal/>
    </border>
    <border>
      <left style="hair">
        <color theme="0" tint="-0.14996795556505021"/>
      </left>
      <right style="hair">
        <color theme="0" tint="-0.14996795556505021"/>
      </right>
      <top style="hair">
        <color theme="0" tint="-0.14996795556505021"/>
      </top>
      <bottom style="hair">
        <color theme="0" tint="-0.14996795556505021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rgb="FFAEAEAE"/>
      </top>
      <bottom/>
      <diagonal/>
    </border>
  </borders>
  <cellStyleXfs count="1931">
    <xf numFmtId="0" fontId="0" fillId="0" borderId="0"/>
    <xf numFmtId="0" fontId="1" fillId="0" borderId="0" applyNumberFormat="0" applyFill="0" applyBorder="0" applyAlignment="0" applyProtection="0"/>
    <xf numFmtId="0" fontId="9" fillId="0" borderId="0"/>
    <xf numFmtId="0" fontId="9" fillId="0" borderId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166" fontId="13" fillId="0" borderId="12">
      <alignment horizontal="left"/>
    </xf>
    <xf numFmtId="166" fontId="13" fillId="0" borderId="12">
      <alignment horizontal="left"/>
    </xf>
    <xf numFmtId="166" fontId="13" fillId="0" borderId="13">
      <alignment horizontal="left"/>
    </xf>
    <xf numFmtId="166" fontId="13" fillId="0" borderId="13">
      <alignment horizontal="left"/>
    </xf>
    <xf numFmtId="166" fontId="13" fillId="0" borderId="13">
      <alignment horizontal="left"/>
    </xf>
    <xf numFmtId="166" fontId="13" fillId="0" borderId="13">
      <alignment horizontal="left"/>
    </xf>
    <xf numFmtId="166" fontId="13" fillId="0" borderId="12">
      <alignment horizontal="left"/>
    </xf>
    <xf numFmtId="166" fontId="13" fillId="0" borderId="13">
      <alignment horizontal="left"/>
    </xf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8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167" fontId="13" fillId="0" borderId="12">
      <alignment horizontal="left"/>
    </xf>
    <xf numFmtId="167" fontId="13" fillId="0" borderId="12">
      <alignment horizontal="left"/>
    </xf>
    <xf numFmtId="167" fontId="13" fillId="0" borderId="13">
      <alignment horizontal="left"/>
    </xf>
    <xf numFmtId="167" fontId="13" fillId="0" borderId="13">
      <alignment horizontal="left"/>
    </xf>
    <xf numFmtId="167" fontId="13" fillId="0" borderId="13">
      <alignment horizontal="left"/>
    </xf>
    <xf numFmtId="167" fontId="13" fillId="0" borderId="13">
      <alignment horizontal="left"/>
    </xf>
    <xf numFmtId="167" fontId="13" fillId="0" borderId="12">
      <alignment horizontal="left"/>
    </xf>
    <xf numFmtId="167" fontId="13" fillId="0" borderId="13">
      <alignment horizontal="left"/>
    </xf>
    <xf numFmtId="168" fontId="13" fillId="0" borderId="12">
      <alignment horizontal="left"/>
    </xf>
    <xf numFmtId="168" fontId="13" fillId="0" borderId="12">
      <alignment horizontal="left"/>
    </xf>
    <xf numFmtId="168" fontId="13" fillId="0" borderId="13">
      <alignment horizontal="left"/>
    </xf>
    <xf numFmtId="168" fontId="13" fillId="0" borderId="13">
      <alignment horizontal="left"/>
    </xf>
    <xf numFmtId="168" fontId="13" fillId="0" borderId="13">
      <alignment horizontal="left"/>
    </xf>
    <xf numFmtId="168" fontId="13" fillId="0" borderId="13">
      <alignment horizontal="left"/>
    </xf>
    <xf numFmtId="168" fontId="13" fillId="0" borderId="12">
      <alignment horizontal="left"/>
    </xf>
    <xf numFmtId="168" fontId="13" fillId="0" borderId="13">
      <alignment horizontal="left"/>
    </xf>
    <xf numFmtId="0" fontId="14" fillId="15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169" fontId="13" fillId="0" borderId="12">
      <alignment horizontal="left"/>
    </xf>
    <xf numFmtId="169" fontId="13" fillId="0" borderId="12">
      <alignment horizontal="left"/>
    </xf>
    <xf numFmtId="169" fontId="13" fillId="0" borderId="13">
      <alignment horizontal="left"/>
    </xf>
    <xf numFmtId="169" fontId="13" fillId="0" borderId="13">
      <alignment horizontal="left"/>
    </xf>
    <xf numFmtId="169" fontId="13" fillId="0" borderId="13">
      <alignment horizontal="left"/>
    </xf>
    <xf numFmtId="169" fontId="13" fillId="0" borderId="13">
      <alignment horizontal="left"/>
    </xf>
    <xf numFmtId="169" fontId="13" fillId="0" borderId="12">
      <alignment horizontal="left"/>
    </xf>
    <xf numFmtId="169" fontId="13" fillId="0" borderId="13">
      <alignment horizontal="left"/>
    </xf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22" borderId="0" applyNumberFormat="0" applyBorder="0" applyAlignment="0" applyProtection="0"/>
    <xf numFmtId="0" fontId="15" fillId="23" borderId="14" applyNumberFormat="0" applyAlignment="0" applyProtection="0"/>
    <xf numFmtId="0" fontId="16" fillId="23" borderId="15" applyNumberFormat="0" applyAlignment="0" applyProtection="0"/>
    <xf numFmtId="0" fontId="17" fillId="10" borderId="15" applyNumberFormat="0" applyAlignment="0" applyProtection="0"/>
    <xf numFmtId="0" fontId="18" fillId="0" borderId="16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1" fillId="0" borderId="0" applyNumberFormat="0" applyFill="0" applyBorder="0" applyAlignment="0" applyProtection="0"/>
    <xf numFmtId="0" fontId="23" fillId="24" borderId="0" applyNumberFormat="0" applyBorder="0" applyAlignment="0" applyProtection="0"/>
    <xf numFmtId="0" fontId="24" fillId="25" borderId="17" applyNumberFormat="0" applyFont="0" applyAlignment="0" applyProtection="0"/>
    <xf numFmtId="0" fontId="25" fillId="6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24" fillId="0" borderId="0"/>
    <xf numFmtId="0" fontId="9" fillId="0" borderId="0"/>
    <xf numFmtId="0" fontId="26" fillId="0" borderId="18" applyNumberFormat="0" applyFill="0" applyAlignment="0" applyProtection="0"/>
    <xf numFmtId="0" fontId="27" fillId="0" borderId="19" applyNumberFormat="0" applyFill="0" applyAlignment="0" applyProtection="0"/>
    <xf numFmtId="0" fontId="28" fillId="0" borderId="20" applyNumberFormat="0" applyFill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21" applyNumberFormat="0" applyFill="0" applyAlignment="0" applyProtection="0"/>
    <xf numFmtId="0" fontId="31" fillId="0" borderId="0" applyNumberFormat="0" applyFill="0" applyBorder="0" applyAlignment="0" applyProtection="0"/>
    <xf numFmtId="0" fontId="32" fillId="26" borderId="22" applyNumberFormat="0" applyAlignment="0" applyProtection="0"/>
    <xf numFmtId="0" fontId="3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74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0" fontId="39" fillId="0" borderId="0"/>
    <xf numFmtId="0" fontId="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4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45" fillId="0" borderId="0"/>
    <xf numFmtId="9" fontId="45" fillId="0" borderId="0" applyFont="0" applyFill="0" applyBorder="0" applyAlignment="0" applyProtection="0"/>
    <xf numFmtId="0" fontId="46" fillId="0" borderId="0"/>
    <xf numFmtId="0" fontId="45" fillId="23" borderId="0">
      <alignment wrapText="1"/>
    </xf>
    <xf numFmtId="0" fontId="45" fillId="0" borderId="0">
      <alignment wrapText="1"/>
    </xf>
    <xf numFmtId="0" fontId="45" fillId="0" borderId="0">
      <alignment wrapText="1"/>
    </xf>
    <xf numFmtId="0" fontId="45" fillId="0" borderId="0">
      <alignment wrapText="1"/>
    </xf>
    <xf numFmtId="177" fontId="45" fillId="0" borderId="0">
      <alignment wrapText="1"/>
    </xf>
    <xf numFmtId="0" fontId="35" fillId="0" borderId="0"/>
    <xf numFmtId="0" fontId="35" fillId="0" borderId="0"/>
    <xf numFmtId="0" fontId="35" fillId="0" borderId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45" fillId="0" borderId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8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45" fillId="0" borderId="0"/>
    <xf numFmtId="0" fontId="45" fillId="0" borderId="0"/>
    <xf numFmtId="0" fontId="45" fillId="0" borderId="0"/>
    <xf numFmtId="0" fontId="14" fillId="15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178" fontId="47" fillId="0" borderId="0">
      <alignment horizontal="right"/>
    </xf>
    <xf numFmtId="176" fontId="9" fillId="0" borderId="0" applyFont="0" applyFill="0" applyBorder="0" applyAlignment="0" applyProtection="0"/>
    <xf numFmtId="0" fontId="48" fillId="0" borderId="58" applyAlignment="0"/>
    <xf numFmtId="0" fontId="48" fillId="0" borderId="59" applyAlignment="0">
      <alignment horizontal="left"/>
    </xf>
    <xf numFmtId="0" fontId="48" fillId="0" borderId="60" applyAlignment="0">
      <alignment horizontal="left"/>
    </xf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0" fontId="9" fillId="0" borderId="0"/>
    <xf numFmtId="0" fontId="35" fillId="0" borderId="0"/>
    <xf numFmtId="0" fontId="9" fillId="0" borderId="0"/>
    <xf numFmtId="0" fontId="46" fillId="0" borderId="0"/>
    <xf numFmtId="0" fontId="46" fillId="0" borderId="0"/>
    <xf numFmtId="0" fontId="45" fillId="0" borderId="0"/>
    <xf numFmtId="0" fontId="45" fillId="0" borderId="0"/>
    <xf numFmtId="0" fontId="9" fillId="0" borderId="0"/>
    <xf numFmtId="0" fontId="35" fillId="0" borderId="0"/>
    <xf numFmtId="0" fontId="45" fillId="0" borderId="0"/>
    <xf numFmtId="0" fontId="3" fillId="0" borderId="0"/>
    <xf numFmtId="0" fontId="45" fillId="0" borderId="0"/>
    <xf numFmtId="0" fontId="45" fillId="0" borderId="0"/>
    <xf numFmtId="0" fontId="35" fillId="0" borderId="0"/>
    <xf numFmtId="9" fontId="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0" fillId="0" borderId="0"/>
    <xf numFmtId="0" fontId="51" fillId="0" borderId="0"/>
    <xf numFmtId="0" fontId="9" fillId="0" borderId="0"/>
    <xf numFmtId="0" fontId="9" fillId="0" borderId="0"/>
    <xf numFmtId="0" fontId="39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35" fillId="0" borderId="0"/>
    <xf numFmtId="0" fontId="35" fillId="0" borderId="0"/>
    <xf numFmtId="179" fontId="52" fillId="0" borderId="0">
      <alignment vertical="center"/>
    </xf>
    <xf numFmtId="0" fontId="3" fillId="0" borderId="0"/>
    <xf numFmtId="176" fontId="35" fillId="0" borderId="0" applyFont="0" applyFill="0" applyBorder="0" applyAlignment="0" applyProtection="0"/>
    <xf numFmtId="176" fontId="35" fillId="0" borderId="0" applyFont="0" applyFill="0" applyBorder="0" applyAlignment="0" applyProtection="0"/>
    <xf numFmtId="176" fontId="35" fillId="0" borderId="0" applyFont="0" applyFill="0" applyBorder="0" applyAlignment="0" applyProtection="0"/>
    <xf numFmtId="176" fontId="35" fillId="0" borderId="0" applyFont="0" applyFill="0" applyBorder="0" applyAlignment="0" applyProtection="0"/>
    <xf numFmtId="176" fontId="35" fillId="0" borderId="0" applyFont="0" applyFill="0" applyBorder="0" applyAlignment="0" applyProtection="0"/>
    <xf numFmtId="176" fontId="35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0" fontId="39" fillId="25" borderId="17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5" fillId="0" borderId="0"/>
    <xf numFmtId="0" fontId="9" fillId="0" borderId="0"/>
    <xf numFmtId="0" fontId="9" fillId="0" borderId="0"/>
    <xf numFmtId="0" fontId="35" fillId="0" borderId="0"/>
    <xf numFmtId="0" fontId="3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0" fontId="5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5" fillId="0" borderId="0"/>
    <xf numFmtId="9" fontId="35" fillId="0" borderId="0" applyFont="0" applyFill="0" applyBorder="0" applyAlignment="0" applyProtection="0"/>
    <xf numFmtId="0" fontId="35" fillId="0" borderId="0"/>
    <xf numFmtId="0" fontId="35" fillId="0" borderId="0"/>
    <xf numFmtId="166" fontId="13" fillId="0" borderId="12">
      <alignment horizontal="left"/>
    </xf>
    <xf numFmtId="167" fontId="13" fillId="0" borderId="12">
      <alignment horizontal="left"/>
    </xf>
    <xf numFmtId="168" fontId="13" fillId="0" borderId="12">
      <alignment horizontal="left"/>
    </xf>
    <xf numFmtId="169" fontId="13" fillId="0" borderId="12">
      <alignment horizontal="left"/>
    </xf>
    <xf numFmtId="0" fontId="35" fillId="0" borderId="0"/>
    <xf numFmtId="166" fontId="13" fillId="0" borderId="12">
      <alignment horizontal="left"/>
    </xf>
    <xf numFmtId="166" fontId="13" fillId="0" borderId="12">
      <alignment horizontal="left"/>
    </xf>
    <xf numFmtId="167" fontId="13" fillId="0" borderId="12">
      <alignment horizontal="left"/>
    </xf>
    <xf numFmtId="167" fontId="13" fillId="0" borderId="12">
      <alignment horizontal="left"/>
    </xf>
    <xf numFmtId="168" fontId="13" fillId="0" borderId="12">
      <alignment horizontal="left"/>
    </xf>
    <xf numFmtId="168" fontId="13" fillId="0" borderId="12">
      <alignment horizontal="left"/>
    </xf>
    <xf numFmtId="169" fontId="13" fillId="0" borderId="12">
      <alignment horizontal="left"/>
    </xf>
    <xf numFmtId="169" fontId="13" fillId="0" borderId="12">
      <alignment horizontal="left"/>
    </xf>
    <xf numFmtId="0" fontId="15" fillId="23" borderId="14" applyNumberFormat="0" applyAlignment="0" applyProtection="0"/>
    <xf numFmtId="0" fontId="16" fillId="23" borderId="15" applyNumberFormat="0" applyAlignment="0" applyProtection="0"/>
    <xf numFmtId="176" fontId="35" fillId="0" borderId="0" applyFont="0" applyFill="0" applyBorder="0" applyAlignment="0" applyProtection="0"/>
    <xf numFmtId="176" fontId="35" fillId="0" borderId="0" applyFont="0" applyFill="0" applyBorder="0" applyAlignment="0" applyProtection="0"/>
    <xf numFmtId="176" fontId="35" fillId="0" borderId="0" applyFont="0" applyFill="0" applyBorder="0" applyAlignment="0" applyProtection="0"/>
    <xf numFmtId="176" fontId="35" fillId="0" borderId="0" applyFont="0" applyFill="0" applyBorder="0" applyAlignment="0" applyProtection="0"/>
    <xf numFmtId="176" fontId="35" fillId="0" borderId="0" applyFont="0" applyFill="0" applyBorder="0" applyAlignment="0" applyProtection="0"/>
    <xf numFmtId="176" fontId="35" fillId="0" borderId="0" applyFont="0" applyFill="0" applyBorder="0" applyAlignment="0" applyProtection="0"/>
    <xf numFmtId="0" fontId="17" fillId="10" borderId="15" applyNumberFormat="0" applyAlignment="0" applyProtection="0"/>
    <xf numFmtId="0" fontId="18" fillId="0" borderId="16" applyNumberFormat="0" applyFill="0" applyAlignment="0" applyProtection="0"/>
    <xf numFmtId="0" fontId="39" fillId="25" borderId="17" applyNumberFormat="0" applyFont="0" applyAlignment="0" applyProtection="0"/>
    <xf numFmtId="0" fontId="35" fillId="0" borderId="0"/>
    <xf numFmtId="0" fontId="35" fillId="0" borderId="0"/>
    <xf numFmtId="0" fontId="35" fillId="0" borderId="0"/>
    <xf numFmtId="9" fontId="35" fillId="0" borderId="0" applyFont="0" applyFill="0" applyBorder="0" applyAlignment="0" applyProtection="0"/>
    <xf numFmtId="0" fontId="9" fillId="0" borderId="0"/>
    <xf numFmtId="0" fontId="55" fillId="0" borderId="0" applyNumberFormat="0" applyFill="0" applyBorder="0" applyAlignment="0" applyProtection="0">
      <alignment vertical="top"/>
      <protection locked="0"/>
    </xf>
    <xf numFmtId="0" fontId="56" fillId="0" borderId="0" applyNumberFormat="0" applyFill="0" applyBorder="0" applyAlignment="0" applyProtection="0">
      <alignment vertical="top"/>
      <protection locked="0"/>
    </xf>
    <xf numFmtId="0" fontId="44" fillId="30" borderId="0" applyNumberFormat="0" applyBorder="0" applyAlignment="0" applyProtection="0"/>
    <xf numFmtId="0" fontId="57" fillId="30" borderId="0" applyNumberFormat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9" fillId="0" borderId="0"/>
    <xf numFmtId="0" fontId="9" fillId="0" borderId="0"/>
    <xf numFmtId="0" fontId="58" fillId="0" borderId="0"/>
    <xf numFmtId="0" fontId="9" fillId="0" borderId="0"/>
    <xf numFmtId="0" fontId="58" fillId="0" borderId="0"/>
    <xf numFmtId="0" fontId="9" fillId="0" borderId="0"/>
    <xf numFmtId="0" fontId="9" fillId="0" borderId="0"/>
    <xf numFmtId="0" fontId="35" fillId="0" borderId="0"/>
    <xf numFmtId="0" fontId="35" fillId="0" borderId="0"/>
    <xf numFmtId="0" fontId="58" fillId="0" borderId="0"/>
    <xf numFmtId="0" fontId="5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9" fillId="0" borderId="0"/>
    <xf numFmtId="0" fontId="35" fillId="0" borderId="0"/>
    <xf numFmtId="0" fontId="35" fillId="0" borderId="0"/>
    <xf numFmtId="0" fontId="9" fillId="0" borderId="0"/>
    <xf numFmtId="0" fontId="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9" fillId="0" borderId="0"/>
    <xf numFmtId="0" fontId="58" fillId="0" borderId="0"/>
    <xf numFmtId="0" fontId="58" fillId="0" borderId="0"/>
    <xf numFmtId="0" fontId="9" fillId="0" borderId="0"/>
    <xf numFmtId="0" fontId="9" fillId="0" borderId="0"/>
    <xf numFmtId="0" fontId="5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9" fillId="0" borderId="0"/>
    <xf numFmtId="0" fontId="35" fillId="0" borderId="0"/>
    <xf numFmtId="0" fontId="35" fillId="0" borderId="0"/>
    <xf numFmtId="0" fontId="9" fillId="0" borderId="0"/>
    <xf numFmtId="0" fontId="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9" fillId="0" borderId="0"/>
    <xf numFmtId="0" fontId="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9" fillId="0" borderId="0"/>
    <xf numFmtId="0" fontId="35" fillId="0" borderId="0"/>
    <xf numFmtId="0" fontId="35" fillId="0" borderId="0"/>
    <xf numFmtId="0" fontId="9" fillId="0" borderId="0"/>
    <xf numFmtId="0" fontId="9" fillId="0" borderId="0"/>
    <xf numFmtId="0" fontId="35" fillId="0" borderId="0"/>
    <xf numFmtId="0" fontId="35" fillId="0" borderId="0"/>
    <xf numFmtId="0" fontId="58" fillId="0" borderId="0"/>
    <xf numFmtId="0" fontId="58" fillId="0" borderId="0"/>
    <xf numFmtId="0" fontId="9" fillId="0" borderId="0"/>
    <xf numFmtId="0" fontId="58" fillId="0" borderId="0"/>
    <xf numFmtId="0" fontId="58" fillId="0" borderId="0"/>
    <xf numFmtId="0" fontId="9" fillId="0" borderId="0"/>
    <xf numFmtId="0" fontId="9" fillId="0" borderId="0"/>
    <xf numFmtId="0" fontId="58" fillId="0" borderId="0"/>
    <xf numFmtId="0" fontId="35" fillId="0" borderId="0"/>
    <xf numFmtId="0" fontId="9" fillId="0" borderId="0"/>
    <xf numFmtId="0" fontId="9" fillId="0" borderId="0"/>
    <xf numFmtId="0" fontId="35" fillId="0" borderId="0"/>
    <xf numFmtId="0" fontId="35" fillId="0" borderId="0"/>
    <xf numFmtId="0" fontId="9" fillId="0" borderId="0"/>
    <xf numFmtId="0" fontId="9" fillId="0" borderId="0"/>
    <xf numFmtId="0" fontId="35" fillId="0" borderId="0"/>
    <xf numFmtId="0" fontId="35" fillId="0" borderId="0"/>
    <xf numFmtId="0" fontId="35" fillId="0" borderId="0"/>
    <xf numFmtId="0" fontId="9" fillId="0" borderId="0"/>
    <xf numFmtId="0" fontId="35" fillId="0" borderId="0"/>
    <xf numFmtId="0" fontId="9" fillId="0" borderId="0"/>
    <xf numFmtId="0" fontId="9" fillId="0" borderId="0"/>
    <xf numFmtId="0" fontId="35" fillId="0" borderId="0"/>
    <xf numFmtId="0" fontId="35" fillId="0" borderId="0"/>
    <xf numFmtId="0" fontId="9" fillId="0" borderId="0"/>
    <xf numFmtId="0" fontId="9" fillId="0" borderId="0"/>
    <xf numFmtId="0" fontId="35" fillId="0" borderId="0"/>
    <xf numFmtId="0" fontId="9" fillId="0" borderId="0"/>
    <xf numFmtId="0" fontId="35" fillId="0" borderId="0"/>
    <xf numFmtId="0" fontId="9" fillId="0" borderId="0"/>
    <xf numFmtId="0" fontId="9" fillId="0" borderId="0"/>
    <xf numFmtId="0" fontId="35" fillId="0" borderId="0"/>
    <xf numFmtId="0" fontId="35" fillId="0" borderId="0"/>
    <xf numFmtId="0" fontId="9" fillId="0" borderId="0"/>
    <xf numFmtId="0" fontId="9" fillId="0" borderId="0"/>
    <xf numFmtId="0" fontId="35" fillId="0" borderId="0"/>
    <xf numFmtId="0" fontId="35" fillId="0" borderId="0"/>
    <xf numFmtId="0" fontId="35" fillId="0" borderId="0"/>
    <xf numFmtId="0" fontId="9" fillId="0" borderId="0"/>
    <xf numFmtId="0" fontId="35" fillId="0" borderId="0"/>
    <xf numFmtId="0" fontId="35" fillId="0" borderId="0"/>
    <xf numFmtId="0" fontId="9" fillId="0" borderId="0"/>
    <xf numFmtId="0" fontId="9" fillId="0" borderId="0"/>
    <xf numFmtId="0" fontId="35" fillId="0" borderId="0"/>
    <xf numFmtId="0" fontId="9" fillId="0" borderId="0"/>
    <xf numFmtId="0" fontId="35" fillId="0" borderId="0"/>
    <xf numFmtId="0" fontId="9" fillId="0" borderId="0"/>
    <xf numFmtId="0" fontId="9" fillId="0" borderId="0"/>
    <xf numFmtId="0" fontId="35" fillId="0" borderId="0"/>
    <xf numFmtId="0" fontId="35" fillId="0" borderId="0"/>
    <xf numFmtId="0" fontId="9" fillId="0" borderId="0"/>
    <xf numFmtId="0" fontId="9" fillId="0" borderId="0"/>
    <xf numFmtId="0" fontId="35" fillId="0" borderId="0"/>
    <xf numFmtId="0" fontId="35" fillId="0" borderId="0"/>
    <xf numFmtId="0" fontId="35" fillId="0" borderId="0"/>
    <xf numFmtId="0" fontId="9" fillId="0" borderId="0"/>
    <xf numFmtId="0" fontId="9" fillId="0" borderId="0"/>
    <xf numFmtId="0" fontId="35" fillId="0" borderId="0"/>
    <xf numFmtId="0" fontId="35" fillId="0" borderId="0"/>
    <xf numFmtId="0" fontId="9" fillId="0" borderId="0"/>
    <xf numFmtId="0" fontId="9" fillId="0" borderId="0"/>
    <xf numFmtId="0" fontId="35" fillId="0" borderId="0"/>
    <xf numFmtId="0" fontId="58" fillId="0" borderId="0"/>
    <xf numFmtId="0" fontId="58" fillId="0" borderId="0"/>
    <xf numFmtId="0" fontId="9" fillId="0" borderId="0"/>
    <xf numFmtId="0" fontId="9" fillId="0" borderId="0"/>
    <xf numFmtId="0" fontId="58" fillId="0" borderId="0"/>
    <xf numFmtId="0" fontId="58" fillId="0" borderId="0"/>
    <xf numFmtId="0" fontId="9" fillId="0" borderId="0"/>
    <xf numFmtId="0" fontId="9" fillId="0" borderId="0"/>
    <xf numFmtId="0" fontId="9" fillId="0" borderId="0"/>
    <xf numFmtId="0" fontId="58" fillId="0" borderId="0"/>
    <xf numFmtId="0" fontId="3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5" fillId="0" borderId="0"/>
    <xf numFmtId="0" fontId="35" fillId="0" borderId="0"/>
    <xf numFmtId="0" fontId="9" fillId="0" borderId="0"/>
    <xf numFmtId="0" fontId="35" fillId="0" borderId="0"/>
    <xf numFmtId="176" fontId="3" fillId="0" borderId="0" applyFont="0" applyFill="0" applyBorder="0" applyAlignment="0" applyProtection="0"/>
    <xf numFmtId="0" fontId="59" fillId="0" borderId="0" applyNumberFormat="0" applyFill="0" applyBorder="0" applyAlignment="0" applyProtection="0">
      <alignment vertical="top"/>
      <protection locked="0"/>
    </xf>
    <xf numFmtId="0" fontId="24" fillId="25" borderId="17" applyNumberFormat="0" applyFont="0" applyAlignment="0" applyProtection="0"/>
    <xf numFmtId="0" fontId="39" fillId="25" borderId="17" applyNumberFormat="0" applyFont="0" applyAlignment="0" applyProtection="0"/>
    <xf numFmtId="0" fontId="59" fillId="0" borderId="0" applyNumberFormat="0" applyFill="0" applyBorder="0" applyAlignment="0" applyProtection="0"/>
    <xf numFmtId="0" fontId="39" fillId="0" borderId="0"/>
    <xf numFmtId="0" fontId="24" fillId="0" borderId="0"/>
    <xf numFmtId="166" fontId="13" fillId="0" borderId="13">
      <alignment horizontal="left"/>
    </xf>
    <xf numFmtId="167" fontId="13" fillId="0" borderId="13">
      <alignment horizontal="left"/>
    </xf>
    <xf numFmtId="168" fontId="13" fillId="0" borderId="13">
      <alignment horizontal="left"/>
    </xf>
    <xf numFmtId="169" fontId="13" fillId="0" borderId="13">
      <alignment horizontal="left"/>
    </xf>
    <xf numFmtId="0" fontId="59" fillId="0" borderId="0" applyNumberFormat="0" applyFill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9" fillId="0" borderId="0"/>
    <xf numFmtId="0" fontId="21" fillId="0" borderId="0" applyNumberFormat="0" applyFill="0" applyBorder="0" applyAlignment="0" applyProtection="0"/>
    <xf numFmtId="166" fontId="13" fillId="0" borderId="13">
      <alignment horizontal="left"/>
    </xf>
    <xf numFmtId="166" fontId="13" fillId="0" borderId="13">
      <alignment horizontal="left"/>
    </xf>
    <xf numFmtId="167" fontId="13" fillId="0" borderId="13">
      <alignment horizontal="left"/>
    </xf>
    <xf numFmtId="167" fontId="13" fillId="0" borderId="13">
      <alignment horizontal="left"/>
    </xf>
    <xf numFmtId="168" fontId="13" fillId="0" borderId="13">
      <alignment horizontal="left"/>
    </xf>
    <xf numFmtId="168" fontId="13" fillId="0" borderId="13">
      <alignment horizontal="left"/>
    </xf>
    <xf numFmtId="169" fontId="13" fillId="0" borderId="13">
      <alignment horizontal="left"/>
    </xf>
    <xf numFmtId="169" fontId="13" fillId="0" borderId="13">
      <alignment horizontal="left"/>
    </xf>
    <xf numFmtId="0" fontId="15" fillId="23" borderId="14" applyNumberFormat="0" applyAlignment="0" applyProtection="0"/>
    <xf numFmtId="0" fontId="16" fillId="23" borderId="15" applyNumberFormat="0" applyAlignment="0" applyProtection="0"/>
    <xf numFmtId="0" fontId="17" fillId="10" borderId="15" applyNumberFormat="0" applyAlignment="0" applyProtection="0"/>
    <xf numFmtId="0" fontId="18" fillId="0" borderId="16" applyNumberFormat="0" applyFill="0" applyAlignment="0" applyProtection="0"/>
    <xf numFmtId="0" fontId="39" fillId="25" borderId="17" applyNumberFormat="0" applyFont="0" applyAlignment="0" applyProtection="0"/>
    <xf numFmtId="0" fontId="9" fillId="0" borderId="0"/>
    <xf numFmtId="0" fontId="9" fillId="0" borderId="0"/>
    <xf numFmtId="166" fontId="13" fillId="0" borderId="13">
      <alignment horizontal="left"/>
    </xf>
    <xf numFmtId="166" fontId="13" fillId="0" borderId="13">
      <alignment horizontal="left"/>
    </xf>
    <xf numFmtId="0" fontId="54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9" fillId="0" borderId="0"/>
    <xf numFmtId="0" fontId="52" fillId="0" borderId="0"/>
    <xf numFmtId="0" fontId="9" fillId="0" borderId="0"/>
    <xf numFmtId="0" fontId="9" fillId="0" borderId="0"/>
    <xf numFmtId="166" fontId="13" fillId="0" borderId="13">
      <alignment horizontal="left"/>
    </xf>
    <xf numFmtId="167" fontId="13" fillId="0" borderId="13">
      <alignment horizontal="left"/>
    </xf>
    <xf numFmtId="167" fontId="13" fillId="0" borderId="13">
      <alignment horizontal="left"/>
    </xf>
    <xf numFmtId="167" fontId="13" fillId="0" borderId="13">
      <alignment horizontal="left"/>
    </xf>
    <xf numFmtId="168" fontId="13" fillId="0" borderId="13">
      <alignment horizontal="left"/>
    </xf>
    <xf numFmtId="168" fontId="13" fillId="0" borderId="13">
      <alignment horizontal="left"/>
    </xf>
    <xf numFmtId="168" fontId="13" fillId="0" borderId="13">
      <alignment horizontal="left"/>
    </xf>
    <xf numFmtId="169" fontId="13" fillId="0" borderId="13">
      <alignment horizontal="left"/>
    </xf>
    <xf numFmtId="169" fontId="13" fillId="0" borderId="13">
      <alignment horizontal="left"/>
    </xf>
    <xf numFmtId="169" fontId="13" fillId="0" borderId="13">
      <alignment horizontal="left"/>
    </xf>
    <xf numFmtId="0" fontId="39" fillId="25" borderId="17" applyNumberFormat="0" applyFont="0" applyAlignment="0" applyProtection="0"/>
    <xf numFmtId="0" fontId="35" fillId="0" borderId="0"/>
    <xf numFmtId="9" fontId="35" fillId="0" borderId="0" applyFont="0" applyFill="0" applyBorder="0" applyAlignment="0" applyProtection="0"/>
    <xf numFmtId="0" fontId="24" fillId="25" borderId="17" applyNumberFormat="0" applyFont="0" applyAlignment="0" applyProtection="0"/>
    <xf numFmtId="169" fontId="13" fillId="0" borderId="13">
      <alignment horizontal="left"/>
    </xf>
    <xf numFmtId="168" fontId="13" fillId="0" borderId="13">
      <alignment horizontal="left"/>
    </xf>
    <xf numFmtId="0" fontId="39" fillId="25" borderId="17" applyNumberFormat="0" applyFont="0" applyAlignment="0" applyProtection="0"/>
    <xf numFmtId="167" fontId="13" fillId="0" borderId="13">
      <alignment horizontal="left"/>
    </xf>
    <xf numFmtId="166" fontId="13" fillId="0" borderId="13">
      <alignment horizontal="left"/>
    </xf>
    <xf numFmtId="0" fontId="43" fillId="29" borderId="0" applyNumberFormat="0" applyBorder="0" applyAlignment="0" applyProtection="0"/>
    <xf numFmtId="0" fontId="35" fillId="0" borderId="0"/>
    <xf numFmtId="9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166" fontId="13" fillId="0" borderId="13">
      <alignment horizontal="left"/>
    </xf>
    <xf numFmtId="166" fontId="13" fillId="0" borderId="13">
      <alignment horizontal="left"/>
    </xf>
    <xf numFmtId="167" fontId="13" fillId="0" borderId="13">
      <alignment horizontal="left"/>
    </xf>
    <xf numFmtId="167" fontId="13" fillId="0" borderId="13">
      <alignment horizontal="left"/>
    </xf>
    <xf numFmtId="168" fontId="13" fillId="0" borderId="13">
      <alignment horizontal="left"/>
    </xf>
    <xf numFmtId="168" fontId="13" fillId="0" borderId="13">
      <alignment horizontal="left"/>
    </xf>
    <xf numFmtId="169" fontId="13" fillId="0" borderId="13">
      <alignment horizontal="left"/>
    </xf>
    <xf numFmtId="169" fontId="13" fillId="0" borderId="13">
      <alignment horizontal="left"/>
    </xf>
    <xf numFmtId="0" fontId="15" fillId="23" borderId="14" applyNumberFormat="0" applyAlignment="0" applyProtection="0"/>
    <xf numFmtId="0" fontId="16" fillId="23" borderId="15" applyNumberFormat="0" applyAlignment="0" applyProtection="0"/>
    <xf numFmtId="176" fontId="35" fillId="0" borderId="0" applyFont="0" applyFill="0" applyBorder="0" applyAlignment="0" applyProtection="0"/>
    <xf numFmtId="176" fontId="35" fillId="0" borderId="0" applyFont="0" applyFill="0" applyBorder="0" applyAlignment="0" applyProtection="0"/>
    <xf numFmtId="176" fontId="35" fillId="0" borderId="0" applyFont="0" applyFill="0" applyBorder="0" applyAlignment="0" applyProtection="0"/>
    <xf numFmtId="176" fontId="35" fillId="0" borderId="0" applyFont="0" applyFill="0" applyBorder="0" applyAlignment="0" applyProtection="0"/>
    <xf numFmtId="176" fontId="35" fillId="0" borderId="0" applyFont="0" applyFill="0" applyBorder="0" applyAlignment="0" applyProtection="0"/>
    <xf numFmtId="176" fontId="35" fillId="0" borderId="0" applyFont="0" applyFill="0" applyBorder="0" applyAlignment="0" applyProtection="0"/>
    <xf numFmtId="0" fontId="17" fillId="10" borderId="15" applyNumberFormat="0" applyAlignment="0" applyProtection="0"/>
    <xf numFmtId="0" fontId="18" fillId="0" borderId="16" applyNumberFormat="0" applyFill="0" applyAlignment="0" applyProtection="0"/>
    <xf numFmtId="0" fontId="39" fillId="25" borderId="17" applyNumberFormat="0" applyFont="0" applyAlignment="0" applyProtection="0"/>
    <xf numFmtId="0" fontId="35" fillId="0" borderId="0"/>
    <xf numFmtId="0" fontId="35" fillId="0" borderId="0"/>
    <xf numFmtId="0" fontId="35" fillId="0" borderId="0"/>
    <xf numFmtId="0" fontId="46" fillId="0" borderId="0"/>
    <xf numFmtId="0" fontId="35" fillId="0" borderId="0"/>
    <xf numFmtId="9" fontId="9" fillId="0" borderId="0" applyFont="0" applyFill="0" applyBorder="0" applyAlignment="0" applyProtection="0"/>
    <xf numFmtId="0" fontId="39" fillId="0" borderId="0"/>
    <xf numFmtId="0" fontId="45" fillId="0" borderId="0"/>
    <xf numFmtId="9" fontId="45" fillId="0" borderId="0" applyFont="0" applyFill="0" applyBorder="0" applyAlignment="0" applyProtection="0"/>
    <xf numFmtId="0" fontId="9" fillId="0" borderId="0"/>
    <xf numFmtId="0" fontId="9" fillId="0" borderId="0"/>
    <xf numFmtId="0" fontId="35" fillId="0" borderId="0"/>
    <xf numFmtId="0" fontId="3" fillId="0" borderId="0"/>
    <xf numFmtId="0" fontId="35" fillId="0" borderId="0"/>
    <xf numFmtId="0" fontId="35" fillId="0" borderId="0"/>
    <xf numFmtId="0" fontId="35" fillId="0" borderId="0"/>
    <xf numFmtId="0" fontId="46" fillId="0" borderId="0"/>
    <xf numFmtId="0" fontId="3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43" fontId="35" fillId="0" borderId="0" applyFont="0" applyFill="0" applyBorder="0" applyAlignment="0" applyProtection="0"/>
  </cellStyleXfs>
  <cellXfs count="438">
    <xf numFmtId="0" fontId="0" fillId="0" borderId="0" xfId="0"/>
    <xf numFmtId="0" fontId="2" fillId="0" borderId="0" xfId="1" applyFont="1"/>
    <xf numFmtId="0" fontId="3" fillId="0" borderId="0" xfId="0" applyFont="1"/>
    <xf numFmtId="0" fontId="4" fillId="0" borderId="0" xfId="0" applyFont="1"/>
    <xf numFmtId="0" fontId="2" fillId="0" borderId="0" xfId="1" applyFont="1" applyAlignment="1">
      <alignment vertical="center"/>
    </xf>
    <xf numFmtId="0" fontId="3" fillId="0" borderId="0" xfId="0" applyFont="1" applyAlignment="1">
      <alignment vertical="center"/>
    </xf>
    <xf numFmtId="3" fontId="4" fillId="2" borderId="1" xfId="0" applyNumberFormat="1" applyFont="1" applyFill="1" applyBorder="1" applyAlignment="1">
      <alignment horizontal="right" vertical="center"/>
    </xf>
    <xf numFmtId="3" fontId="4" fillId="3" borderId="1" xfId="0" applyNumberFormat="1" applyFont="1" applyFill="1" applyBorder="1" applyAlignment="1">
      <alignment horizontal="right" vertical="center"/>
    </xf>
    <xf numFmtId="0" fontId="5" fillId="0" borderId="2" xfId="0" applyFont="1" applyBorder="1" applyAlignment="1">
      <alignment vertical="center"/>
    </xf>
    <xf numFmtId="0" fontId="6" fillId="0" borderId="0" xfId="0" applyFont="1"/>
    <xf numFmtId="0" fontId="7" fillId="0" borderId="0" xfId="1" applyFont="1"/>
    <xf numFmtId="0" fontId="8" fillId="0" borderId="0" xfId="0" applyFont="1"/>
    <xf numFmtId="0" fontId="8" fillId="4" borderId="1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left" vertical="center" indent="1"/>
    </xf>
    <xf numFmtId="0" fontId="4" fillId="3" borderId="5" xfId="0" applyFont="1" applyFill="1" applyBorder="1" applyAlignment="1">
      <alignment horizontal="left" vertical="center" indent="2"/>
    </xf>
    <xf numFmtId="0" fontId="4" fillId="2" borderId="5" xfId="0" applyFont="1" applyFill="1" applyBorder="1" applyAlignment="1">
      <alignment horizontal="left" vertical="center" indent="3"/>
    </xf>
    <xf numFmtId="16" fontId="4" fillId="3" borderId="5" xfId="0" quotePrefix="1" applyNumberFormat="1" applyFont="1" applyFill="1" applyBorder="1" applyAlignment="1">
      <alignment horizontal="left" vertical="center" indent="3"/>
    </xf>
    <xf numFmtId="0" fontId="4" fillId="2" borderId="5" xfId="0" quotePrefix="1" applyFont="1" applyFill="1" applyBorder="1" applyAlignment="1">
      <alignment horizontal="left" vertical="center" indent="3"/>
    </xf>
    <xf numFmtId="16" fontId="4" fillId="2" borderId="5" xfId="0" quotePrefix="1" applyNumberFormat="1" applyFont="1" applyFill="1" applyBorder="1" applyAlignment="1">
      <alignment horizontal="left" vertical="center" indent="3"/>
    </xf>
    <xf numFmtId="0" fontId="4" fillId="3" borderId="5" xfId="0" quotePrefix="1" applyFont="1" applyFill="1" applyBorder="1" applyAlignment="1">
      <alignment horizontal="left" vertical="center" indent="3"/>
    </xf>
    <xf numFmtId="164" fontId="4" fillId="2" borderId="5" xfId="0" applyNumberFormat="1" applyFont="1" applyFill="1" applyBorder="1" applyAlignment="1">
      <alignment horizontal="right" vertical="center" indent="1"/>
    </xf>
    <xf numFmtId="164" fontId="4" fillId="3" borderId="5" xfId="0" applyNumberFormat="1" applyFont="1" applyFill="1" applyBorder="1" applyAlignment="1">
      <alignment horizontal="right" vertical="center" indent="1"/>
    </xf>
    <xf numFmtId="3" fontId="4" fillId="2" borderId="5" xfId="0" applyNumberFormat="1" applyFont="1" applyFill="1" applyBorder="1" applyAlignment="1">
      <alignment horizontal="right" vertical="center" indent="1"/>
    </xf>
    <xf numFmtId="3" fontId="4" fillId="3" borderId="5" xfId="0" applyNumberFormat="1" applyFont="1" applyFill="1" applyBorder="1" applyAlignment="1">
      <alignment horizontal="right" vertical="center" indent="1"/>
    </xf>
    <xf numFmtId="0" fontId="8" fillId="4" borderId="5" xfId="0" applyFont="1" applyFill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4" fillId="2" borderId="1" xfId="0" applyFont="1" applyFill="1" applyBorder="1" applyAlignment="1">
      <alignment horizontal="left" vertical="center" indent="1"/>
    </xf>
    <xf numFmtId="0" fontId="4" fillId="3" borderId="1" xfId="0" applyFont="1" applyFill="1" applyBorder="1" applyAlignment="1">
      <alignment horizontal="left" vertical="center" indent="2"/>
    </xf>
    <xf numFmtId="3" fontId="10" fillId="2" borderId="1" xfId="3" applyNumberFormat="1" applyFont="1" applyFill="1" applyBorder="1" applyAlignment="1">
      <alignment horizontal="left" vertical="center" indent="3"/>
    </xf>
    <xf numFmtId="3" fontId="10" fillId="3" borderId="1" xfId="3" applyNumberFormat="1" applyFont="1" applyFill="1" applyBorder="1" applyAlignment="1">
      <alignment horizontal="left" vertical="center" indent="3"/>
    </xf>
    <xf numFmtId="0" fontId="4" fillId="2" borderId="1" xfId="0" applyFont="1" applyFill="1" applyBorder="1" applyAlignment="1">
      <alignment horizontal="left" vertical="center" indent="2"/>
    </xf>
    <xf numFmtId="0" fontId="5" fillId="0" borderId="1" xfId="0" applyFont="1" applyBorder="1" applyAlignment="1">
      <alignment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 wrapText="1"/>
    </xf>
    <xf numFmtId="0" fontId="11" fillId="0" borderId="0" xfId="0" applyFont="1" applyAlignment="1">
      <alignment vertical="center"/>
    </xf>
    <xf numFmtId="0" fontId="7" fillId="0" borderId="0" xfId="1" applyFont="1" applyAlignment="1">
      <alignment vertical="center"/>
    </xf>
    <xf numFmtId="0" fontId="6" fillId="0" borderId="0" xfId="0" applyFont="1" applyAlignment="1">
      <alignment vertical="center"/>
    </xf>
    <xf numFmtId="0" fontId="11" fillId="0" borderId="0" xfId="0" applyFont="1"/>
    <xf numFmtId="0" fontId="5" fillId="0" borderId="3" xfId="0" applyFont="1" applyBorder="1" applyAlignment="1">
      <alignment vertical="center"/>
    </xf>
    <xf numFmtId="3" fontId="4" fillId="2" borderId="1" xfId="0" applyNumberFormat="1" applyFont="1" applyFill="1" applyBorder="1" applyAlignment="1">
      <alignment horizontal="right" vertical="center" indent="1"/>
    </xf>
    <xf numFmtId="3" fontId="4" fillId="2" borderId="1" xfId="0" applyNumberFormat="1" applyFont="1" applyFill="1" applyBorder="1" applyAlignment="1">
      <alignment horizontal="right" vertical="center" wrapText="1" indent="1"/>
    </xf>
    <xf numFmtId="165" fontId="4" fillId="2" borderId="1" xfId="0" applyNumberFormat="1" applyFont="1" applyFill="1" applyBorder="1" applyAlignment="1">
      <alignment horizontal="right" vertical="center" wrapText="1" indent="1"/>
    </xf>
    <xf numFmtId="3" fontId="4" fillId="3" borderId="1" xfId="0" applyNumberFormat="1" applyFont="1" applyFill="1" applyBorder="1" applyAlignment="1">
      <alignment horizontal="right" vertical="center" indent="1"/>
    </xf>
    <xf numFmtId="3" fontId="4" fillId="3" borderId="1" xfId="0" applyNumberFormat="1" applyFont="1" applyFill="1" applyBorder="1" applyAlignment="1">
      <alignment horizontal="right" vertical="center" wrapText="1" indent="1"/>
    </xf>
    <xf numFmtId="165" fontId="4" fillId="3" borderId="1" xfId="0" applyNumberFormat="1" applyFont="1" applyFill="1" applyBorder="1" applyAlignment="1">
      <alignment horizontal="right" vertical="center" wrapText="1" indent="1"/>
    </xf>
    <xf numFmtId="165" fontId="4" fillId="3" borderId="1" xfId="0" applyNumberFormat="1" applyFont="1" applyFill="1" applyBorder="1" applyAlignment="1">
      <alignment horizontal="right" vertical="center" indent="1"/>
    </xf>
    <xf numFmtId="0" fontId="11" fillId="0" borderId="0" xfId="0" applyFont="1" applyBorder="1"/>
    <xf numFmtId="1" fontId="11" fillId="0" borderId="0" xfId="0" applyNumberFormat="1" applyFont="1" applyBorder="1"/>
    <xf numFmtId="1" fontId="11" fillId="0" borderId="0" xfId="0" applyNumberFormat="1" applyFont="1"/>
    <xf numFmtId="0" fontId="8" fillId="4" borderId="1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165" fontId="4" fillId="2" borderId="5" xfId="0" applyNumberFormat="1" applyFont="1" applyFill="1" applyBorder="1" applyAlignment="1">
      <alignment horizontal="right" vertical="center" indent="1"/>
    </xf>
    <xf numFmtId="165" fontId="4" fillId="3" borderId="5" xfId="0" applyNumberFormat="1" applyFont="1" applyFill="1" applyBorder="1" applyAlignment="1">
      <alignment horizontal="right" vertical="center" indent="1"/>
    </xf>
    <xf numFmtId="170" fontId="4" fillId="2" borderId="5" xfId="0" applyNumberFormat="1" applyFont="1" applyFill="1" applyBorder="1" applyAlignment="1">
      <alignment horizontal="right" vertical="center" indent="1"/>
    </xf>
    <xf numFmtId="170" fontId="4" fillId="3" borderId="5" xfId="0" applyNumberFormat="1" applyFont="1" applyFill="1" applyBorder="1" applyAlignment="1">
      <alignment horizontal="right" vertical="center" indent="1"/>
    </xf>
    <xf numFmtId="165" fontId="4" fillId="2" borderId="1" xfId="0" applyNumberFormat="1" applyFont="1" applyFill="1" applyBorder="1" applyAlignment="1">
      <alignment horizontal="right" vertical="center" indent="1"/>
    </xf>
    <xf numFmtId="170" fontId="4" fillId="2" borderId="1" xfId="0" applyNumberFormat="1" applyFont="1" applyFill="1" applyBorder="1" applyAlignment="1">
      <alignment horizontal="right" vertical="center" indent="1"/>
    </xf>
    <xf numFmtId="170" fontId="4" fillId="3" borderId="1" xfId="0" applyNumberFormat="1" applyFont="1" applyFill="1" applyBorder="1" applyAlignment="1">
      <alignment horizontal="right" vertical="center" indent="1"/>
    </xf>
    <xf numFmtId="0" fontId="4" fillId="2" borderId="1" xfId="0" applyFont="1" applyFill="1" applyBorder="1" applyAlignment="1">
      <alignment horizontal="right" vertical="center" indent="1"/>
    </xf>
    <xf numFmtId="0" fontId="4" fillId="3" borderId="1" xfId="0" applyFont="1" applyFill="1" applyBorder="1" applyAlignment="1">
      <alignment horizontal="right" vertical="center" indent="1"/>
    </xf>
    <xf numFmtId="164" fontId="4" fillId="2" borderId="1" xfId="0" applyNumberFormat="1" applyFont="1" applyFill="1" applyBorder="1" applyAlignment="1">
      <alignment horizontal="right" vertical="center" indent="1"/>
    </xf>
    <xf numFmtId="164" fontId="4" fillId="3" borderId="1" xfId="0" applyNumberFormat="1" applyFont="1" applyFill="1" applyBorder="1" applyAlignment="1">
      <alignment horizontal="right" vertical="center" indent="1"/>
    </xf>
    <xf numFmtId="0" fontId="8" fillId="0" borderId="0" xfId="0" applyFont="1" applyAlignment="1">
      <alignment vertical="center"/>
    </xf>
    <xf numFmtId="171" fontId="4" fillId="2" borderId="1" xfId="0" applyNumberFormat="1" applyFont="1" applyFill="1" applyBorder="1" applyAlignment="1">
      <alignment horizontal="right" vertical="center" indent="1"/>
    </xf>
    <xf numFmtId="3" fontId="4" fillId="3" borderId="1" xfId="0" quotePrefix="1" applyNumberFormat="1" applyFont="1" applyFill="1" applyBorder="1" applyAlignment="1">
      <alignment horizontal="right" vertical="center" indent="1"/>
    </xf>
    <xf numFmtId="171" fontId="4" fillId="3" borderId="1" xfId="0" applyNumberFormat="1" applyFont="1" applyFill="1" applyBorder="1" applyAlignment="1">
      <alignment horizontal="right" vertical="center" indent="1"/>
    </xf>
    <xf numFmtId="171" fontId="4" fillId="3" borderId="1" xfId="0" quotePrefix="1" applyNumberFormat="1" applyFont="1" applyFill="1" applyBorder="1" applyAlignment="1">
      <alignment horizontal="right" vertical="center" indent="1"/>
    </xf>
    <xf numFmtId="0" fontId="5" fillId="27" borderId="24" xfId="0" applyFont="1" applyFill="1" applyBorder="1" applyAlignment="1">
      <alignment vertical="center"/>
    </xf>
    <xf numFmtId="0" fontId="4" fillId="3" borderId="5" xfId="0" applyFont="1" applyFill="1" applyBorder="1" applyAlignment="1">
      <alignment horizontal="left" vertical="center" wrapText="1" indent="1"/>
    </xf>
    <xf numFmtId="0" fontId="8" fillId="27" borderId="24" xfId="0" applyFont="1" applyFill="1" applyBorder="1" applyAlignment="1">
      <alignment horizontal="center" vertical="center"/>
    </xf>
    <xf numFmtId="0" fontId="8" fillId="27" borderId="30" xfId="0" applyFont="1" applyFill="1" applyBorder="1" applyAlignment="1">
      <alignment horizontal="center" vertical="center"/>
    </xf>
    <xf numFmtId="0" fontId="5" fillId="27" borderId="25" xfId="0" applyFont="1" applyFill="1" applyBorder="1" applyAlignment="1">
      <alignment vertical="center"/>
    </xf>
    <xf numFmtId="172" fontId="4" fillId="3" borderId="5" xfId="0" applyNumberFormat="1" applyFont="1" applyFill="1" applyBorder="1" applyAlignment="1">
      <alignment horizontal="right" vertical="center" indent="1"/>
    </xf>
    <xf numFmtId="171" fontId="4" fillId="2" borderId="5" xfId="0" applyNumberFormat="1" applyFont="1" applyFill="1" applyBorder="1" applyAlignment="1">
      <alignment horizontal="right" vertical="center" indent="1"/>
    </xf>
    <xf numFmtId="171" fontId="4" fillId="3" borderId="5" xfId="0" applyNumberFormat="1" applyFont="1" applyFill="1" applyBorder="1" applyAlignment="1">
      <alignment horizontal="right" vertical="center" indent="1"/>
    </xf>
    <xf numFmtId="0" fontId="8" fillId="4" borderId="1" xfId="0" applyFont="1" applyFill="1" applyBorder="1" applyAlignment="1">
      <alignment horizontal="center" vertical="center" wrapText="1"/>
    </xf>
    <xf numFmtId="3" fontId="4" fillId="2" borderId="1" xfId="0" quotePrefix="1" applyNumberFormat="1" applyFont="1" applyFill="1" applyBorder="1" applyAlignment="1">
      <alignment horizontal="right" vertical="center" indent="1"/>
    </xf>
    <xf numFmtId="3" fontId="4" fillId="0" borderId="0" xfId="0" applyNumberFormat="1" applyFont="1"/>
    <xf numFmtId="3" fontId="11" fillId="0" borderId="0" xfId="0" applyNumberFormat="1" applyFont="1"/>
    <xf numFmtId="0" fontId="4" fillId="2" borderId="5" xfId="0" applyFont="1" applyFill="1" applyBorder="1" applyAlignment="1">
      <alignment horizontal="left" vertical="center" wrapText="1" indent="1"/>
    </xf>
    <xf numFmtId="0" fontId="8" fillId="4" borderId="1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left" vertical="center" indent="2"/>
    </xf>
    <xf numFmtId="16" fontId="4" fillId="3" borderId="5" xfId="0" quotePrefix="1" applyNumberFormat="1" applyFont="1" applyFill="1" applyBorder="1" applyAlignment="1">
      <alignment horizontal="left" vertical="center" indent="2"/>
    </xf>
    <xf numFmtId="0" fontId="4" fillId="2" borderId="5" xfId="0" quotePrefix="1" applyFont="1" applyFill="1" applyBorder="1" applyAlignment="1">
      <alignment horizontal="left" vertical="center" indent="2"/>
    </xf>
    <xf numFmtId="16" fontId="4" fillId="2" borderId="5" xfId="0" quotePrefix="1" applyNumberFormat="1" applyFont="1" applyFill="1" applyBorder="1" applyAlignment="1">
      <alignment horizontal="left" vertical="center" indent="2"/>
    </xf>
    <xf numFmtId="0" fontId="4" fillId="3" borderId="5" xfId="0" quotePrefix="1" applyFont="1" applyFill="1" applyBorder="1" applyAlignment="1">
      <alignment horizontal="left" vertical="center" indent="2"/>
    </xf>
    <xf numFmtId="173" fontId="36" fillId="27" borderId="37" xfId="195" applyNumberFormat="1" applyFont="1" applyFill="1" applyBorder="1" applyAlignment="1">
      <alignment horizontal="right" vertical="top"/>
    </xf>
    <xf numFmtId="173" fontId="36" fillId="27" borderId="38" xfId="196" applyNumberFormat="1" applyFont="1" applyFill="1" applyBorder="1" applyAlignment="1">
      <alignment horizontal="right" vertical="top"/>
    </xf>
    <xf numFmtId="173" fontId="36" fillId="27" borderId="39" xfId="197" applyNumberFormat="1" applyFont="1" applyFill="1" applyBorder="1" applyAlignment="1">
      <alignment horizontal="right" vertical="top"/>
    </xf>
    <xf numFmtId="164" fontId="4" fillId="3" borderId="1" xfId="0" quotePrefix="1" applyNumberFormat="1" applyFont="1" applyFill="1" applyBorder="1" applyAlignment="1">
      <alignment horizontal="right" vertical="center" indent="1"/>
    </xf>
    <xf numFmtId="173" fontId="36" fillId="27" borderId="34" xfId="191" applyNumberFormat="1" applyFont="1" applyFill="1" applyBorder="1" applyAlignment="1">
      <alignment horizontal="right" vertical="top"/>
    </xf>
    <xf numFmtId="173" fontId="36" fillId="27" borderId="35" xfId="192" applyNumberFormat="1" applyFont="1" applyFill="1" applyBorder="1" applyAlignment="1">
      <alignment horizontal="right" vertical="top"/>
    </xf>
    <xf numFmtId="173" fontId="36" fillId="27" borderId="36" xfId="193" applyNumberFormat="1" applyFont="1" applyFill="1" applyBorder="1" applyAlignment="1">
      <alignment horizontal="right" vertical="top"/>
    </xf>
    <xf numFmtId="173" fontId="36" fillId="27" borderId="40" xfId="199" applyNumberFormat="1" applyFont="1" applyFill="1" applyBorder="1" applyAlignment="1">
      <alignment horizontal="right" vertical="top"/>
    </xf>
    <xf numFmtId="173" fontId="36" fillId="27" borderId="41" xfId="200" applyNumberFormat="1" applyFont="1" applyFill="1" applyBorder="1" applyAlignment="1">
      <alignment horizontal="right" vertical="top"/>
    </xf>
    <xf numFmtId="173" fontId="36" fillId="27" borderId="42" xfId="201" applyNumberFormat="1" applyFont="1" applyFill="1" applyBorder="1" applyAlignment="1">
      <alignment horizontal="right" vertical="top"/>
    </xf>
    <xf numFmtId="173" fontId="36" fillId="27" borderId="40" xfId="199" applyNumberFormat="1" applyFont="1" applyFill="1" applyBorder="1" applyAlignment="1">
      <alignment horizontal="right" vertical="top"/>
    </xf>
    <xf numFmtId="173" fontId="36" fillId="27" borderId="41" xfId="200" applyNumberFormat="1" applyFont="1" applyFill="1" applyBorder="1" applyAlignment="1">
      <alignment horizontal="right" vertical="top"/>
    </xf>
    <xf numFmtId="173" fontId="36" fillId="27" borderId="42" xfId="201" applyNumberFormat="1" applyFont="1" applyFill="1" applyBorder="1" applyAlignment="1">
      <alignment horizontal="right" vertical="top"/>
    </xf>
    <xf numFmtId="173" fontId="36" fillId="27" borderId="40" xfId="199" applyNumberFormat="1" applyFont="1" applyFill="1" applyBorder="1" applyAlignment="1">
      <alignment horizontal="right" vertical="top"/>
    </xf>
    <xf numFmtId="173" fontId="36" fillId="27" borderId="41" xfId="200" applyNumberFormat="1" applyFont="1" applyFill="1" applyBorder="1" applyAlignment="1">
      <alignment horizontal="right" vertical="top"/>
    </xf>
    <xf numFmtId="173" fontId="36" fillId="27" borderId="42" xfId="201" applyNumberFormat="1" applyFont="1" applyFill="1" applyBorder="1" applyAlignment="1">
      <alignment horizontal="right" vertical="top"/>
    </xf>
    <xf numFmtId="173" fontId="36" fillId="27" borderId="40" xfId="199" applyNumberFormat="1" applyFont="1" applyFill="1" applyBorder="1" applyAlignment="1">
      <alignment horizontal="right" vertical="top"/>
    </xf>
    <xf numFmtId="173" fontId="36" fillId="27" borderId="41" xfId="200" applyNumberFormat="1" applyFont="1" applyFill="1" applyBorder="1" applyAlignment="1">
      <alignment horizontal="right" vertical="top"/>
    </xf>
    <xf numFmtId="173" fontId="36" fillId="27" borderId="42" xfId="201" applyNumberFormat="1" applyFont="1" applyFill="1" applyBorder="1" applyAlignment="1">
      <alignment horizontal="right" vertical="top"/>
    </xf>
    <xf numFmtId="173" fontId="36" fillId="27" borderId="40" xfId="199" applyNumberFormat="1" applyFont="1" applyFill="1" applyBorder="1" applyAlignment="1">
      <alignment horizontal="right" vertical="top"/>
    </xf>
    <xf numFmtId="173" fontId="36" fillId="27" borderId="41" xfId="200" applyNumberFormat="1" applyFont="1" applyFill="1" applyBorder="1" applyAlignment="1">
      <alignment horizontal="right" vertical="top"/>
    </xf>
    <xf numFmtId="173" fontId="36" fillId="27" borderId="42" xfId="201" applyNumberFormat="1" applyFont="1" applyFill="1" applyBorder="1" applyAlignment="1">
      <alignment horizontal="right" vertical="top"/>
    </xf>
    <xf numFmtId="173" fontId="36" fillId="27" borderId="40" xfId="199" applyNumberFormat="1" applyFont="1" applyFill="1" applyBorder="1" applyAlignment="1">
      <alignment horizontal="right" vertical="top"/>
    </xf>
    <xf numFmtId="173" fontId="36" fillId="27" borderId="41" xfId="200" applyNumberFormat="1" applyFont="1" applyFill="1" applyBorder="1" applyAlignment="1">
      <alignment horizontal="right" vertical="top"/>
    </xf>
    <xf numFmtId="173" fontId="36" fillId="27" borderId="42" xfId="201" applyNumberFormat="1" applyFont="1" applyFill="1" applyBorder="1" applyAlignment="1">
      <alignment horizontal="right" vertical="top"/>
    </xf>
    <xf numFmtId="173" fontId="36" fillId="27" borderId="37" xfId="195" applyNumberFormat="1" applyFont="1" applyFill="1" applyBorder="1" applyAlignment="1">
      <alignment horizontal="right" vertical="top"/>
    </xf>
    <xf numFmtId="173" fontId="36" fillId="27" borderId="38" xfId="196" applyNumberFormat="1" applyFont="1" applyFill="1" applyBorder="1" applyAlignment="1">
      <alignment horizontal="right" vertical="top"/>
    </xf>
    <xf numFmtId="173" fontId="36" fillId="27" borderId="39" xfId="197" applyNumberFormat="1" applyFont="1" applyFill="1" applyBorder="1" applyAlignment="1">
      <alignment horizontal="right" vertical="top"/>
    </xf>
    <xf numFmtId="173" fontId="36" fillId="27" borderId="37" xfId="195" applyNumberFormat="1" applyFont="1" applyFill="1" applyBorder="1" applyAlignment="1">
      <alignment horizontal="right" vertical="top"/>
    </xf>
    <xf numFmtId="173" fontId="36" fillId="27" borderId="38" xfId="196" applyNumberFormat="1" applyFont="1" applyFill="1" applyBorder="1" applyAlignment="1">
      <alignment horizontal="right" vertical="top"/>
    </xf>
    <xf numFmtId="173" fontId="36" fillId="27" borderId="39" xfId="197" applyNumberFormat="1" applyFont="1" applyFill="1" applyBorder="1" applyAlignment="1">
      <alignment horizontal="right" vertical="top"/>
    </xf>
    <xf numFmtId="173" fontId="36" fillId="27" borderId="37" xfId="195" applyNumberFormat="1" applyFont="1" applyFill="1" applyBorder="1" applyAlignment="1">
      <alignment horizontal="right" vertical="top"/>
    </xf>
    <xf numFmtId="173" fontId="36" fillId="27" borderId="38" xfId="196" applyNumberFormat="1" applyFont="1" applyFill="1" applyBorder="1" applyAlignment="1">
      <alignment horizontal="right" vertical="top"/>
    </xf>
    <xf numFmtId="173" fontId="36" fillId="27" borderId="39" xfId="197" applyNumberFormat="1" applyFont="1" applyFill="1" applyBorder="1" applyAlignment="1">
      <alignment horizontal="right" vertical="top"/>
    </xf>
    <xf numFmtId="173" fontId="36" fillId="27" borderId="37" xfId="195" applyNumberFormat="1" applyFont="1" applyFill="1" applyBorder="1" applyAlignment="1">
      <alignment horizontal="right" vertical="top"/>
    </xf>
    <xf numFmtId="173" fontId="36" fillId="27" borderId="38" xfId="196" applyNumberFormat="1" applyFont="1" applyFill="1" applyBorder="1" applyAlignment="1">
      <alignment horizontal="right" vertical="top"/>
    </xf>
    <xf numFmtId="173" fontId="36" fillId="27" borderId="39" xfId="197" applyNumberFormat="1" applyFont="1" applyFill="1" applyBorder="1" applyAlignment="1">
      <alignment horizontal="right" vertical="top"/>
    </xf>
    <xf numFmtId="173" fontId="36" fillId="27" borderId="37" xfId="195" applyNumberFormat="1" applyFont="1" applyFill="1" applyBorder="1" applyAlignment="1">
      <alignment horizontal="right" vertical="top"/>
    </xf>
    <xf numFmtId="173" fontId="36" fillId="27" borderId="38" xfId="196" applyNumberFormat="1" applyFont="1" applyFill="1" applyBorder="1" applyAlignment="1">
      <alignment horizontal="right" vertical="top"/>
    </xf>
    <xf numFmtId="173" fontId="36" fillId="27" borderId="39" xfId="197" applyNumberFormat="1" applyFont="1" applyFill="1" applyBorder="1" applyAlignment="1">
      <alignment horizontal="right" vertical="top"/>
    </xf>
    <xf numFmtId="173" fontId="36" fillId="27" borderId="37" xfId="195" applyNumberFormat="1" applyFont="1" applyFill="1" applyBorder="1" applyAlignment="1">
      <alignment horizontal="right" vertical="top"/>
    </xf>
    <xf numFmtId="173" fontId="36" fillId="27" borderId="38" xfId="196" applyNumberFormat="1" applyFont="1" applyFill="1" applyBorder="1" applyAlignment="1">
      <alignment horizontal="right" vertical="top"/>
    </xf>
    <xf numFmtId="173" fontId="36" fillId="27" borderId="39" xfId="197" applyNumberFormat="1" applyFont="1" applyFill="1" applyBorder="1" applyAlignment="1">
      <alignment horizontal="right" vertical="top"/>
    </xf>
    <xf numFmtId="0" fontId="5" fillId="0" borderId="0" xfId="0" applyFon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/>
    </xf>
    <xf numFmtId="0" fontId="8" fillId="4" borderId="6" xfId="0" applyFont="1" applyFill="1" applyBorder="1" applyAlignment="1">
      <alignment horizontal="center" vertical="center" wrapText="1"/>
    </xf>
    <xf numFmtId="0" fontId="4" fillId="28" borderId="0" xfId="0" applyFont="1" applyFill="1" applyAlignment="1">
      <alignment horizontal="center"/>
    </xf>
    <xf numFmtId="0" fontId="5" fillId="0" borderId="0" xfId="0" applyFon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 wrapText="1"/>
    </xf>
    <xf numFmtId="0" fontId="8" fillId="4" borderId="8" xfId="0" applyFont="1" applyFill="1" applyBorder="1" applyAlignment="1">
      <alignment horizontal="center" vertical="center" wrapText="1"/>
    </xf>
    <xf numFmtId="0" fontId="8" fillId="4" borderId="6" xfId="0" applyFont="1" applyFill="1" applyBorder="1" applyAlignment="1">
      <alignment horizontal="center" vertical="center" wrapText="1"/>
    </xf>
    <xf numFmtId="3" fontId="37" fillId="2" borderId="1" xfId="0" applyNumberFormat="1" applyFont="1" applyFill="1" applyBorder="1" applyAlignment="1">
      <alignment horizontal="right" vertical="center" wrapText="1" indent="1"/>
    </xf>
    <xf numFmtId="0" fontId="5" fillId="0" borderId="24" xfId="0" applyFont="1" applyBorder="1" applyAlignment="1">
      <alignment vertical="center"/>
    </xf>
    <xf numFmtId="0" fontId="4" fillId="3" borderId="5" xfId="0" applyFont="1" applyFill="1" applyBorder="1" applyAlignment="1">
      <alignment horizontal="right" vertical="center" indent="1"/>
    </xf>
    <xf numFmtId="0" fontId="4" fillId="3" borderId="5" xfId="0" quotePrefix="1" applyFont="1" applyFill="1" applyBorder="1" applyAlignment="1">
      <alignment horizontal="right" vertical="center" indent="1"/>
    </xf>
    <xf numFmtId="0" fontId="4" fillId="2" borderId="5" xfId="0" quotePrefix="1" applyFont="1" applyFill="1" applyBorder="1" applyAlignment="1">
      <alignment horizontal="right" vertical="center" indent="1"/>
    </xf>
    <xf numFmtId="164" fontId="4" fillId="2" borderId="7" xfId="0" applyNumberFormat="1" applyFont="1" applyFill="1" applyBorder="1" applyAlignment="1">
      <alignment horizontal="right" vertical="center" indent="1"/>
    </xf>
    <xf numFmtId="3" fontId="4" fillId="2" borderId="5" xfId="0" quotePrefix="1" applyNumberFormat="1" applyFont="1" applyFill="1" applyBorder="1" applyAlignment="1">
      <alignment horizontal="right" vertical="center" indent="1"/>
    </xf>
    <xf numFmtId="0" fontId="4" fillId="3" borderId="5" xfId="0" applyFont="1" applyFill="1" applyBorder="1" applyAlignment="1">
      <alignment horizontal="left" vertical="center" indent="3"/>
    </xf>
    <xf numFmtId="3" fontId="4" fillId="2" borderId="7" xfId="0" applyNumberFormat="1" applyFont="1" applyFill="1" applyBorder="1" applyAlignment="1">
      <alignment horizontal="right" vertical="center" indent="1"/>
    </xf>
    <xf numFmtId="3" fontId="4" fillId="3" borderId="5" xfId="0" quotePrefix="1" applyNumberFormat="1" applyFont="1" applyFill="1" applyBorder="1" applyAlignment="1">
      <alignment horizontal="right" vertical="center" indent="1"/>
    </xf>
    <xf numFmtId="0" fontId="11" fillId="0" borderId="44" xfId="0" applyFont="1" applyBorder="1"/>
    <xf numFmtId="0" fontId="38" fillId="0" borderId="27" xfId="0" applyFont="1" applyBorder="1" applyAlignment="1"/>
    <xf numFmtId="0" fontId="8" fillId="27" borderId="31" xfId="0" applyFont="1" applyFill="1" applyBorder="1" applyAlignment="1">
      <alignment vertical="center" wrapText="1"/>
    </xf>
    <xf numFmtId="0" fontId="8" fillId="27" borderId="0" xfId="0" applyFont="1" applyFill="1" applyBorder="1" applyAlignment="1">
      <alignment vertical="center" wrapText="1"/>
    </xf>
    <xf numFmtId="0" fontId="8" fillId="27" borderId="7" xfId="0" applyFont="1" applyFill="1" applyBorder="1" applyAlignment="1">
      <alignment vertical="center" wrapText="1"/>
    </xf>
    <xf numFmtId="0" fontId="4" fillId="0" borderId="0" xfId="0" applyFont="1" applyBorder="1"/>
    <xf numFmtId="3" fontId="4" fillId="2" borderId="24" xfId="0" applyNumberFormat="1" applyFont="1" applyFill="1" applyBorder="1" applyAlignment="1">
      <alignment horizontal="right" vertical="center" indent="1"/>
    </xf>
    <xf numFmtId="3" fontId="4" fillId="3" borderId="24" xfId="0" applyNumberFormat="1" applyFont="1" applyFill="1" applyBorder="1" applyAlignment="1">
      <alignment horizontal="right" vertical="center" indent="1"/>
    </xf>
    <xf numFmtId="0" fontId="8" fillId="4" borderId="47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left" vertical="center" indent="1"/>
    </xf>
    <xf numFmtId="0" fontId="4" fillId="0" borderId="23" xfId="0" applyFont="1" applyBorder="1"/>
    <xf numFmtId="0" fontId="4" fillId="0" borderId="11" xfId="0" applyFont="1" applyBorder="1"/>
    <xf numFmtId="0" fontId="4" fillId="0" borderId="44" xfId="0" applyFont="1" applyBorder="1"/>
    <xf numFmtId="0" fontId="8" fillId="27" borderId="49" xfId="0" applyFont="1" applyFill="1" applyBorder="1" applyAlignment="1">
      <alignment vertical="center" wrapText="1"/>
    </xf>
    <xf numFmtId="3" fontId="4" fillId="2" borderId="6" xfId="0" quotePrefix="1" applyNumberFormat="1" applyFont="1" applyFill="1" applyBorder="1" applyAlignment="1">
      <alignment horizontal="right" vertical="center" indent="1"/>
    </xf>
    <xf numFmtId="3" fontId="4" fillId="2" borderId="6" xfId="0" applyNumberFormat="1" applyFont="1" applyFill="1" applyBorder="1" applyAlignment="1">
      <alignment horizontal="right" vertical="center" indent="1"/>
    </xf>
    <xf numFmtId="171" fontId="4" fillId="2" borderId="7" xfId="0" applyNumberFormat="1" applyFont="1" applyFill="1" applyBorder="1" applyAlignment="1">
      <alignment horizontal="right" vertical="center" indent="1"/>
    </xf>
    <xf numFmtId="171" fontId="4" fillId="2" borderId="5" xfId="0" quotePrefix="1" applyNumberFormat="1" applyFont="1" applyFill="1" applyBorder="1" applyAlignment="1">
      <alignment horizontal="right" vertical="center" indent="1"/>
    </xf>
    <xf numFmtId="171" fontId="4" fillId="3" borderId="5" xfId="0" quotePrefix="1" applyNumberFormat="1" applyFont="1" applyFill="1" applyBorder="1" applyAlignment="1">
      <alignment horizontal="right" vertical="center" indent="1"/>
    </xf>
    <xf numFmtId="172" fontId="4" fillId="2" borderId="7" xfId="0" applyNumberFormat="1" applyFont="1" applyFill="1" applyBorder="1" applyAlignment="1">
      <alignment horizontal="right" vertical="center" indent="1"/>
    </xf>
    <xf numFmtId="172" fontId="4" fillId="2" borderId="5" xfId="0" quotePrefix="1" applyNumberFormat="1" applyFont="1" applyFill="1" applyBorder="1" applyAlignment="1">
      <alignment horizontal="right" vertical="center" indent="1"/>
    </xf>
    <xf numFmtId="172" fontId="4" fillId="2" borderId="5" xfId="0" applyNumberFormat="1" applyFont="1" applyFill="1" applyBorder="1" applyAlignment="1">
      <alignment horizontal="right" vertical="center" indent="1"/>
    </xf>
    <xf numFmtId="172" fontId="4" fillId="3" borderId="5" xfId="0" quotePrefix="1" applyNumberFormat="1" applyFont="1" applyFill="1" applyBorder="1" applyAlignment="1">
      <alignment horizontal="right" vertical="center" indent="1"/>
    </xf>
    <xf numFmtId="17" fontId="8" fillId="4" borderId="1" xfId="0" quotePrefix="1" applyNumberFormat="1" applyFont="1" applyFill="1" applyBorder="1" applyAlignment="1">
      <alignment horizontal="center" vertical="center" wrapText="1"/>
    </xf>
    <xf numFmtId="0" fontId="8" fillId="4" borderId="1" xfId="0" quotePrefix="1" applyFont="1" applyFill="1" applyBorder="1" applyAlignment="1">
      <alignment horizontal="center" vertical="center" wrapText="1"/>
    </xf>
    <xf numFmtId="0" fontId="38" fillId="0" borderId="0" xfId="0" applyFont="1"/>
    <xf numFmtId="172" fontId="4" fillId="2" borderId="1" xfId="0" applyNumberFormat="1" applyFont="1" applyFill="1" applyBorder="1" applyAlignment="1">
      <alignment horizontal="right" vertical="center" indent="1"/>
    </xf>
    <xf numFmtId="172" fontId="4" fillId="3" borderId="1" xfId="0" applyNumberFormat="1" applyFont="1" applyFill="1" applyBorder="1" applyAlignment="1">
      <alignment horizontal="right" vertical="center" indent="1"/>
    </xf>
    <xf numFmtId="0" fontId="5" fillId="0" borderId="48" xfId="0" applyFont="1" applyBorder="1" applyAlignment="1">
      <alignment vertical="center"/>
    </xf>
    <xf numFmtId="165" fontId="4" fillId="2" borderId="7" xfId="0" applyNumberFormat="1" applyFont="1" applyFill="1" applyBorder="1" applyAlignment="1">
      <alignment horizontal="right" vertical="center" indent="1"/>
    </xf>
    <xf numFmtId="165" fontId="4" fillId="2" borderId="5" xfId="0" quotePrefix="1" applyNumberFormat="1" applyFont="1" applyFill="1" applyBorder="1" applyAlignment="1">
      <alignment horizontal="right" vertical="center" indent="1"/>
    </xf>
    <xf numFmtId="165" fontId="4" fillId="3" borderId="5" xfId="0" quotePrefix="1" applyNumberFormat="1" applyFont="1" applyFill="1" applyBorder="1" applyAlignment="1">
      <alignment horizontal="right" vertical="center" indent="1"/>
    </xf>
    <xf numFmtId="0" fontId="8" fillId="4" borderId="1" xfId="0" applyFont="1" applyFill="1" applyBorder="1" applyAlignment="1">
      <alignment horizontal="center" vertical="center" wrapText="1"/>
    </xf>
    <xf numFmtId="0" fontId="8" fillId="4" borderId="8" xfId="0" applyFont="1" applyFill="1" applyBorder="1" applyAlignment="1">
      <alignment horizontal="center" vertical="center" wrapText="1"/>
    </xf>
    <xf numFmtId="0" fontId="8" fillId="4" borderId="8" xfId="0" applyFont="1" applyFill="1" applyBorder="1" applyAlignment="1">
      <alignment horizontal="center" vertical="center" wrapText="1"/>
    </xf>
    <xf numFmtId="172" fontId="37" fillId="2" borderId="1" xfId="0" applyNumberFormat="1" applyFont="1" applyFill="1" applyBorder="1" applyAlignment="1">
      <alignment horizontal="right" vertical="center" indent="1"/>
    </xf>
    <xf numFmtId="1" fontId="4" fillId="2" borderId="1" xfId="0" applyNumberFormat="1" applyFont="1" applyFill="1" applyBorder="1" applyAlignment="1">
      <alignment horizontal="right" vertical="center" indent="1"/>
    </xf>
    <xf numFmtId="1" fontId="4" fillId="3" borderId="1" xfId="0" applyNumberFormat="1" applyFont="1" applyFill="1" applyBorder="1" applyAlignment="1">
      <alignment horizontal="right" vertical="center" indent="1"/>
    </xf>
    <xf numFmtId="171" fontId="37" fillId="2" borderId="1" xfId="0" applyNumberFormat="1" applyFont="1" applyFill="1" applyBorder="1" applyAlignment="1">
      <alignment horizontal="right" vertical="center" indent="1"/>
    </xf>
    <xf numFmtId="0" fontId="37" fillId="2" borderId="1" xfId="0" applyFont="1" applyFill="1" applyBorder="1" applyAlignment="1">
      <alignment horizontal="right" vertical="center" indent="1"/>
    </xf>
    <xf numFmtId="171" fontId="4" fillId="2" borderId="1" xfId="0" applyNumberFormat="1" applyFont="1" applyFill="1" applyBorder="1" applyAlignment="1">
      <alignment horizontal="right" vertical="center" wrapText="1" indent="1"/>
    </xf>
    <xf numFmtId="171" fontId="4" fillId="3" borderId="1" xfId="0" applyNumberFormat="1" applyFont="1" applyFill="1" applyBorder="1" applyAlignment="1">
      <alignment horizontal="right" vertical="center" wrapText="1" indent="1"/>
    </xf>
    <xf numFmtId="171" fontId="4" fillId="2" borderId="9" xfId="0" applyNumberFormat="1" applyFont="1" applyFill="1" applyBorder="1" applyAlignment="1">
      <alignment horizontal="right" vertical="center" indent="1"/>
    </xf>
    <xf numFmtId="3" fontId="4" fillId="2" borderId="9" xfId="0" applyNumberFormat="1" applyFont="1" applyFill="1" applyBorder="1" applyAlignment="1">
      <alignment horizontal="right" vertical="center" indent="1"/>
    </xf>
    <xf numFmtId="1" fontId="4" fillId="2" borderId="9" xfId="0" applyNumberFormat="1" applyFont="1" applyFill="1" applyBorder="1" applyAlignment="1">
      <alignment horizontal="right" vertical="center" indent="1"/>
    </xf>
    <xf numFmtId="170" fontId="4" fillId="2" borderId="9" xfId="0" applyNumberFormat="1" applyFont="1" applyFill="1" applyBorder="1" applyAlignment="1">
      <alignment horizontal="right" vertical="center" indent="1"/>
    </xf>
    <xf numFmtId="165" fontId="4" fillId="2" borderId="9" xfId="0" applyNumberFormat="1" applyFont="1" applyFill="1" applyBorder="1" applyAlignment="1">
      <alignment horizontal="right" vertical="center" indent="1"/>
    </xf>
    <xf numFmtId="171" fontId="4" fillId="2" borderId="8" xfId="0" applyNumberFormat="1" applyFont="1" applyFill="1" applyBorder="1" applyAlignment="1">
      <alignment horizontal="right" vertical="center" indent="1"/>
    </xf>
    <xf numFmtId="172" fontId="4" fillId="2" borderId="8" xfId="0" applyNumberFormat="1" applyFont="1" applyFill="1" applyBorder="1" applyAlignment="1">
      <alignment horizontal="right" vertical="center" indent="1"/>
    </xf>
    <xf numFmtId="0" fontId="5" fillId="0" borderId="0" xfId="0" applyFont="1" applyBorder="1" applyAlignment="1">
      <alignment horizontal="center" vertical="center"/>
    </xf>
    <xf numFmtId="0" fontId="8" fillId="4" borderId="6" xfId="0" applyFont="1" applyFill="1" applyBorder="1" applyAlignment="1">
      <alignment horizontal="center" vertical="center" wrapText="1"/>
    </xf>
    <xf numFmtId="0" fontId="8" fillId="4" borderId="5" xfId="0" applyFont="1" applyFill="1" applyBorder="1" applyAlignment="1">
      <alignment horizontal="center" vertical="center" wrapText="1"/>
    </xf>
    <xf numFmtId="0" fontId="8" fillId="4" borderId="24" xfId="0" applyFont="1" applyFill="1" applyBorder="1" applyAlignment="1">
      <alignment horizontal="center" vertical="center"/>
    </xf>
    <xf numFmtId="173" fontId="8" fillId="0" borderId="0" xfId="0" applyNumberFormat="1" applyFont="1"/>
    <xf numFmtId="0" fontId="4" fillId="0" borderId="0" xfId="0" applyFont="1" applyAlignment="1">
      <alignment horizontal="left"/>
    </xf>
    <xf numFmtId="3" fontId="37" fillId="2" borderId="7" xfId="0" applyNumberFormat="1" applyFont="1" applyFill="1" applyBorder="1" applyAlignment="1">
      <alignment horizontal="right" vertical="center" indent="1"/>
    </xf>
    <xf numFmtId="170" fontId="4" fillId="2" borderId="7" xfId="0" applyNumberFormat="1" applyFont="1" applyFill="1" applyBorder="1" applyAlignment="1">
      <alignment horizontal="right" vertical="center" indent="1"/>
    </xf>
    <xf numFmtId="170" fontId="4" fillId="2" borderId="5" xfId="0" quotePrefix="1" applyNumberFormat="1" applyFont="1" applyFill="1" applyBorder="1" applyAlignment="1">
      <alignment horizontal="right" vertical="center" indent="1"/>
    </xf>
    <xf numFmtId="170" fontId="4" fillId="3" borderId="5" xfId="0" quotePrefix="1" applyNumberFormat="1" applyFont="1" applyFill="1" applyBorder="1" applyAlignment="1">
      <alignment horizontal="right" vertical="center" indent="1"/>
    </xf>
    <xf numFmtId="164" fontId="4" fillId="2" borderId="5" xfId="0" quotePrefix="1" applyNumberFormat="1" applyFont="1" applyFill="1" applyBorder="1" applyAlignment="1">
      <alignment horizontal="right" vertical="center" indent="1"/>
    </xf>
    <xf numFmtId="164" fontId="4" fillId="3" borderId="5" xfId="0" quotePrefix="1" applyNumberFormat="1" applyFont="1" applyFill="1" applyBorder="1" applyAlignment="1">
      <alignment horizontal="right" vertical="center" indent="1"/>
    </xf>
    <xf numFmtId="0" fontId="8" fillId="4" borderId="5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8" fillId="4" borderId="8" xfId="0" applyFont="1" applyFill="1" applyBorder="1" applyAlignment="1">
      <alignment horizontal="center" vertical="center" wrapText="1"/>
    </xf>
    <xf numFmtId="0" fontId="8" fillId="4" borderId="6" xfId="0" applyFont="1" applyFill="1" applyBorder="1" applyAlignment="1">
      <alignment horizontal="center" vertical="center" wrapText="1"/>
    </xf>
    <xf numFmtId="0" fontId="5" fillId="27" borderId="24" xfId="0" applyFont="1" applyFill="1" applyBorder="1" applyAlignment="1">
      <alignment vertical="center" wrapText="1"/>
    </xf>
    <xf numFmtId="0" fontId="5" fillId="0" borderId="0" xfId="0" applyFont="1" applyAlignment="1">
      <alignment horizontal="center"/>
    </xf>
    <xf numFmtId="164" fontId="4" fillId="3" borderId="1" xfId="0" applyNumberFormat="1" applyFont="1" applyFill="1" applyBorder="1" applyAlignment="1">
      <alignment horizontal="right" vertical="center" wrapText="1" indent="1"/>
    </xf>
    <xf numFmtId="3" fontId="4" fillId="2" borderId="9" xfId="0" applyNumberFormat="1" applyFont="1" applyFill="1" applyBorder="1" applyAlignment="1">
      <alignment horizontal="right" vertical="center" wrapText="1" indent="1"/>
    </xf>
    <xf numFmtId="165" fontId="4" fillId="2" borderId="9" xfId="0" applyNumberFormat="1" applyFont="1" applyFill="1" applyBorder="1" applyAlignment="1">
      <alignment horizontal="right" vertical="center" wrapText="1" indent="1"/>
    </xf>
    <xf numFmtId="170" fontId="4" fillId="2" borderId="1" xfId="0" applyNumberFormat="1" applyFont="1" applyFill="1" applyBorder="1" applyAlignment="1">
      <alignment horizontal="right" vertical="center" wrapText="1" indent="1"/>
    </xf>
    <xf numFmtId="170" fontId="4" fillId="3" borderId="1" xfId="0" applyNumberFormat="1" applyFont="1" applyFill="1" applyBorder="1" applyAlignment="1">
      <alignment horizontal="right" vertical="center" wrapText="1" indent="1"/>
    </xf>
    <xf numFmtId="170" fontId="37" fillId="2" borderId="1" xfId="0" applyNumberFormat="1" applyFont="1" applyFill="1" applyBorder="1" applyAlignment="1">
      <alignment horizontal="right" vertical="center" wrapText="1" indent="1"/>
    </xf>
    <xf numFmtId="170" fontId="4" fillId="2" borderId="9" xfId="0" applyNumberFormat="1" applyFont="1" applyFill="1" applyBorder="1" applyAlignment="1">
      <alignment horizontal="right" vertical="center" wrapText="1" indent="1"/>
    </xf>
    <xf numFmtId="1" fontId="4" fillId="2" borderId="1" xfId="0" applyNumberFormat="1" applyFont="1" applyFill="1" applyBorder="1" applyAlignment="1">
      <alignment horizontal="right" vertical="center" wrapText="1" indent="1"/>
    </xf>
    <xf numFmtId="1" fontId="4" fillId="3" borderId="1" xfId="0" applyNumberFormat="1" applyFont="1" applyFill="1" applyBorder="1" applyAlignment="1">
      <alignment horizontal="right" vertical="center" wrapText="1" indent="1"/>
    </xf>
    <xf numFmtId="0" fontId="38" fillId="0" borderId="0" xfId="0" applyFont="1" applyAlignment="1">
      <alignment wrapText="1"/>
    </xf>
    <xf numFmtId="1" fontId="4" fillId="2" borderId="7" xfId="0" applyNumberFormat="1" applyFont="1" applyFill="1" applyBorder="1" applyAlignment="1">
      <alignment horizontal="right" vertical="center" indent="1"/>
    </xf>
    <xf numFmtId="1" fontId="4" fillId="3" borderId="5" xfId="0" applyNumberFormat="1" applyFont="1" applyFill="1" applyBorder="1" applyAlignment="1">
      <alignment horizontal="right" vertical="center" indent="1"/>
    </xf>
    <xf numFmtId="1" fontId="4" fillId="2" borderId="5" xfId="0" quotePrefix="1" applyNumberFormat="1" applyFont="1" applyFill="1" applyBorder="1" applyAlignment="1">
      <alignment horizontal="right" vertical="center" indent="1"/>
    </xf>
    <xf numFmtId="1" fontId="4" fillId="3" borderId="5" xfId="0" quotePrefix="1" applyNumberFormat="1" applyFont="1" applyFill="1" applyBorder="1" applyAlignment="1">
      <alignment horizontal="right" vertical="center" indent="1"/>
    </xf>
    <xf numFmtId="0" fontId="38" fillId="0" borderId="0" xfId="0" applyFont="1" applyBorder="1" applyAlignment="1">
      <alignment vertical="center" wrapText="1"/>
    </xf>
    <xf numFmtId="0" fontId="4" fillId="0" borderId="0" xfId="0" applyFont="1" applyAlignment="1"/>
    <xf numFmtId="3" fontId="4" fillId="3" borderId="1" xfId="0" quotePrefix="1" applyNumberFormat="1" applyFont="1" applyFill="1" applyBorder="1" applyAlignment="1">
      <alignment horizontal="right" vertical="center" wrapText="1" indent="1"/>
    </xf>
    <xf numFmtId="164" fontId="4" fillId="3" borderId="1" xfId="0" quotePrefix="1" applyNumberFormat="1" applyFont="1" applyFill="1" applyBorder="1" applyAlignment="1">
      <alignment horizontal="right" vertical="center" wrapText="1" indent="1"/>
    </xf>
    <xf numFmtId="0" fontId="5" fillId="27" borderId="57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right" indent="1"/>
    </xf>
    <xf numFmtId="0" fontId="37" fillId="0" borderId="0" xfId="0" quotePrefix="1" applyFont="1" applyAlignment="1">
      <alignment horizontal="right" indent="1"/>
    </xf>
    <xf numFmtId="0" fontId="4" fillId="0" borderId="0" xfId="0" quotePrefix="1" applyFont="1" applyAlignment="1">
      <alignment horizontal="right" indent="1"/>
    </xf>
    <xf numFmtId="0" fontId="8" fillId="4" borderId="6" xfId="0" applyFont="1" applyFill="1" applyBorder="1" applyAlignment="1">
      <alignment horizontal="center" vertical="center" wrapText="1"/>
    </xf>
    <xf numFmtId="0" fontId="8" fillId="4" borderId="6" xfId="0" applyFont="1" applyFill="1" applyBorder="1" applyAlignment="1">
      <alignment horizontal="center" vertical="center" wrapText="1"/>
    </xf>
    <xf numFmtId="171" fontId="37" fillId="3" borderId="1" xfId="0" applyNumberFormat="1" applyFont="1" applyFill="1" applyBorder="1" applyAlignment="1">
      <alignment horizontal="right" vertical="center" indent="1"/>
    </xf>
    <xf numFmtId="1" fontId="4" fillId="2" borderId="1" xfId="0" quotePrefix="1" applyNumberFormat="1" applyFont="1" applyFill="1" applyBorder="1" applyAlignment="1">
      <alignment horizontal="right" vertical="center" indent="1"/>
    </xf>
    <xf numFmtId="0" fontId="4" fillId="3" borderId="1" xfId="0" applyFont="1" applyFill="1" applyBorder="1" applyAlignment="1">
      <alignment horizontal="left" vertical="center" indent="2"/>
    </xf>
    <xf numFmtId="3" fontId="10" fillId="2" borderId="1" xfId="3" applyNumberFormat="1" applyFont="1" applyFill="1" applyBorder="1" applyAlignment="1">
      <alignment horizontal="left" vertical="center" indent="3"/>
    </xf>
    <xf numFmtId="3" fontId="10" fillId="3" borderId="1" xfId="3" applyNumberFormat="1" applyFont="1" applyFill="1" applyBorder="1" applyAlignment="1">
      <alignment horizontal="left" vertical="center" indent="3"/>
    </xf>
    <xf numFmtId="0" fontId="4" fillId="2" borderId="1" xfId="0" applyFont="1" applyFill="1" applyBorder="1" applyAlignment="1">
      <alignment horizontal="left" vertical="center" indent="2"/>
    </xf>
    <xf numFmtId="3" fontId="4" fillId="2" borderId="1" xfId="0" applyNumberFormat="1" applyFont="1" applyFill="1" applyBorder="1" applyAlignment="1">
      <alignment horizontal="right" vertical="center" indent="1"/>
    </xf>
    <xf numFmtId="3" fontId="4" fillId="3" borderId="1" xfId="0" applyNumberFormat="1" applyFont="1" applyFill="1" applyBorder="1" applyAlignment="1">
      <alignment horizontal="right" vertical="center" indent="1"/>
    </xf>
    <xf numFmtId="165" fontId="4" fillId="3" borderId="1" xfId="0" applyNumberFormat="1" applyFont="1" applyFill="1" applyBorder="1" applyAlignment="1">
      <alignment horizontal="right" vertical="center" indent="1"/>
    </xf>
    <xf numFmtId="165" fontId="4" fillId="2" borderId="1" xfId="0" applyNumberFormat="1" applyFont="1" applyFill="1" applyBorder="1" applyAlignment="1">
      <alignment horizontal="right" vertical="center" indent="1"/>
    </xf>
    <xf numFmtId="170" fontId="4" fillId="2" borderId="1" xfId="0" applyNumberFormat="1" applyFont="1" applyFill="1" applyBorder="1" applyAlignment="1">
      <alignment horizontal="right" vertical="center" indent="1"/>
    </xf>
    <xf numFmtId="170" fontId="4" fillId="3" borderId="1" xfId="0" applyNumberFormat="1" applyFont="1" applyFill="1" applyBorder="1" applyAlignment="1">
      <alignment horizontal="right" vertical="center" indent="1"/>
    </xf>
    <xf numFmtId="0" fontId="4" fillId="2" borderId="1" xfId="0" applyFont="1" applyFill="1" applyBorder="1" applyAlignment="1">
      <alignment horizontal="right" vertical="center" indent="1"/>
    </xf>
    <xf numFmtId="0" fontId="4" fillId="3" borderId="1" xfId="0" applyFont="1" applyFill="1" applyBorder="1" applyAlignment="1">
      <alignment horizontal="right" vertical="center" indent="1"/>
    </xf>
    <xf numFmtId="164" fontId="4" fillId="2" borderId="1" xfId="0" applyNumberFormat="1" applyFont="1" applyFill="1" applyBorder="1" applyAlignment="1">
      <alignment horizontal="right" vertical="center" indent="1"/>
    </xf>
    <xf numFmtId="164" fontId="4" fillId="3" borderId="1" xfId="0" applyNumberFormat="1" applyFont="1" applyFill="1" applyBorder="1" applyAlignment="1">
      <alignment horizontal="right" vertical="center" indent="1"/>
    </xf>
    <xf numFmtId="164" fontId="4" fillId="2" borderId="5" xfId="0" applyNumberFormat="1" applyFont="1" applyFill="1" applyBorder="1" applyAlignment="1">
      <alignment horizontal="right" vertical="center" indent="1"/>
    </xf>
    <xf numFmtId="164" fontId="4" fillId="3" borderId="5" xfId="0" applyNumberFormat="1" applyFont="1" applyFill="1" applyBorder="1" applyAlignment="1">
      <alignment horizontal="right" vertical="center" indent="1"/>
    </xf>
    <xf numFmtId="3" fontId="4" fillId="3" borderId="5" xfId="0" applyNumberFormat="1" applyFont="1" applyFill="1" applyBorder="1" applyAlignment="1">
      <alignment horizontal="right" vertical="center" indent="1"/>
    </xf>
    <xf numFmtId="164" fontId="4" fillId="2" borderId="7" xfId="0" applyNumberFormat="1" applyFont="1" applyFill="1" applyBorder="1" applyAlignment="1">
      <alignment horizontal="right" vertical="center" indent="1"/>
    </xf>
    <xf numFmtId="3" fontId="4" fillId="2" borderId="5" xfId="0" quotePrefix="1" applyNumberFormat="1" applyFont="1" applyFill="1" applyBorder="1" applyAlignment="1">
      <alignment horizontal="right" vertical="center" indent="1"/>
    </xf>
    <xf numFmtId="3" fontId="4" fillId="2" borderId="7" xfId="0" applyNumberFormat="1" applyFont="1" applyFill="1" applyBorder="1" applyAlignment="1">
      <alignment horizontal="right" vertical="center" indent="1"/>
    </xf>
    <xf numFmtId="3" fontId="4" fillId="3" borderId="5" xfId="0" quotePrefix="1" applyNumberFormat="1" applyFont="1" applyFill="1" applyBorder="1" applyAlignment="1">
      <alignment horizontal="right" vertical="center" indent="1"/>
    </xf>
    <xf numFmtId="3" fontId="4" fillId="3" borderId="5" xfId="0" applyNumberFormat="1" applyFont="1" applyFill="1" applyBorder="1" applyAlignment="1">
      <alignment horizontal="right" vertical="center" indent="1"/>
    </xf>
    <xf numFmtId="3" fontId="4" fillId="2" borderId="5" xfId="0" quotePrefix="1" applyNumberFormat="1" applyFont="1" applyFill="1" applyBorder="1" applyAlignment="1">
      <alignment horizontal="right" vertical="center" indent="1"/>
    </xf>
    <xf numFmtId="3" fontId="4" fillId="2" borderId="7" xfId="0" applyNumberFormat="1" applyFont="1" applyFill="1" applyBorder="1" applyAlignment="1">
      <alignment horizontal="right" vertical="center" indent="1"/>
    </xf>
    <xf numFmtId="3" fontId="4" fillId="3" borderId="5" xfId="0" quotePrefix="1" applyNumberFormat="1" applyFont="1" applyFill="1" applyBorder="1" applyAlignment="1">
      <alignment horizontal="right" vertical="center" indent="1"/>
    </xf>
    <xf numFmtId="3" fontId="4" fillId="3" borderId="5" xfId="0" applyNumberFormat="1" applyFont="1" applyFill="1" applyBorder="1" applyAlignment="1">
      <alignment horizontal="right" vertical="center" indent="1"/>
    </xf>
    <xf numFmtId="3" fontId="4" fillId="2" borderId="5" xfId="0" quotePrefix="1" applyNumberFormat="1" applyFont="1" applyFill="1" applyBorder="1" applyAlignment="1">
      <alignment horizontal="right" vertical="center" indent="1"/>
    </xf>
    <xf numFmtId="3" fontId="4" fillId="2" borderId="7" xfId="0" applyNumberFormat="1" applyFont="1" applyFill="1" applyBorder="1" applyAlignment="1">
      <alignment horizontal="right" vertical="center" indent="1"/>
    </xf>
    <xf numFmtId="3" fontId="4" fillId="3" borderId="5" xfId="0" quotePrefix="1" applyNumberFormat="1" applyFont="1" applyFill="1" applyBorder="1" applyAlignment="1">
      <alignment horizontal="right" vertical="center" indent="1"/>
    </xf>
    <xf numFmtId="3" fontId="4" fillId="3" borderId="5" xfId="0" applyNumberFormat="1" applyFont="1" applyFill="1" applyBorder="1" applyAlignment="1">
      <alignment horizontal="right" vertical="center" indent="1"/>
    </xf>
    <xf numFmtId="3" fontId="4" fillId="2" borderId="5" xfId="0" quotePrefix="1" applyNumberFormat="1" applyFont="1" applyFill="1" applyBorder="1" applyAlignment="1">
      <alignment horizontal="right" vertical="center" indent="1"/>
    </xf>
    <xf numFmtId="3" fontId="4" fillId="2" borderId="7" xfId="0" applyNumberFormat="1" applyFont="1" applyFill="1" applyBorder="1" applyAlignment="1">
      <alignment horizontal="right" vertical="center" indent="1"/>
    </xf>
    <xf numFmtId="3" fontId="4" fillId="3" borderId="5" xfId="0" quotePrefix="1" applyNumberFormat="1" applyFont="1" applyFill="1" applyBorder="1" applyAlignment="1">
      <alignment horizontal="right" vertical="center" indent="1"/>
    </xf>
    <xf numFmtId="165" fontId="4" fillId="2" borderId="9" xfId="1930" applyNumberFormat="1" applyFont="1" applyFill="1" applyBorder="1" applyAlignment="1">
      <alignment horizontal="right" vertical="center" indent="1"/>
    </xf>
    <xf numFmtId="172" fontId="37" fillId="2" borderId="9" xfId="0" applyNumberFormat="1" applyFont="1" applyFill="1" applyBorder="1" applyAlignment="1">
      <alignment horizontal="right" vertical="center" indent="1"/>
    </xf>
    <xf numFmtId="3" fontId="4" fillId="2" borderId="8" xfId="0" applyNumberFormat="1" applyFont="1" applyFill="1" applyBorder="1" applyAlignment="1">
      <alignment horizontal="right" vertical="center" indent="1"/>
    </xf>
    <xf numFmtId="3" fontId="4" fillId="2" borderId="8" xfId="0" quotePrefix="1" applyNumberFormat="1" applyFont="1" applyFill="1" applyBorder="1" applyAlignment="1">
      <alignment horizontal="right" vertical="center" indent="1"/>
    </xf>
    <xf numFmtId="165" fontId="4" fillId="2" borderId="8" xfId="0" applyNumberFormat="1" applyFont="1" applyFill="1" applyBorder="1" applyAlignment="1">
      <alignment horizontal="right" vertical="center" indent="1"/>
    </xf>
    <xf numFmtId="165" fontId="4" fillId="2" borderId="1" xfId="1930" applyNumberFormat="1" applyFont="1" applyFill="1" applyBorder="1" applyAlignment="1">
      <alignment horizontal="right" vertical="center" indent="1"/>
    </xf>
    <xf numFmtId="1" fontId="4" fillId="2" borderId="8" xfId="0" applyNumberFormat="1" applyFont="1" applyFill="1" applyBorder="1" applyAlignment="1">
      <alignment horizontal="right" vertical="center" indent="1"/>
    </xf>
    <xf numFmtId="165" fontId="4" fillId="3" borderId="1" xfId="1930" applyNumberFormat="1" applyFont="1" applyFill="1" applyBorder="1" applyAlignment="1">
      <alignment horizontal="right" vertical="center" indent="1"/>
    </xf>
    <xf numFmtId="0" fontId="3" fillId="0" borderId="0" xfId="0" applyFont="1"/>
    <xf numFmtId="0" fontId="4" fillId="0" borderId="0" xfId="0" applyFont="1"/>
    <xf numFmtId="0" fontId="3" fillId="0" borderId="0" xfId="0" applyFont="1" applyAlignment="1">
      <alignment vertical="center"/>
    </xf>
    <xf numFmtId="0" fontId="5" fillId="0" borderId="2" xfId="0" applyFont="1" applyBorder="1" applyAlignment="1">
      <alignment vertical="center"/>
    </xf>
    <xf numFmtId="0" fontId="8" fillId="4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left" vertical="center" indent="1"/>
    </xf>
    <xf numFmtId="0" fontId="4" fillId="3" borderId="1" xfId="0" applyFont="1" applyFill="1" applyBorder="1" applyAlignment="1">
      <alignment horizontal="left" vertical="center" indent="2"/>
    </xf>
    <xf numFmtId="0" fontId="4" fillId="2" borderId="1" xfId="0" applyFont="1" applyFill="1" applyBorder="1" applyAlignment="1">
      <alignment horizontal="left" vertical="center" indent="2"/>
    </xf>
    <xf numFmtId="0" fontId="5" fillId="0" borderId="1" xfId="0" applyFont="1" applyBorder="1" applyAlignment="1">
      <alignment vertical="center"/>
    </xf>
    <xf numFmtId="3" fontId="4" fillId="2" borderId="1" xfId="0" applyNumberFormat="1" applyFont="1" applyFill="1" applyBorder="1" applyAlignment="1">
      <alignment horizontal="right" vertical="center" indent="1"/>
    </xf>
    <xf numFmtId="3" fontId="4" fillId="3" borderId="1" xfId="0" applyNumberFormat="1" applyFont="1" applyFill="1" applyBorder="1" applyAlignment="1">
      <alignment horizontal="right" vertical="center" indent="1"/>
    </xf>
    <xf numFmtId="165" fontId="4" fillId="3" borderId="1" xfId="0" applyNumberFormat="1" applyFont="1" applyFill="1" applyBorder="1" applyAlignment="1">
      <alignment horizontal="right" vertical="center" indent="1"/>
    </xf>
    <xf numFmtId="165" fontId="4" fillId="2" borderId="1" xfId="0" applyNumberFormat="1" applyFont="1" applyFill="1" applyBorder="1" applyAlignment="1">
      <alignment horizontal="right" vertical="center" indent="1"/>
    </xf>
    <xf numFmtId="171" fontId="4" fillId="2" borderId="1" xfId="0" applyNumberFormat="1" applyFont="1" applyFill="1" applyBorder="1" applyAlignment="1">
      <alignment horizontal="right" vertical="center" indent="1"/>
    </xf>
    <xf numFmtId="3" fontId="4" fillId="3" borderId="1" xfId="0" quotePrefix="1" applyNumberFormat="1" applyFont="1" applyFill="1" applyBorder="1" applyAlignment="1">
      <alignment horizontal="right" vertical="center" indent="1"/>
    </xf>
    <xf numFmtId="171" fontId="4" fillId="3" borderId="1" xfId="0" applyNumberFormat="1" applyFont="1" applyFill="1" applyBorder="1" applyAlignment="1">
      <alignment horizontal="right" vertical="center" indent="1"/>
    </xf>
    <xf numFmtId="171" fontId="4" fillId="3" borderId="1" xfId="0" quotePrefix="1" applyNumberFormat="1" applyFont="1" applyFill="1" applyBorder="1" applyAlignment="1">
      <alignment horizontal="right" vertical="center" indent="1"/>
    </xf>
    <xf numFmtId="3" fontId="4" fillId="2" borderId="1" xfId="0" quotePrefix="1" applyNumberFormat="1" applyFont="1" applyFill="1" applyBorder="1" applyAlignment="1">
      <alignment horizontal="right" vertical="center" indent="1"/>
    </xf>
    <xf numFmtId="0" fontId="8" fillId="4" borderId="8" xfId="0" applyFont="1" applyFill="1" applyBorder="1" applyAlignment="1">
      <alignment horizontal="center" vertical="center" wrapText="1"/>
    </xf>
    <xf numFmtId="172" fontId="4" fillId="2" borderId="1" xfId="0" applyNumberFormat="1" applyFont="1" applyFill="1" applyBorder="1" applyAlignment="1">
      <alignment horizontal="right" vertical="center" indent="1"/>
    </xf>
    <xf numFmtId="172" fontId="4" fillId="3" borderId="1" xfId="0" applyNumberFormat="1" applyFont="1" applyFill="1" applyBorder="1" applyAlignment="1">
      <alignment horizontal="right" vertical="center" indent="1"/>
    </xf>
    <xf numFmtId="172" fontId="37" fillId="2" borderId="1" xfId="0" applyNumberFormat="1" applyFont="1" applyFill="1" applyBorder="1" applyAlignment="1">
      <alignment horizontal="right" vertical="center" indent="1"/>
    </xf>
    <xf numFmtId="1" fontId="4" fillId="2" borderId="1" xfId="0" applyNumberFormat="1" applyFont="1" applyFill="1" applyBorder="1" applyAlignment="1">
      <alignment horizontal="right" vertical="center" indent="1"/>
    </xf>
    <xf numFmtId="1" fontId="4" fillId="3" borderId="1" xfId="0" applyNumberFormat="1" applyFont="1" applyFill="1" applyBorder="1" applyAlignment="1">
      <alignment horizontal="right" vertical="center" indent="1"/>
    </xf>
    <xf numFmtId="171" fontId="4" fillId="2" borderId="9" xfId="0" applyNumberFormat="1" applyFont="1" applyFill="1" applyBorder="1" applyAlignment="1">
      <alignment horizontal="right" vertical="center" indent="1"/>
    </xf>
    <xf numFmtId="3" fontId="4" fillId="2" borderId="9" xfId="0" applyNumberFormat="1" applyFont="1" applyFill="1" applyBorder="1" applyAlignment="1">
      <alignment horizontal="right" vertical="center" indent="1"/>
    </xf>
    <xf numFmtId="1" fontId="4" fillId="2" borderId="9" xfId="0" applyNumberFormat="1" applyFont="1" applyFill="1" applyBorder="1" applyAlignment="1">
      <alignment horizontal="right" vertical="center" indent="1"/>
    </xf>
    <xf numFmtId="165" fontId="4" fillId="2" borderId="9" xfId="0" applyNumberFormat="1" applyFont="1" applyFill="1" applyBorder="1" applyAlignment="1">
      <alignment horizontal="right" vertical="center" indent="1"/>
    </xf>
    <xf numFmtId="172" fontId="4" fillId="2" borderId="9" xfId="0" applyNumberFormat="1" applyFont="1" applyFill="1" applyBorder="1" applyAlignment="1">
      <alignment horizontal="right" vertical="center" indent="1"/>
    </xf>
    <xf numFmtId="171" fontId="4" fillId="2" borderId="8" xfId="0" applyNumberFormat="1" applyFont="1" applyFill="1" applyBorder="1" applyAlignment="1">
      <alignment horizontal="right" vertical="center" indent="1"/>
    </xf>
    <xf numFmtId="172" fontId="4" fillId="2" borderId="8" xfId="0" applyNumberFormat="1" applyFont="1" applyFill="1" applyBorder="1" applyAlignment="1">
      <alignment horizontal="right" vertical="center" indent="1"/>
    </xf>
    <xf numFmtId="1" fontId="4" fillId="2" borderId="1" xfId="0" quotePrefix="1" applyNumberFormat="1" applyFont="1" applyFill="1" applyBorder="1" applyAlignment="1">
      <alignment horizontal="right" vertical="center" indent="1"/>
    </xf>
    <xf numFmtId="170" fontId="37" fillId="2" borderId="9" xfId="0" applyNumberFormat="1" applyFont="1" applyFill="1" applyBorder="1" applyAlignment="1">
      <alignment horizontal="right" vertical="center" indent="1"/>
    </xf>
    <xf numFmtId="3" fontId="4" fillId="2" borderId="9" xfId="0" quotePrefix="1" applyNumberFormat="1" applyFont="1" applyFill="1" applyBorder="1" applyAlignment="1">
      <alignment horizontal="right" vertical="center" indent="1"/>
    </xf>
    <xf numFmtId="173" fontId="36" fillId="27" borderId="39" xfId="332" applyNumberFormat="1" applyFont="1" applyFill="1" applyBorder="1" applyAlignment="1">
      <alignment horizontal="right" vertical="top"/>
    </xf>
    <xf numFmtId="173" fontId="36" fillId="27" borderId="62" xfId="1219" applyNumberFormat="1" applyFont="1" applyFill="1" applyBorder="1" applyAlignment="1">
      <alignment horizontal="right" vertical="top"/>
    </xf>
    <xf numFmtId="3" fontId="10" fillId="2" borderId="1" xfId="3" applyNumberFormat="1" applyFont="1" applyFill="1" applyBorder="1" applyAlignment="1">
      <alignment horizontal="left" vertical="center" indent="2"/>
    </xf>
    <xf numFmtId="0" fontId="5" fillId="0" borderId="0" xfId="0" applyFont="1" applyBorder="1" applyAlignment="1">
      <alignment horizontal="center" vertical="center"/>
    </xf>
    <xf numFmtId="0" fontId="8" fillId="4" borderId="6" xfId="0" applyFont="1" applyFill="1" applyBorder="1" applyAlignment="1">
      <alignment horizontal="center" vertical="center" wrapText="1"/>
    </xf>
    <xf numFmtId="0" fontId="8" fillId="4" borderId="5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4" fillId="0" borderId="0" xfId="0" applyFont="1" applyAlignment="1">
      <alignment horizontal="right" indent="1"/>
    </xf>
    <xf numFmtId="0" fontId="60" fillId="0" borderId="0" xfId="0" applyFont="1"/>
    <xf numFmtId="0" fontId="4" fillId="0" borderId="0" xfId="0" quotePrefix="1" applyFont="1" applyAlignment="1">
      <alignment horizontal="right" indent="2"/>
    </xf>
    <xf numFmtId="172" fontId="37" fillId="3" borderId="5" xfId="0" applyNumberFormat="1" applyFont="1" applyFill="1" applyBorder="1" applyAlignment="1">
      <alignment horizontal="right" vertical="center" indent="1"/>
    </xf>
    <xf numFmtId="170" fontId="37" fillId="2" borderId="9" xfId="0" applyNumberFormat="1" applyFont="1" applyFill="1" applyBorder="1" applyAlignment="1">
      <alignment horizontal="right" vertical="center" wrapText="1" indent="1"/>
    </xf>
    <xf numFmtId="0" fontId="5" fillId="0" borderId="0" xfId="0" applyFont="1" applyBorder="1" applyAlignment="1">
      <alignment horizontal="center" vertical="center"/>
    </xf>
    <xf numFmtId="0" fontId="8" fillId="4" borderId="6" xfId="0" applyFont="1" applyFill="1" applyBorder="1" applyAlignment="1">
      <alignment horizontal="center" vertical="center" wrapText="1"/>
    </xf>
    <xf numFmtId="0" fontId="8" fillId="4" borderId="24" xfId="0" applyFont="1" applyFill="1" applyBorder="1" applyAlignment="1">
      <alignment horizontal="center" vertical="center"/>
    </xf>
    <xf numFmtId="0" fontId="8" fillId="4" borderId="24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8" fillId="4" borderId="8" xfId="0" applyFont="1" applyFill="1" applyBorder="1" applyAlignment="1">
      <alignment horizontal="center" vertical="center" wrapText="1"/>
    </xf>
    <xf numFmtId="0" fontId="8" fillId="4" borderId="6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/>
    </xf>
    <xf numFmtId="0" fontId="8" fillId="4" borderId="6" xfId="0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4" fillId="2" borderId="6" xfId="0" quotePrefix="1" applyFont="1" applyFill="1" applyBorder="1" applyAlignment="1">
      <alignment horizontal="left" vertical="center" indent="3"/>
    </xf>
    <xf numFmtId="165" fontId="4" fillId="2" borderId="6" xfId="0" applyNumberFormat="1" applyFont="1" applyFill="1" applyBorder="1" applyAlignment="1">
      <alignment horizontal="right" vertical="center" indent="1"/>
    </xf>
    <xf numFmtId="165" fontId="37" fillId="2" borderId="7" xfId="0" applyNumberFormat="1" applyFont="1" applyFill="1" applyBorder="1" applyAlignment="1">
      <alignment horizontal="right" vertical="center" indent="1"/>
    </xf>
    <xf numFmtId="0" fontId="4" fillId="2" borderId="9" xfId="0" applyFont="1" applyFill="1" applyBorder="1" applyAlignment="1">
      <alignment horizontal="left" vertical="center" indent="1"/>
    </xf>
    <xf numFmtId="3" fontId="10" fillId="2" borderId="8" xfId="3" applyNumberFormat="1" applyFont="1" applyFill="1" applyBorder="1" applyAlignment="1">
      <alignment horizontal="left" vertical="center" indent="3"/>
    </xf>
    <xf numFmtId="0" fontId="4" fillId="2" borderId="9" xfId="0" applyFont="1" applyFill="1" applyBorder="1" applyAlignment="1">
      <alignment horizontal="right" vertical="center" indent="1"/>
    </xf>
    <xf numFmtId="164" fontId="4" fillId="2" borderId="9" xfId="0" applyNumberFormat="1" applyFont="1" applyFill="1" applyBorder="1" applyAlignment="1">
      <alignment horizontal="right" vertical="center" indent="1"/>
    </xf>
    <xf numFmtId="0" fontId="37" fillId="2" borderId="9" xfId="0" applyFont="1" applyFill="1" applyBorder="1" applyAlignment="1">
      <alignment horizontal="right" vertical="center" indent="1"/>
    </xf>
    <xf numFmtId="164" fontId="4" fillId="2" borderId="8" xfId="0" applyNumberFormat="1" applyFont="1" applyFill="1" applyBorder="1" applyAlignment="1">
      <alignment horizontal="right" vertical="center" indent="1"/>
    </xf>
    <xf numFmtId="170" fontId="4" fillId="2" borderId="8" xfId="0" applyNumberFormat="1" applyFont="1" applyFill="1" applyBorder="1" applyAlignment="1">
      <alignment horizontal="right" vertical="center" indent="1"/>
    </xf>
    <xf numFmtId="0" fontId="8" fillId="0" borderId="2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 wrapText="1"/>
    </xf>
    <xf numFmtId="0" fontId="4" fillId="3" borderId="6" xfId="0" quotePrefix="1" applyFont="1" applyFill="1" applyBorder="1" applyAlignment="1">
      <alignment horizontal="left" vertical="center" indent="2"/>
    </xf>
    <xf numFmtId="1" fontId="4" fillId="3" borderId="8" xfId="0" applyNumberFormat="1" applyFont="1" applyFill="1" applyBorder="1" applyAlignment="1">
      <alignment horizontal="right" vertical="center" indent="1"/>
    </xf>
    <xf numFmtId="171" fontId="4" fillId="3" borderId="8" xfId="0" applyNumberFormat="1" applyFont="1" applyFill="1" applyBorder="1" applyAlignment="1">
      <alignment horizontal="right" vertical="center" indent="1"/>
    </xf>
    <xf numFmtId="3" fontId="4" fillId="3" borderId="8" xfId="0" applyNumberFormat="1" applyFont="1" applyFill="1" applyBorder="1" applyAlignment="1">
      <alignment horizontal="right" vertical="center" indent="1"/>
    </xf>
    <xf numFmtId="0" fontId="4" fillId="2" borderId="8" xfId="0" applyFont="1" applyFill="1" applyBorder="1" applyAlignment="1">
      <alignment horizontal="left" vertical="center" indent="2"/>
    </xf>
    <xf numFmtId="0" fontId="7" fillId="0" borderId="0" xfId="1" quotePrefix="1" applyFont="1"/>
    <xf numFmtId="16" fontId="4" fillId="0" borderId="0" xfId="0" quotePrefix="1" applyNumberFormat="1" applyFont="1" applyAlignment="1">
      <alignment horizontal="right" indent="2"/>
    </xf>
    <xf numFmtId="14" fontId="4" fillId="0" borderId="0" xfId="0" quotePrefix="1" applyNumberFormat="1" applyFont="1" applyAlignment="1">
      <alignment horizontal="right" indent="2"/>
    </xf>
    <xf numFmtId="0" fontId="8" fillId="0" borderId="0" xfId="0" applyFont="1" applyAlignment="1">
      <alignment horizontal="left" indent="2"/>
    </xf>
    <xf numFmtId="0" fontId="33" fillId="0" borderId="11" xfId="0" applyFont="1" applyBorder="1" applyAlignment="1">
      <alignment horizontal="center" vertical="center"/>
    </xf>
    <xf numFmtId="0" fontId="5" fillId="0" borderId="23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38" fillId="0" borderId="11" xfId="0" applyFont="1" applyBorder="1" applyAlignment="1">
      <alignment horizontal="left" wrapText="1"/>
    </xf>
    <xf numFmtId="0" fontId="5" fillId="0" borderId="3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38" fillId="0" borderId="0" xfId="0" applyFont="1" applyAlignment="1">
      <alignment horizontal="left" wrapText="1"/>
    </xf>
    <xf numFmtId="0" fontId="8" fillId="4" borderId="1" xfId="0" applyFont="1" applyFill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/>
    </xf>
    <xf numFmtId="0" fontId="38" fillId="0" borderId="27" xfId="0" applyFont="1" applyBorder="1" applyAlignment="1">
      <alignment horizontal="left" wrapText="1"/>
    </xf>
    <xf numFmtId="0" fontId="8" fillId="4" borderId="4" xfId="0" applyFont="1" applyFill="1" applyBorder="1" applyAlignment="1">
      <alignment horizontal="center" vertical="center" wrapText="1"/>
    </xf>
    <xf numFmtId="0" fontId="8" fillId="4" borderId="51" xfId="0" applyFont="1" applyFill="1" applyBorder="1" applyAlignment="1">
      <alignment horizontal="center" vertical="center" wrapText="1"/>
    </xf>
    <xf numFmtId="0" fontId="38" fillId="0" borderId="11" xfId="0" applyFont="1" applyBorder="1" applyAlignment="1">
      <alignment horizontal="left"/>
    </xf>
    <xf numFmtId="0" fontId="8" fillId="4" borderId="8" xfId="0" applyFont="1" applyFill="1" applyBorder="1" applyAlignment="1">
      <alignment horizontal="center" vertical="center" wrapText="1"/>
    </xf>
    <xf numFmtId="0" fontId="8" fillId="4" borderId="10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 wrapText="1"/>
    </xf>
    <xf numFmtId="0" fontId="38" fillId="0" borderId="0" xfId="0" applyFont="1" applyBorder="1" applyAlignment="1">
      <alignment horizontal="left"/>
    </xf>
    <xf numFmtId="0" fontId="33" fillId="0" borderId="33" xfId="0" applyFont="1" applyBorder="1" applyAlignment="1">
      <alignment horizontal="center" vertical="center"/>
    </xf>
    <xf numFmtId="0" fontId="5" fillId="0" borderId="50" xfId="0" applyFont="1" applyBorder="1" applyAlignment="1">
      <alignment horizontal="center" vertical="center"/>
    </xf>
    <xf numFmtId="0" fontId="38" fillId="0" borderId="0" xfId="0" applyFont="1" applyAlignment="1">
      <alignment horizontal="left"/>
    </xf>
    <xf numFmtId="0" fontId="8" fillId="4" borderId="6" xfId="0" applyFont="1" applyFill="1" applyBorder="1" applyAlignment="1">
      <alignment horizontal="center" vertical="center" wrapText="1"/>
    </xf>
    <xf numFmtId="0" fontId="8" fillId="4" borderId="46" xfId="0" applyFont="1" applyFill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/>
    </xf>
    <xf numFmtId="0" fontId="33" fillId="0" borderId="0" xfId="0" applyFont="1" applyBorder="1" applyAlignment="1">
      <alignment horizontal="center"/>
    </xf>
    <xf numFmtId="0" fontId="5" fillId="27" borderId="30" xfId="0" applyFont="1" applyFill="1" applyBorder="1" applyAlignment="1">
      <alignment horizontal="center" vertical="center" wrapText="1"/>
    </xf>
    <xf numFmtId="0" fontId="8" fillId="4" borderId="45" xfId="0" applyFont="1" applyFill="1" applyBorder="1" applyAlignment="1">
      <alignment horizontal="center" vertical="center" wrapText="1"/>
    </xf>
    <xf numFmtId="0" fontId="8" fillId="4" borderId="5" xfId="0" applyFont="1" applyFill="1" applyBorder="1" applyAlignment="1">
      <alignment horizontal="center" vertical="center" wrapText="1"/>
    </xf>
    <xf numFmtId="0" fontId="8" fillId="4" borderId="5" xfId="0" applyFont="1" applyFill="1" applyBorder="1" applyAlignment="1">
      <alignment horizontal="center" vertical="center"/>
    </xf>
    <xf numFmtId="0" fontId="5" fillId="27" borderId="25" xfId="0" applyFont="1" applyFill="1" applyBorder="1" applyAlignment="1">
      <alignment horizontal="center" vertical="center" wrapText="1"/>
    </xf>
    <xf numFmtId="0" fontId="5" fillId="27" borderId="29" xfId="0" applyFont="1" applyFill="1" applyBorder="1" applyAlignment="1">
      <alignment horizontal="center" vertical="center" wrapText="1"/>
    </xf>
    <xf numFmtId="0" fontId="5" fillId="27" borderId="0" xfId="0" applyFont="1" applyFill="1" applyBorder="1" applyAlignment="1">
      <alignment horizontal="center" vertical="center" wrapText="1"/>
    </xf>
    <xf numFmtId="0" fontId="8" fillId="4" borderId="24" xfId="0" applyFont="1" applyFill="1" applyBorder="1" applyAlignment="1">
      <alignment horizontal="center" vertical="center"/>
    </xf>
    <xf numFmtId="0" fontId="8" fillId="4" borderId="25" xfId="0" applyFont="1" applyFill="1" applyBorder="1" applyAlignment="1">
      <alignment horizontal="center" vertical="center"/>
    </xf>
    <xf numFmtId="0" fontId="8" fillId="4" borderId="29" xfId="0" applyFont="1" applyFill="1" applyBorder="1" applyAlignment="1">
      <alignment horizontal="center" vertical="center"/>
    </xf>
    <xf numFmtId="0" fontId="8" fillId="4" borderId="24" xfId="0" applyFont="1" applyFill="1" applyBorder="1" applyAlignment="1">
      <alignment horizontal="center" vertical="center" wrapText="1"/>
    </xf>
    <xf numFmtId="0" fontId="8" fillId="4" borderId="29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 vertical="center" wrapText="1"/>
    </xf>
    <xf numFmtId="0" fontId="38" fillId="0" borderId="27" xfId="0" applyFont="1" applyBorder="1" applyAlignment="1">
      <alignment horizontal="left"/>
    </xf>
    <xf numFmtId="0" fontId="33" fillId="0" borderId="27" xfId="0" applyFont="1" applyBorder="1" applyAlignment="1">
      <alignment horizontal="center" vertical="center"/>
    </xf>
    <xf numFmtId="0" fontId="8" fillId="4" borderId="26" xfId="0" applyFont="1" applyFill="1" applyBorder="1" applyAlignment="1">
      <alignment horizontal="center" vertical="center" wrapText="1"/>
    </xf>
    <xf numFmtId="0" fontId="8" fillId="4" borderId="43" xfId="0" applyFont="1" applyFill="1" applyBorder="1" applyAlignment="1">
      <alignment horizontal="center" vertical="center" wrapText="1"/>
    </xf>
    <xf numFmtId="0" fontId="38" fillId="0" borderId="0" xfId="0" applyFont="1" applyBorder="1" applyAlignment="1">
      <alignment horizontal="left" vertical="center" wrapText="1"/>
    </xf>
    <xf numFmtId="0" fontId="8" fillId="4" borderId="31" xfId="0" applyFont="1" applyFill="1" applyBorder="1" applyAlignment="1">
      <alignment horizontal="center" vertical="center"/>
    </xf>
    <xf numFmtId="0" fontId="8" fillId="4" borderId="32" xfId="0" applyFont="1" applyFill="1" applyBorder="1" applyAlignment="1">
      <alignment horizontal="center" vertical="center"/>
    </xf>
    <xf numFmtId="0" fontId="33" fillId="27" borderId="57" xfId="0" applyFont="1" applyFill="1" applyBorder="1" applyAlignment="1">
      <alignment horizontal="center" vertical="center"/>
    </xf>
    <xf numFmtId="0" fontId="33" fillId="27" borderId="25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left" vertical="center" wrapText="1" indent="1"/>
    </xf>
    <xf numFmtId="0" fontId="4" fillId="2" borderId="7" xfId="0" applyFont="1" applyFill="1" applyBorder="1" applyAlignment="1">
      <alignment horizontal="left" vertical="center" wrapText="1" indent="1"/>
    </xf>
    <xf numFmtId="0" fontId="4" fillId="2" borderId="24" xfId="0" applyFont="1" applyFill="1" applyBorder="1" applyAlignment="1">
      <alignment horizontal="left" vertical="center" indent="1"/>
    </xf>
    <xf numFmtId="0" fontId="4" fillId="2" borderId="29" xfId="0" applyFont="1" applyFill="1" applyBorder="1" applyAlignment="1">
      <alignment horizontal="left" vertical="center" indent="1"/>
    </xf>
    <xf numFmtId="0" fontId="4" fillId="3" borderId="24" xfId="0" applyFont="1" applyFill="1" applyBorder="1" applyAlignment="1">
      <alignment horizontal="left" vertical="center" indent="1"/>
    </xf>
    <xf numFmtId="0" fontId="4" fillId="3" borderId="29" xfId="0" applyFont="1" applyFill="1" applyBorder="1" applyAlignment="1">
      <alignment horizontal="left" vertical="center" indent="1"/>
    </xf>
    <xf numFmtId="0" fontId="8" fillId="4" borderId="28" xfId="0" applyFont="1" applyFill="1" applyBorder="1" applyAlignment="1">
      <alignment horizontal="center" vertical="center" wrapText="1"/>
    </xf>
    <xf numFmtId="0" fontId="8" fillId="4" borderId="23" xfId="0" applyFont="1" applyFill="1" applyBorder="1" applyAlignment="1">
      <alignment horizontal="center" vertical="center" wrapText="1"/>
    </xf>
    <xf numFmtId="0" fontId="8" fillId="4" borderId="47" xfId="0" applyFont="1" applyFill="1" applyBorder="1" applyAlignment="1">
      <alignment horizontal="center" vertical="center" wrapText="1"/>
    </xf>
    <xf numFmtId="0" fontId="5" fillId="27" borderId="57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8" fillId="4" borderId="8" xfId="0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4" borderId="23" xfId="0" applyFont="1" applyFill="1" applyBorder="1" applyAlignment="1">
      <alignment horizontal="center" vertical="center"/>
    </xf>
    <xf numFmtId="0" fontId="5" fillId="0" borderId="27" xfId="0" applyFont="1" applyBorder="1" applyAlignment="1">
      <alignment horizontal="center" vertical="center"/>
    </xf>
    <xf numFmtId="0" fontId="8" fillId="4" borderId="25" xfId="0" applyFont="1" applyFill="1" applyBorder="1" applyAlignment="1">
      <alignment horizontal="center" vertical="center" wrapText="1"/>
    </xf>
    <xf numFmtId="0" fontId="5" fillId="0" borderId="27" xfId="0" applyFont="1" applyBorder="1" applyAlignment="1">
      <alignment horizontal="center" vertical="center" wrapText="1"/>
    </xf>
    <xf numFmtId="0" fontId="5" fillId="0" borderId="28" xfId="0" applyFont="1" applyBorder="1" applyAlignment="1">
      <alignment horizontal="center" vertical="center"/>
    </xf>
    <xf numFmtId="0" fontId="5" fillId="0" borderId="61" xfId="0" applyFont="1" applyBorder="1" applyAlignment="1">
      <alignment horizontal="center" vertical="center"/>
    </xf>
    <xf numFmtId="0" fontId="8" fillId="4" borderId="31" xfId="0" applyFont="1" applyFill="1" applyBorder="1" applyAlignment="1">
      <alignment horizontal="center" vertical="center" wrapText="1"/>
    </xf>
    <xf numFmtId="0" fontId="33" fillId="27" borderId="53" xfId="0" applyFont="1" applyFill="1" applyBorder="1" applyAlignment="1">
      <alignment horizontal="center" vertical="center" wrapText="1"/>
    </xf>
    <xf numFmtId="0" fontId="33" fillId="27" borderId="54" xfId="0" applyFont="1" applyFill="1" applyBorder="1" applyAlignment="1">
      <alignment horizontal="center" vertical="center" wrapText="1"/>
    </xf>
    <xf numFmtId="0" fontId="33" fillId="27" borderId="55" xfId="0" applyFont="1" applyFill="1" applyBorder="1" applyAlignment="1">
      <alignment horizontal="center" vertical="center" wrapText="1"/>
    </xf>
    <xf numFmtId="0" fontId="5" fillId="27" borderId="52" xfId="0" applyFont="1" applyFill="1" applyBorder="1" applyAlignment="1">
      <alignment horizontal="center" vertical="center" wrapText="1"/>
    </xf>
    <xf numFmtId="0" fontId="5" fillId="27" borderId="53" xfId="0" applyFont="1" applyFill="1" applyBorder="1" applyAlignment="1">
      <alignment horizontal="center" vertical="center" wrapText="1"/>
    </xf>
    <xf numFmtId="0" fontId="5" fillId="27" borderId="54" xfId="0" applyFont="1" applyFill="1" applyBorder="1" applyAlignment="1">
      <alignment horizontal="center" vertical="center" wrapText="1"/>
    </xf>
    <xf numFmtId="0" fontId="5" fillId="27" borderId="55" xfId="0" applyFont="1" applyFill="1" applyBorder="1" applyAlignment="1">
      <alignment horizontal="center" vertical="center" wrapText="1"/>
    </xf>
    <xf numFmtId="0" fontId="8" fillId="4" borderId="56" xfId="0" applyFont="1" applyFill="1" applyBorder="1" applyAlignment="1">
      <alignment horizontal="center" vertical="center" wrapText="1"/>
    </xf>
    <xf numFmtId="0" fontId="8" fillId="4" borderId="3" xfId="0" applyFont="1" applyFill="1" applyBorder="1" applyAlignment="1">
      <alignment horizontal="center" vertical="center" wrapText="1"/>
    </xf>
  </cellXfs>
  <cellStyles count="1931">
    <cellStyle name="20 % - Akzent1 2" xfId="4"/>
    <cellStyle name="20 % - Akzent1 3" xfId="1366"/>
    <cellStyle name="20 % - Akzent2 2" xfId="5"/>
    <cellStyle name="20 % - Akzent2 3" xfId="1367"/>
    <cellStyle name="20 % - Akzent3 2" xfId="6"/>
    <cellStyle name="20 % - Akzent3 3" xfId="1368"/>
    <cellStyle name="20 % - Akzent4 2" xfId="7"/>
    <cellStyle name="20 % - Akzent4 3" xfId="1369"/>
    <cellStyle name="20 % - Akzent5 2" xfId="8"/>
    <cellStyle name="20 % - Akzent5 3" xfId="1370"/>
    <cellStyle name="20 % - Akzent6 2" xfId="9"/>
    <cellStyle name="20 % - Akzent6 3" xfId="1371"/>
    <cellStyle name="4" xfId="10"/>
    <cellStyle name="4 2" xfId="1530"/>
    <cellStyle name="4 2 2" xfId="1785"/>
    <cellStyle name="4 2 3" xfId="1838"/>
    <cellStyle name="4_5225402107005(1)" xfId="11"/>
    <cellStyle name="4_5225402107005(1) 2" xfId="1535"/>
    <cellStyle name="4_DeckblattNeu" xfId="12"/>
    <cellStyle name="4_DeckblattNeu 2" xfId="1813"/>
    <cellStyle name="4_III_Tagesbetreuung_2010_Rev1" xfId="13"/>
    <cellStyle name="4_III_Tagesbetreuung_2010_Rev1 2" xfId="1797"/>
    <cellStyle name="4_III_Tagesbetreuung_2010_Rev1 3" xfId="1846"/>
    <cellStyle name="4_leertabellen_teil_iii" xfId="14"/>
    <cellStyle name="4_leertabellen_teil_iii 2" xfId="1798"/>
    <cellStyle name="4_leertabellen_teil_iii 3" xfId="1847"/>
    <cellStyle name="4_Merkmalsuebersicht_neu" xfId="15"/>
    <cellStyle name="4_Merkmalsuebersicht_neu 2" xfId="1812"/>
    <cellStyle name="4_Tab_III_1_1-10_neu_Endgueltig" xfId="16"/>
    <cellStyle name="4_Tab_III_1_1-10_neu_Endgueltig 2" xfId="1536"/>
    <cellStyle name="4_tabellen_teil_iii_2011_l12" xfId="17"/>
    <cellStyle name="4_tabellen_teil_iii_2011_l12 2" xfId="1820"/>
    <cellStyle name="40 % - Akzent1 2" xfId="18"/>
    <cellStyle name="40 % - Akzent1 3" xfId="1373"/>
    <cellStyle name="40 % - Akzent2 2" xfId="19"/>
    <cellStyle name="40 % - Akzent2 3" xfId="1374"/>
    <cellStyle name="40 % - Akzent3 2" xfId="20"/>
    <cellStyle name="40 % - Akzent3 3" xfId="1375"/>
    <cellStyle name="40 % - Akzent4 2" xfId="21"/>
    <cellStyle name="40 % - Akzent4 3" xfId="1376"/>
    <cellStyle name="40 % - Akzent5 2" xfId="22"/>
    <cellStyle name="40 % - Akzent5 3" xfId="1377"/>
    <cellStyle name="40 % - Akzent6 2" xfId="23"/>
    <cellStyle name="40 % - Akzent6 3" xfId="1378"/>
    <cellStyle name="5" xfId="24"/>
    <cellStyle name="5 2" xfId="1531"/>
    <cellStyle name="5 2 2" xfId="1786"/>
    <cellStyle name="5 2 3" xfId="1837"/>
    <cellStyle name="5_5225402107005(1)" xfId="25"/>
    <cellStyle name="5_5225402107005(1) 2" xfId="1537"/>
    <cellStyle name="5_DeckblattNeu" xfId="26"/>
    <cellStyle name="5_DeckblattNeu 2" xfId="1821"/>
    <cellStyle name="5_III_Tagesbetreuung_2010_Rev1" xfId="27"/>
    <cellStyle name="5_III_Tagesbetreuung_2010_Rev1 2" xfId="1799"/>
    <cellStyle name="5_III_Tagesbetreuung_2010_Rev1 3" xfId="1848"/>
    <cellStyle name="5_leertabellen_teil_iii" xfId="28"/>
    <cellStyle name="5_leertabellen_teil_iii 2" xfId="1800"/>
    <cellStyle name="5_leertabellen_teil_iii 3" xfId="1849"/>
    <cellStyle name="5_Merkmalsuebersicht_neu" xfId="29"/>
    <cellStyle name="5_Merkmalsuebersicht_neu 2" xfId="1822"/>
    <cellStyle name="5_Tab_III_1_1-10_neu_Endgueltig" xfId="30"/>
    <cellStyle name="5_Tab_III_1_1-10_neu_Endgueltig 2" xfId="1538"/>
    <cellStyle name="5_tabellen_teil_iii_2011_l12" xfId="31"/>
    <cellStyle name="5_tabellen_teil_iii_2011_l12 2" xfId="1823"/>
    <cellStyle name="6" xfId="32"/>
    <cellStyle name="6 2" xfId="1532"/>
    <cellStyle name="6 2 2" xfId="1787"/>
    <cellStyle name="6 2 3" xfId="1835"/>
    <cellStyle name="6_5225402107005(1)" xfId="33"/>
    <cellStyle name="6_5225402107005(1) 2" xfId="1539"/>
    <cellStyle name="6_DeckblattNeu" xfId="34"/>
    <cellStyle name="6_DeckblattNeu 2" xfId="1824"/>
    <cellStyle name="6_III_Tagesbetreuung_2010_Rev1" xfId="35"/>
    <cellStyle name="6_III_Tagesbetreuung_2010_Rev1 2" xfId="1801"/>
    <cellStyle name="6_III_Tagesbetreuung_2010_Rev1 3" xfId="1850"/>
    <cellStyle name="6_leertabellen_teil_iii" xfId="36"/>
    <cellStyle name="6_leertabellen_teil_iii 2" xfId="1802"/>
    <cellStyle name="6_leertabellen_teil_iii 3" xfId="1851"/>
    <cellStyle name="6_Merkmalsuebersicht_neu" xfId="37"/>
    <cellStyle name="6_Merkmalsuebersicht_neu 2" xfId="1825"/>
    <cellStyle name="6_Tab_III_1_1-10_neu_Endgueltig" xfId="38"/>
    <cellStyle name="6_Tab_III_1_1-10_neu_Endgueltig 2" xfId="1540"/>
    <cellStyle name="6_tabellen_teil_iii_2011_l12" xfId="39"/>
    <cellStyle name="6_tabellen_teil_iii_2011_l12 2" xfId="1826"/>
    <cellStyle name="60 % - Akzent1 2" xfId="40"/>
    <cellStyle name="60 % - Akzent1 3" xfId="1382"/>
    <cellStyle name="60 % - Akzent2 2" xfId="41"/>
    <cellStyle name="60 % - Akzent2 3" xfId="1383"/>
    <cellStyle name="60 % - Akzent3 2" xfId="42"/>
    <cellStyle name="60 % - Akzent3 3" xfId="1384"/>
    <cellStyle name="60 % - Akzent4 2" xfId="43"/>
    <cellStyle name="60 % - Akzent4 3" xfId="1385"/>
    <cellStyle name="60 % - Akzent5 2" xfId="44"/>
    <cellStyle name="60 % - Akzent5 3" xfId="1386"/>
    <cellStyle name="60 % - Akzent6 2" xfId="45"/>
    <cellStyle name="60 % - Akzent6 3" xfId="1387"/>
    <cellStyle name="9" xfId="46"/>
    <cellStyle name="9 2" xfId="1533"/>
    <cellStyle name="9 2 2" xfId="1788"/>
    <cellStyle name="9 2 3" xfId="1834"/>
    <cellStyle name="9_5225402107005(1)" xfId="47"/>
    <cellStyle name="9_5225402107005(1) 2" xfId="1541"/>
    <cellStyle name="9_DeckblattNeu" xfId="48"/>
    <cellStyle name="9_DeckblattNeu 2" xfId="1827"/>
    <cellStyle name="9_III_Tagesbetreuung_2010_Rev1" xfId="49"/>
    <cellStyle name="9_III_Tagesbetreuung_2010_Rev1 2" xfId="1803"/>
    <cellStyle name="9_III_Tagesbetreuung_2010_Rev1 3" xfId="1852"/>
    <cellStyle name="9_leertabellen_teil_iii" xfId="50"/>
    <cellStyle name="9_leertabellen_teil_iii 2" xfId="1804"/>
    <cellStyle name="9_leertabellen_teil_iii 3" xfId="1853"/>
    <cellStyle name="9_Merkmalsuebersicht_neu" xfId="51"/>
    <cellStyle name="9_Merkmalsuebersicht_neu 2" xfId="1828"/>
    <cellStyle name="9_Tab_III_1_1-10_neu_Endgueltig" xfId="52"/>
    <cellStyle name="9_Tab_III_1_1-10_neu_Endgueltig 2" xfId="1542"/>
    <cellStyle name="9_tabellen_teil_iii_2011_l12" xfId="53"/>
    <cellStyle name="9_tabellen_teil_iii_2011_l12 2" xfId="1829"/>
    <cellStyle name="Akzent1 2" xfId="54"/>
    <cellStyle name="Akzent2 2" xfId="55"/>
    <cellStyle name="Akzent3 2" xfId="56"/>
    <cellStyle name="Akzent4 2" xfId="57"/>
    <cellStyle name="Akzent5 2" xfId="58"/>
    <cellStyle name="Akzent6 2" xfId="59"/>
    <cellStyle name="Ausgabe 2" xfId="60"/>
    <cellStyle name="Ausgabe 2 2" xfId="1543"/>
    <cellStyle name="Ausgabe 2 3" xfId="1805"/>
    <cellStyle name="Ausgabe 2 4" xfId="1854"/>
    <cellStyle name="Bad 2" xfId="1839"/>
    <cellStyle name="BasisOhneNK" xfId="1388"/>
    <cellStyle name="Berechnung 2" xfId="61"/>
    <cellStyle name="Berechnung 2 2" xfId="1544"/>
    <cellStyle name="Berechnung 2 3" xfId="1806"/>
    <cellStyle name="Berechnung 2 4" xfId="1855"/>
    <cellStyle name="Comma 2" xfId="1778"/>
    <cellStyle name="Dezimal 2" xfId="1389"/>
    <cellStyle name="Dezimal 2 2" xfId="1477"/>
    <cellStyle name="Dezimal 2 2 2" xfId="1546"/>
    <cellStyle name="Dezimal 2 2 3" xfId="1857"/>
    <cellStyle name="Dezimal 2 3" xfId="1478"/>
    <cellStyle name="Dezimal 2 3 2" xfId="1545"/>
    <cellStyle name="Dezimal 2 3 3" xfId="1856"/>
    <cellStyle name="Dezimal 3" xfId="1479"/>
    <cellStyle name="Dezimal 3 2" xfId="1547"/>
    <cellStyle name="Dezimal 3 3" xfId="1858"/>
    <cellStyle name="Dezimal 4" xfId="1480"/>
    <cellStyle name="Dezimal 4 2" xfId="1548"/>
    <cellStyle name="Dezimal 4 3" xfId="1859"/>
    <cellStyle name="Dezimal 5" xfId="1481"/>
    <cellStyle name="Dezimal 5 2" xfId="1549"/>
    <cellStyle name="Dezimal 5 3" xfId="1860"/>
    <cellStyle name="Dezimal 6" xfId="1482"/>
    <cellStyle name="Dezimal 6 2" xfId="1550"/>
    <cellStyle name="Dezimal 6 3" xfId="1861"/>
    <cellStyle name="DJI Überschriftszeile" xfId="1390"/>
    <cellStyle name="DJI-vorletzte-Zeile" xfId="1391"/>
    <cellStyle name="DJI-Zwischenzeile" xfId="1392"/>
    <cellStyle name="Eingabe 2" xfId="62"/>
    <cellStyle name="Eingabe 2 2" xfId="1551"/>
    <cellStyle name="Eingabe 2 3" xfId="1807"/>
    <cellStyle name="Eingabe 2 4" xfId="1862"/>
    <cellStyle name="Ergebnis 2" xfId="63"/>
    <cellStyle name="Ergebnis 2 2" xfId="1552"/>
    <cellStyle name="Ergebnis 2 3" xfId="1808"/>
    <cellStyle name="Ergebnis 2 4" xfId="1863"/>
    <cellStyle name="Erklärender Text 2" xfId="64"/>
    <cellStyle name="Euro" xfId="1393"/>
    <cellStyle name="Euro 10" xfId="1394"/>
    <cellStyle name="Euro 10 2" xfId="1483"/>
    <cellStyle name="Euro 11" xfId="1395"/>
    <cellStyle name="Euro 11 2" xfId="1484"/>
    <cellStyle name="Euro 12" xfId="1396"/>
    <cellStyle name="Euro 12 2" xfId="1485"/>
    <cellStyle name="Euro 13" xfId="1397"/>
    <cellStyle name="Euro 13 2" xfId="1486"/>
    <cellStyle name="Euro 14" xfId="1398"/>
    <cellStyle name="Euro 15" xfId="1399"/>
    <cellStyle name="Euro 16" xfId="1400"/>
    <cellStyle name="Euro 17" xfId="1401"/>
    <cellStyle name="Euro 18" xfId="1402"/>
    <cellStyle name="Euro 19" xfId="1403"/>
    <cellStyle name="Euro 2" xfId="1404"/>
    <cellStyle name="Euro 20" xfId="1405"/>
    <cellStyle name="Euro 20 2" xfId="1487"/>
    <cellStyle name="Euro 21" xfId="1406"/>
    <cellStyle name="Euro 21 2" xfId="1488"/>
    <cellStyle name="Euro 22" xfId="1407"/>
    <cellStyle name="Euro 22 2" xfId="1489"/>
    <cellStyle name="Euro 23" xfId="1408"/>
    <cellStyle name="Euro 23 2" xfId="1490"/>
    <cellStyle name="Euro 24" xfId="1409"/>
    <cellStyle name="Euro 24 2" xfId="1491"/>
    <cellStyle name="Euro 25" xfId="1410"/>
    <cellStyle name="Euro 25 2" xfId="1492"/>
    <cellStyle name="Euro 26" xfId="1411"/>
    <cellStyle name="Euro 26 2" xfId="1493"/>
    <cellStyle name="Euro 3" xfId="1412"/>
    <cellStyle name="Euro 4" xfId="1413"/>
    <cellStyle name="Euro 5" xfId="1414"/>
    <cellStyle name="Euro 5 2" xfId="1494"/>
    <cellStyle name="Euro 6" xfId="1415"/>
    <cellStyle name="Euro 6 2" xfId="1495"/>
    <cellStyle name="Euro 7" xfId="1416"/>
    <cellStyle name="Euro 8" xfId="1417"/>
    <cellStyle name="Euro 8 2" xfId="1496"/>
    <cellStyle name="Euro 9" xfId="1418"/>
    <cellStyle name="Euro 9 2" xfId="1497"/>
    <cellStyle name="Gut 2" xfId="65"/>
    <cellStyle name="Hyperlink" xfId="1" builtinId="8"/>
    <cellStyle name="Hyperlink 2" xfId="66"/>
    <cellStyle name="Hyperlink 2 2" xfId="1560"/>
    <cellStyle name="Hyperlink 2 2 2" xfId="1796"/>
    <cellStyle name="Hyperlink 2 3" xfId="1789"/>
    <cellStyle name="Hyperlink 2 4" xfId="1814"/>
    <cellStyle name="Hyperlink 2 5" xfId="1559"/>
    <cellStyle name="Hyperlink 3" xfId="67"/>
    <cellStyle name="Hyperlink 4" xfId="68"/>
    <cellStyle name="Hyperlink 4 2" xfId="1779"/>
    <cellStyle name="Hyperlink 5" xfId="1782"/>
    <cellStyle name="Komma" xfId="1930" builtinId="3"/>
    <cellStyle name="Komma 2" xfId="515"/>
    <cellStyle name="Komma 2 2" xfId="516"/>
    <cellStyle name="Neutral 2" xfId="69"/>
    <cellStyle name="Neutral 2 2" xfId="1561"/>
    <cellStyle name="Neutral 3" xfId="1562"/>
    <cellStyle name="Normal 10" xfId="1419"/>
    <cellStyle name="Normal 11" xfId="1529"/>
    <cellStyle name="Normal 11 2" xfId="1842"/>
    <cellStyle name="Normal 12" xfId="1810"/>
    <cellStyle name="Normal 2" xfId="1363"/>
    <cellStyle name="Normal 2 2" xfId="1420"/>
    <cellStyle name="Normal 2 2 2" xfId="1882"/>
    <cellStyle name="Normal 2 3" xfId="1421"/>
    <cellStyle name="Normal 2 4" xfId="1422"/>
    <cellStyle name="Normal 2 5" xfId="1840"/>
    <cellStyle name="Normal 2 6" xfId="1843"/>
    <cellStyle name="Normal 2 7" xfId="1869"/>
    <cellStyle name="Normal 2 8" xfId="1365"/>
    <cellStyle name="Normal 3" xfId="1364"/>
    <cellStyle name="Normal 3 2" xfId="1424"/>
    <cellStyle name="Normal 3 2 2" xfId="1425"/>
    <cellStyle name="Normal 3 3" xfId="1426"/>
    <cellStyle name="Normal 3 4" xfId="1423"/>
    <cellStyle name="Normal 4" xfId="1357"/>
    <cellStyle name="Normal 4 2" xfId="1427"/>
    <cellStyle name="Normal 4 2 2" xfId="1831"/>
    <cellStyle name="Normal 4 2 3" xfId="1883"/>
    <cellStyle name="Normal 4 3" xfId="1874"/>
    <cellStyle name="Normal 5" xfId="1428"/>
    <cellStyle name="Normal 5 2" xfId="1875"/>
    <cellStyle name="Normal 6" xfId="1429"/>
    <cellStyle name="Normal 6 2" xfId="1876"/>
    <cellStyle name="Normal 7" xfId="1430"/>
    <cellStyle name="Normal 7 2" xfId="1872"/>
    <cellStyle name="Normal 8" xfId="1431"/>
    <cellStyle name="Normal 8 2" xfId="1877"/>
    <cellStyle name="Normal 9" xfId="1432"/>
    <cellStyle name="Normal 9 2" xfId="1881"/>
    <cellStyle name="Notiz 2" xfId="70"/>
    <cellStyle name="Notiz 2 2" xfId="1553"/>
    <cellStyle name="Notiz 2 3" xfId="1780"/>
    <cellStyle name="Notiz 2 4" xfId="1809"/>
    <cellStyle name="Notiz 2 5" xfId="1830"/>
    <cellStyle name="Notiz 2 6" xfId="1833"/>
    <cellStyle name="Notiz 2 7" xfId="1864"/>
    <cellStyle name="Notiz 2 8" xfId="1498"/>
    <cellStyle name="Notiz 3" xfId="1781"/>
    <cellStyle name="Notiz 3 2" xfId="1836"/>
    <cellStyle name="Percent 10" xfId="1557"/>
    <cellStyle name="Percent 2" xfId="1433"/>
    <cellStyle name="Percent 2 2" xfId="1434"/>
    <cellStyle name="Percent 2 3" xfId="1435"/>
    <cellStyle name="Percent 2 4" xfId="1436"/>
    <cellStyle name="Percent 2 5" xfId="1527"/>
    <cellStyle name="Percent 2 5 2" xfId="1841"/>
    <cellStyle name="Percent 3" xfId="1437"/>
    <cellStyle name="Percent 3 2" xfId="1870"/>
    <cellStyle name="Percent 4" xfId="1438"/>
    <cellStyle name="Percent 5" xfId="1439"/>
    <cellStyle name="Percent 5 2" xfId="1440"/>
    <cellStyle name="Percent 5 2 2" xfId="1832"/>
    <cellStyle name="Percent 5 2 3" xfId="1873"/>
    <cellStyle name="Percent 6" xfId="1441"/>
    <cellStyle name="Percent 7" xfId="1442"/>
    <cellStyle name="Percent 8" xfId="1443"/>
    <cellStyle name="Percent 9" xfId="1444"/>
    <cellStyle name="Prozent 2" xfId="1499"/>
    <cellStyle name="Prozent 2 2" xfId="1563"/>
    <cellStyle name="Prozent 2 2 2" xfId="1564"/>
    <cellStyle name="Prozent 2 2 2 2" xfId="1565"/>
    <cellStyle name="Prozent 2 2 3" xfId="1566"/>
    <cellStyle name="Prozent 2 2 4" xfId="1567"/>
    <cellStyle name="Prozent 2 3" xfId="1568"/>
    <cellStyle name="Prozent 2 3 2" xfId="1569"/>
    <cellStyle name="Prozent 2 3 2 2" xfId="1570"/>
    <cellStyle name="Prozent 2 3 3" xfId="1571"/>
    <cellStyle name="Prozent 2 3 4" xfId="1572"/>
    <cellStyle name="Prozent 2 3 4 2" xfId="1573"/>
    <cellStyle name="Prozent 2 3 4 3" xfId="1574"/>
    <cellStyle name="Prozent 2 4" xfId="1575"/>
    <cellStyle name="Prozent 2 4 2" xfId="1576"/>
    <cellStyle name="Prozent 2 5" xfId="1577"/>
    <cellStyle name="Prozent 3" xfId="1578"/>
    <cellStyle name="Prozent 3 2" xfId="1579"/>
    <cellStyle name="Prozent 3 2 2" xfId="1580"/>
    <cellStyle name="Prozent 3 2 2 2" xfId="1581"/>
    <cellStyle name="Prozent 3 2 3" xfId="1582"/>
    <cellStyle name="Prozent 3 2 3 2" xfId="1583"/>
    <cellStyle name="Prozent 3 2 4" xfId="1584"/>
    <cellStyle name="Prozent 3 2 5" xfId="1585"/>
    <cellStyle name="Prozent 3 3" xfId="1586"/>
    <cellStyle name="Prozent 3 3 2" xfId="1587"/>
    <cellStyle name="Prozent 3 4" xfId="1588"/>
    <cellStyle name="Prozent 3 5" xfId="1589"/>
    <cellStyle name="Prozent 4" xfId="1590"/>
    <cellStyle name="Prozent 4 2" xfId="1591"/>
    <cellStyle name="Prozent 4 2 2" xfId="1592"/>
    <cellStyle name="Prozent 4 2 2 2" xfId="1593"/>
    <cellStyle name="Prozent 4 2 3" xfId="1594"/>
    <cellStyle name="Prozent 4 2 4" xfId="1595"/>
    <cellStyle name="Prozent 4 3" xfId="1596"/>
    <cellStyle name="Prozent 4 3 2" xfId="1597"/>
    <cellStyle name="Prozent 4 4" xfId="1598"/>
    <cellStyle name="Prozent 4 4 2" xfId="1599"/>
    <cellStyle name="Prozent 4 5" xfId="1600"/>
    <cellStyle name="Prozent 5" xfId="1601"/>
    <cellStyle name="Prozent 5 2" xfId="1602"/>
    <cellStyle name="Prozent 5 2 2" xfId="1603"/>
    <cellStyle name="Prozent 5 3" xfId="1604"/>
    <cellStyle name="Prozent 5 4" xfId="1605"/>
    <cellStyle name="Prozent 5 4 2" xfId="1606"/>
    <cellStyle name="Prozent 5 4 3" xfId="1607"/>
    <cellStyle name="Prozent 6" xfId="1608"/>
    <cellStyle name="Prozent 6 2" xfId="1609"/>
    <cellStyle name="Prozent 7" xfId="1610"/>
    <cellStyle name="Prozent 7 2" xfId="1611"/>
    <cellStyle name="Prozent 8" xfId="1612"/>
    <cellStyle name="Prozent 9" xfId="1356"/>
    <cellStyle name="Schlecht 2" xfId="71"/>
    <cellStyle name="Standard" xfId="0" builtinId="0"/>
    <cellStyle name="Standard 10" xfId="1064"/>
    <cellStyle name="Standard 10 2" xfId="1446"/>
    <cellStyle name="Standard 10 3" xfId="1613"/>
    <cellStyle name="Standard 10 3 2" xfId="1614"/>
    <cellStyle name="Standard 10 4" xfId="1445"/>
    <cellStyle name="Standard 10_Kennzahlen 2011" xfId="1815"/>
    <cellStyle name="Standard 11" xfId="1447"/>
    <cellStyle name="Standard 11 2" xfId="1500"/>
    <cellStyle name="Standard 11 2 2" xfId="1617"/>
    <cellStyle name="Standard 11 2 3" xfId="1616"/>
    <cellStyle name="Standard 11 3" xfId="1618"/>
    <cellStyle name="Standard 11 4" xfId="1615"/>
    <cellStyle name="Standard 12" xfId="1448"/>
    <cellStyle name="Standard 12 2" xfId="1501"/>
    <cellStyle name="Standard 12 2 2" xfId="1619"/>
    <cellStyle name="Standard 12 3" xfId="1620"/>
    <cellStyle name="Standard 13" xfId="1449"/>
    <cellStyle name="Standard 13 2" xfId="1502"/>
    <cellStyle name="Standard 13 3" xfId="1621"/>
    <cellStyle name="Standard 14" xfId="1450"/>
    <cellStyle name="Standard 14 2" xfId="1503"/>
    <cellStyle name="Standard 14 3" xfId="1622"/>
    <cellStyle name="Standard 15" xfId="1451"/>
    <cellStyle name="Standard 15 2" xfId="1504"/>
    <cellStyle name="Standard 16" xfId="1452"/>
    <cellStyle name="Standard 16 2" xfId="1505"/>
    <cellStyle name="Standard 17" xfId="1453"/>
    <cellStyle name="Standard 17 2" xfId="1506"/>
    <cellStyle name="Standard 18" xfId="1454"/>
    <cellStyle name="Standard 18 2" xfId="1455"/>
    <cellStyle name="Standard 19" xfId="1456"/>
    <cellStyle name="Standard 19 2" xfId="1457"/>
    <cellStyle name="Standard 2" xfId="2"/>
    <cellStyle name="Standard 2 2" xfId="72"/>
    <cellStyle name="Standard 2 2 2" xfId="1458"/>
    <cellStyle name="Standard 2 2 2 2" xfId="1626"/>
    <cellStyle name="Standard 2 2 2 2 2" xfId="1627"/>
    <cellStyle name="Standard 2 2 2 2 2 2" xfId="1628"/>
    <cellStyle name="Standard 2 2 2 2 3" xfId="1629"/>
    <cellStyle name="Standard 2 2 2 3" xfId="1630"/>
    <cellStyle name="Standard 2 2 2 3 2" xfId="1631"/>
    <cellStyle name="Standard 2 2 2 4" xfId="1632"/>
    <cellStyle name="Standard 2 2 2 5" xfId="1558"/>
    <cellStyle name="Standard 2 2 2 6" xfId="1625"/>
    <cellStyle name="Standard 2 2 3" xfId="1633"/>
    <cellStyle name="Standard 2 2 3 2" xfId="1634"/>
    <cellStyle name="Standard 2 2 3 2 2" xfId="1635"/>
    <cellStyle name="Standard 2 2 3 3" xfId="1636"/>
    <cellStyle name="Standard 2 2 4" xfId="1637"/>
    <cellStyle name="Standard 2 2 4 2" xfId="1638"/>
    <cellStyle name="Standard 2 2 5" xfId="1639"/>
    <cellStyle name="Standard 2 2 6" xfId="1640"/>
    <cellStyle name="Standard 2 2 6 2" xfId="1641"/>
    <cellStyle name="Standard 2 2 7" xfId="1642"/>
    <cellStyle name="Standard 2 2 7 2" xfId="1643"/>
    <cellStyle name="Standard 2 2 8" xfId="1644"/>
    <cellStyle name="Standard 2 2 8 2" xfId="1645"/>
    <cellStyle name="Standard 2 2 9" xfId="1624"/>
    <cellStyle name="Standard 2 3" xfId="517"/>
    <cellStyle name="Standard 2 3 2" xfId="1507"/>
    <cellStyle name="Standard 2 3 2 2" xfId="1648"/>
    <cellStyle name="Standard 2 3 2 3" xfId="1647"/>
    <cellStyle name="Standard 2 3 3" xfId="1649"/>
    <cellStyle name="Standard 2 3 4" xfId="1646"/>
    <cellStyle name="Standard 2 3 5" xfId="1459"/>
    <cellStyle name="Standard 2 4" xfId="992"/>
    <cellStyle name="Standard 2 4 2" xfId="1508"/>
    <cellStyle name="Standard 2 4 2 2" xfId="1554"/>
    <cellStyle name="Standard 2 4 2 3" xfId="1651"/>
    <cellStyle name="Standard 2 4 2 4" xfId="1865"/>
    <cellStyle name="Standard 2 4 3" xfId="1534"/>
    <cellStyle name="Standard 2 4 3 2" xfId="1878"/>
    <cellStyle name="Standard 2 4 4" xfId="1650"/>
    <cellStyle name="Standard 2 4 5" xfId="1845"/>
    <cellStyle name="Standard 2 5" xfId="1460"/>
    <cellStyle name="Standard 2 5 2" xfId="1555"/>
    <cellStyle name="Standard 2 5 2 2" xfId="1653"/>
    <cellStyle name="Standard 2 5 2 3" xfId="1879"/>
    <cellStyle name="Standard 2 5 3" xfId="1652"/>
    <cellStyle name="Standard 2 5 3 2" xfId="1871"/>
    <cellStyle name="Standard 2 5 4" xfId="1866"/>
    <cellStyle name="Standard 2 6" xfId="1654"/>
    <cellStyle name="Standard 2 6 2" xfId="1655"/>
    <cellStyle name="Standard 2 7" xfId="1623"/>
    <cellStyle name="Standard 2_Kennzahlen 2011" xfId="1816"/>
    <cellStyle name="Standard 20" xfId="1461"/>
    <cellStyle name="Standard 20 2" xfId="1509"/>
    <cellStyle name="Standard 21" xfId="1462"/>
    <cellStyle name="Standard 21 2" xfId="1510"/>
    <cellStyle name="Standard 22" xfId="1511"/>
    <cellStyle name="Standard 22 2" xfId="1556"/>
    <cellStyle name="Standard 22 2 2" xfId="1880"/>
    <cellStyle name="Standard 22 3" xfId="1867"/>
    <cellStyle name="Standard 23" xfId="1512"/>
    <cellStyle name="Standard 24" xfId="1513"/>
    <cellStyle name="Standard 24 2" xfId="1514"/>
    <cellStyle name="Standard 25" xfId="1463"/>
    <cellStyle name="Standard 25 2" xfId="1515"/>
    <cellStyle name="Standard 25 3" xfId="1516"/>
    <cellStyle name="Standard 25 3 2" xfId="1517"/>
    <cellStyle name="Standard 25 4" xfId="1518"/>
    <cellStyle name="Standard 26" xfId="1519"/>
    <cellStyle name="Standard 27" xfId="1520"/>
    <cellStyle name="Standard 28" xfId="1476"/>
    <cellStyle name="Standard 28 2" xfId="1795"/>
    <cellStyle name="Standard 28 3" xfId="1868"/>
    <cellStyle name="Standard 29" xfId="1844"/>
    <cellStyle name="Standard 3" xfId="3"/>
    <cellStyle name="Standard 3 10" xfId="1656"/>
    <cellStyle name="Standard 3 11" xfId="1811"/>
    <cellStyle name="Standard 3 2" xfId="73"/>
    <cellStyle name="Standard 3 2 2" xfId="1658"/>
    <cellStyle name="Standard 3 2 2 2" xfId="1659"/>
    <cellStyle name="Standard 3 2 2 2 2" xfId="1660"/>
    <cellStyle name="Standard 3 2 2 3" xfId="1661"/>
    <cellStyle name="Standard 3 2 3" xfId="1662"/>
    <cellStyle name="Standard 3 2 3 2" xfId="1663"/>
    <cellStyle name="Standard 3 2 4" xfId="1664"/>
    <cellStyle name="Standard 3 2 5" xfId="1665"/>
    <cellStyle name="Standard 3 2 5 2" xfId="1666"/>
    <cellStyle name="Standard 3 2 6" xfId="1667"/>
    <cellStyle name="Standard 3 2 6 2" xfId="1668"/>
    <cellStyle name="Standard 3 2 7" xfId="1669"/>
    <cellStyle name="Standard 3 2 7 2" xfId="1670"/>
    <cellStyle name="Standard 3 2 8" xfId="1657"/>
    <cellStyle name="Standard 3 2 9" xfId="1817"/>
    <cellStyle name="Standard 3 3" xfId="518"/>
    <cellStyle name="Standard 3 3 2" xfId="1672"/>
    <cellStyle name="Standard 3 3 2 2" xfId="1673"/>
    <cellStyle name="Standard 3 3 2 2 2" xfId="1674"/>
    <cellStyle name="Standard 3 3 2 3" xfId="1675"/>
    <cellStyle name="Standard 3 3 3" xfId="1676"/>
    <cellStyle name="Standard 3 3 3 2" xfId="1677"/>
    <cellStyle name="Standard 3 3 4" xfId="1678"/>
    <cellStyle name="Standard 3 3 5" xfId="1679"/>
    <cellStyle name="Standard 3 3 5 2" xfId="1680"/>
    <cellStyle name="Standard 3 3 6" xfId="1681"/>
    <cellStyle name="Standard 3 3 7" xfId="1671"/>
    <cellStyle name="Standard 3 4" xfId="1682"/>
    <cellStyle name="Standard 3 4 2" xfId="1683"/>
    <cellStyle name="Standard 3 4 2 2" xfId="1684"/>
    <cellStyle name="Standard 3 4 3" xfId="1685"/>
    <cellStyle name="Standard 3 5" xfId="1686"/>
    <cellStyle name="Standard 3 5 2" xfId="1687"/>
    <cellStyle name="Standard 3 6" xfId="1688"/>
    <cellStyle name="Standard 3 7" xfId="1689"/>
    <cellStyle name="Standard 3 7 2" xfId="1690"/>
    <cellStyle name="Standard 3 8" xfId="1691"/>
    <cellStyle name="Standard 3 8 2" xfId="1692"/>
    <cellStyle name="Standard 3 9" xfId="1693"/>
    <cellStyle name="Standard 3 9 2" xfId="1694"/>
    <cellStyle name="Standard 3_Tabelle1" xfId="1465"/>
    <cellStyle name="Standard 30" xfId="1884"/>
    <cellStyle name="Standard 31" xfId="1885"/>
    <cellStyle name="Standard 32" xfId="1886"/>
    <cellStyle name="Standard 33" xfId="1887"/>
    <cellStyle name="Standard 34" xfId="1888"/>
    <cellStyle name="Standard 35" xfId="1355"/>
    <cellStyle name="Standard 36" xfId="1526"/>
    <cellStyle name="Standard 37" xfId="1902"/>
    <cellStyle name="Standard 38" xfId="1910"/>
    <cellStyle name="Standard 39" xfId="1892"/>
    <cellStyle name="Standard 4" xfId="74"/>
    <cellStyle name="Standard 4 2" xfId="1466"/>
    <cellStyle name="Standard 4 2 2" xfId="1521"/>
    <cellStyle name="Standard 4 2 2 2" xfId="1697"/>
    <cellStyle name="Standard 4 2 2 2 2" xfId="1698"/>
    <cellStyle name="Standard 4 2 3" xfId="1522"/>
    <cellStyle name="Standard 4 2 3 2" xfId="1699"/>
    <cellStyle name="Standard 4 2 4" xfId="1700"/>
    <cellStyle name="Standard 4 2 4 2" xfId="1701"/>
    <cellStyle name="Standard 4 2 5" xfId="1702"/>
    <cellStyle name="Standard 4 2 5 2" xfId="1703"/>
    <cellStyle name="Standard 4 2 6" xfId="1696"/>
    <cellStyle name="Standard 4 3" xfId="1704"/>
    <cellStyle name="Standard 4 3 2" xfId="1705"/>
    <cellStyle name="Standard 4 4" xfId="1706"/>
    <cellStyle name="Standard 4 4 2" xfId="1707"/>
    <cellStyle name="Standard 4 5" xfId="1708"/>
    <cellStyle name="Standard 4 5 2" xfId="1709"/>
    <cellStyle name="Standard 4 6" xfId="1710"/>
    <cellStyle name="Standard 4 6 2" xfId="1711"/>
    <cellStyle name="Standard 4 7" xfId="1695"/>
    <cellStyle name="Standard 4_Tabelle1" xfId="1467"/>
    <cellStyle name="Standard 40" xfId="1917"/>
    <cellStyle name="Standard 41" xfId="1889"/>
    <cellStyle name="Standard 42" xfId="1920"/>
    <cellStyle name="Standard 43" xfId="1372"/>
    <cellStyle name="Standard 44" xfId="1899"/>
    <cellStyle name="Standard 45" xfId="1895"/>
    <cellStyle name="Standard 46" xfId="1914"/>
    <cellStyle name="Standard 47" xfId="1890"/>
    <cellStyle name="Standard 48" xfId="1919"/>
    <cellStyle name="Standard 49" xfId="1794"/>
    <cellStyle name="Standard 5" xfId="75"/>
    <cellStyle name="Standard 5 2" xfId="1523"/>
    <cellStyle name="Standard 5 2 2" xfId="1714"/>
    <cellStyle name="Standard 5 2 2 2" xfId="1715"/>
    <cellStyle name="Standard 5 2 2 2 2" xfId="1716"/>
    <cellStyle name="Standard 5 2 3" xfId="1717"/>
    <cellStyle name="Standard 5 2 3 2" xfId="1718"/>
    <cellStyle name="Standard 5 2 4" xfId="1719"/>
    <cellStyle name="Standard 5 2 4 2" xfId="1720"/>
    <cellStyle name="Standard 5 2 5" xfId="1721"/>
    <cellStyle name="Standard 5 2 5 2" xfId="1722"/>
    <cellStyle name="Standard 5 2 6" xfId="1713"/>
    <cellStyle name="Standard 5 3" xfId="1723"/>
    <cellStyle name="Standard 5 3 2" xfId="1724"/>
    <cellStyle name="Standard 5 3 2 2" xfId="1725"/>
    <cellStyle name="Standard 5 4" xfId="1726"/>
    <cellStyle name="Standard 5 4 2" xfId="1727"/>
    <cellStyle name="Standard 5 5" xfId="1728"/>
    <cellStyle name="Standard 5 5 2" xfId="1729"/>
    <cellStyle name="Standard 5 6" xfId="1730"/>
    <cellStyle name="Standard 5 6 2" xfId="1731"/>
    <cellStyle name="Standard 5 7" xfId="1712"/>
    <cellStyle name="Standard 5 8" xfId="1784"/>
    <cellStyle name="Standard 5 9" xfId="1468"/>
    <cellStyle name="Standard 50" xfId="1897"/>
    <cellStyle name="Standard 51" xfId="1912"/>
    <cellStyle name="Standard 52" xfId="1469"/>
    <cellStyle name="Standard 53" xfId="1901"/>
    <cellStyle name="Standard 54" xfId="1894"/>
    <cellStyle name="Standard 55" xfId="1915"/>
    <cellStyle name="Standard 56" xfId="1903"/>
    <cellStyle name="Standard 57" xfId="1909"/>
    <cellStyle name="Standard 58" xfId="1904"/>
    <cellStyle name="Standard 59" xfId="1908"/>
    <cellStyle name="Standard 6" xfId="76"/>
    <cellStyle name="Standard 6 2" xfId="1524"/>
    <cellStyle name="Standard 6 2 2" xfId="1734"/>
    <cellStyle name="Standard 6 2 2 2" xfId="1735"/>
    <cellStyle name="Standard 6 2 3" xfId="1736"/>
    <cellStyle name="Standard 6 2 3 2" xfId="1737"/>
    <cellStyle name="Standard 6 2 4" xfId="1738"/>
    <cellStyle name="Standard 6 2 4 2" xfId="1739"/>
    <cellStyle name="Standard 6 2 5" xfId="1733"/>
    <cellStyle name="Standard 6 3" xfId="1740"/>
    <cellStyle name="Standard 6 3 2" xfId="1741"/>
    <cellStyle name="Standard 6 3 2 2" xfId="1742"/>
    <cellStyle name="Standard 6 4" xfId="1743"/>
    <cellStyle name="Standard 6 4 2" xfId="1744"/>
    <cellStyle name="Standard 6 5" xfId="1745"/>
    <cellStyle name="Standard 6 5 2" xfId="1746"/>
    <cellStyle name="Standard 6 6" xfId="1747"/>
    <cellStyle name="Standard 6 6 2" xfId="1748"/>
    <cellStyle name="Standard 6 7" xfId="1732"/>
    <cellStyle name="Standard 6 8" xfId="1818"/>
    <cellStyle name="Standard 60" xfId="1905"/>
    <cellStyle name="Standard 61" xfId="1907"/>
    <cellStyle name="Standard 62" xfId="1906"/>
    <cellStyle name="Standard 63" xfId="1893"/>
    <cellStyle name="Standard 64" xfId="1916"/>
    <cellStyle name="Standard 65" xfId="1928"/>
    <cellStyle name="Standard 66" xfId="1792"/>
    <cellStyle name="Standard 67" xfId="1927"/>
    <cellStyle name="Standard 68" xfId="1381"/>
    <cellStyle name="Standard 69" xfId="1921"/>
    <cellStyle name="Standard 7" xfId="85"/>
    <cellStyle name="Standard 7 2" xfId="848"/>
    <cellStyle name="Standard 7 2 2" xfId="1750"/>
    <cellStyle name="Standard 7 2 2 2" xfId="1751"/>
    <cellStyle name="Standard 7 3" xfId="1752"/>
    <cellStyle name="Standard 7 3 2" xfId="1753"/>
    <cellStyle name="Standard 7 4" xfId="1754"/>
    <cellStyle name="Standard 7 4 2" xfId="1755"/>
    <cellStyle name="Standard 7 5" xfId="1756"/>
    <cellStyle name="Standard 7 6" xfId="1757"/>
    <cellStyle name="Standard 7 7" xfId="1749"/>
    <cellStyle name="Standard 7 8" xfId="1783"/>
    <cellStyle name="Standard 70" xfId="1790"/>
    <cellStyle name="Standard 71" xfId="1922"/>
    <cellStyle name="Standard 72" xfId="1791"/>
    <cellStyle name="Standard 73" xfId="1923"/>
    <cellStyle name="Standard 74" xfId="1379"/>
    <cellStyle name="Standard 75" xfId="1924"/>
    <cellStyle name="Standard 76" xfId="1793"/>
    <cellStyle name="Standard 77" xfId="1925"/>
    <cellStyle name="Standard 78" xfId="1380"/>
    <cellStyle name="Standard 79" xfId="1926"/>
    <cellStyle name="Standard 8" xfId="806"/>
    <cellStyle name="Standard 8 2" xfId="1525"/>
    <cellStyle name="Standard 8 2 2" xfId="1759"/>
    <cellStyle name="Standard 8 2 2 2" xfId="1760"/>
    <cellStyle name="Standard 8 3" xfId="1761"/>
    <cellStyle name="Standard 8 3 2" xfId="1762"/>
    <cellStyle name="Standard 8 4" xfId="1763"/>
    <cellStyle name="Standard 8 4 2" xfId="1764"/>
    <cellStyle name="Standard 8 4 3" xfId="1765"/>
    <cellStyle name="Standard 8 5" xfId="1766"/>
    <cellStyle name="Standard 8 5 2" xfId="1767"/>
    <cellStyle name="Standard 8 6" xfId="1758"/>
    <cellStyle name="Standard 8 7" xfId="1819"/>
    <cellStyle name="Standard 8 8" xfId="1470"/>
    <cellStyle name="Standard 80" xfId="1898"/>
    <cellStyle name="Standard 81" xfId="1896"/>
    <cellStyle name="Standard 82" xfId="1913"/>
    <cellStyle name="Standard 83" xfId="1929"/>
    <cellStyle name="Standard 84" xfId="1464"/>
    <cellStyle name="Standard 85" xfId="1900"/>
    <cellStyle name="Standard 86" xfId="1911"/>
    <cellStyle name="Standard 87" xfId="1891"/>
    <cellStyle name="Standard 88" xfId="1918"/>
    <cellStyle name="Standard 9" xfId="836"/>
    <cellStyle name="Standard 9 2" xfId="1472"/>
    <cellStyle name="Standard 9 2 2" xfId="1768"/>
    <cellStyle name="Standard 9 2 2 2" xfId="1769"/>
    <cellStyle name="Standard 9 2 3" xfId="1770"/>
    <cellStyle name="Standard 9 2 3 2" xfId="1771"/>
    <cellStyle name="Standard 9 3" xfId="1772"/>
    <cellStyle name="Standard 9 3 2" xfId="1773"/>
    <cellStyle name="Standard 9 3 2 2" xfId="1774"/>
    <cellStyle name="Standard 9 3 3" xfId="1775"/>
    <cellStyle name="Standard 9 4" xfId="1776"/>
    <cellStyle name="Standard 9 4 2" xfId="1777"/>
    <cellStyle name="Standard 9 5" xfId="1471"/>
    <cellStyle name="style1409137545777" xfId="1473"/>
    <cellStyle name="style1409137546292" xfId="1474"/>
    <cellStyle name="style1410424099488" xfId="1528"/>
    <cellStyle name="style1467963868888" xfId="86"/>
    <cellStyle name="style1467963869013" xfId="87"/>
    <cellStyle name="style1467963869138" xfId="88"/>
    <cellStyle name="style1467963869263" xfId="89"/>
    <cellStyle name="style1467963873139" xfId="90"/>
    <cellStyle name="style1467963873232" xfId="91"/>
    <cellStyle name="style1467963873342" xfId="92"/>
    <cellStyle name="style1467963873420" xfId="93"/>
    <cellStyle name="style1467963873514" xfId="94"/>
    <cellStyle name="style1467963873639" xfId="95"/>
    <cellStyle name="style1467963873764" xfId="96"/>
    <cellStyle name="style1467963873982" xfId="97"/>
    <cellStyle name="style1467963874123" xfId="98"/>
    <cellStyle name="style1467963874217" xfId="99"/>
    <cellStyle name="style1467963874342" xfId="100"/>
    <cellStyle name="style1467963874670" xfId="101"/>
    <cellStyle name="style1467963874795" xfId="102"/>
    <cellStyle name="style1467963874967" xfId="103"/>
    <cellStyle name="style1467963876311" xfId="104"/>
    <cellStyle name="style1467963876576" xfId="105"/>
    <cellStyle name="style1467963876686" xfId="106"/>
    <cellStyle name="style1467963876826" xfId="107"/>
    <cellStyle name="style1467963876967" xfId="108"/>
    <cellStyle name="style1467963877139" xfId="109"/>
    <cellStyle name="style1467963877326" xfId="110"/>
    <cellStyle name="style1468244005493" xfId="111"/>
    <cellStyle name="style1468244005696" xfId="112"/>
    <cellStyle name="style1468244005868" xfId="113"/>
    <cellStyle name="style1468244006025" xfId="114"/>
    <cellStyle name="style1468244011025" xfId="115"/>
    <cellStyle name="style1468244011150" xfId="116"/>
    <cellStyle name="style1468244011290" xfId="117"/>
    <cellStyle name="style1468244011384" xfId="118"/>
    <cellStyle name="style1468244011509" xfId="119"/>
    <cellStyle name="style1468244011634" xfId="120"/>
    <cellStyle name="style1468244011759" xfId="121"/>
    <cellStyle name="style1468244011853" xfId="122"/>
    <cellStyle name="style1468244011962" xfId="123"/>
    <cellStyle name="style1468244012087" xfId="124"/>
    <cellStyle name="style1468244013947" xfId="125"/>
    <cellStyle name="style1468244014228" xfId="126"/>
    <cellStyle name="style1468244014337" xfId="127"/>
    <cellStyle name="style1468244014462" xfId="128"/>
    <cellStyle name="style1468244014619" xfId="129"/>
    <cellStyle name="style1468244014744" xfId="130"/>
    <cellStyle name="style1468244014900" xfId="131"/>
    <cellStyle name="style1468245796291" xfId="132"/>
    <cellStyle name="style1468245796510" xfId="133"/>
    <cellStyle name="style1468245796635" xfId="134"/>
    <cellStyle name="style1468245796776" xfId="135"/>
    <cellStyle name="style1468245796901" xfId="136"/>
    <cellStyle name="style1468245797041" xfId="137"/>
    <cellStyle name="style1468245797135" xfId="138"/>
    <cellStyle name="style1468245797276" xfId="139"/>
    <cellStyle name="style1468245797401" xfId="140"/>
    <cellStyle name="style1468245797526" xfId="141"/>
    <cellStyle name="style1468245797666" xfId="142"/>
    <cellStyle name="style1468245797791" xfId="143"/>
    <cellStyle name="style1468245797901" xfId="144"/>
    <cellStyle name="style1468245798026" xfId="145"/>
    <cellStyle name="style1468245798166" xfId="146"/>
    <cellStyle name="style1468245798260" xfId="147"/>
    <cellStyle name="style1468245798354" xfId="148"/>
    <cellStyle name="style1468245798463" xfId="149"/>
    <cellStyle name="style1468245798557" xfId="150"/>
    <cellStyle name="style1468245798666" xfId="151"/>
    <cellStyle name="style1468245798776" xfId="152"/>
    <cellStyle name="style1468245798885" xfId="153"/>
    <cellStyle name="style1468245799010" xfId="154"/>
    <cellStyle name="style1468245799119" xfId="155"/>
    <cellStyle name="style1468245799244" xfId="156"/>
    <cellStyle name="style1468245799354" xfId="157"/>
    <cellStyle name="style1468245799463" xfId="158"/>
    <cellStyle name="style1468245799572" xfId="159"/>
    <cellStyle name="style1468245799697" xfId="160"/>
    <cellStyle name="style1468245799807" xfId="161"/>
    <cellStyle name="style1468245799916" xfId="162"/>
    <cellStyle name="style1468245800026" xfId="163"/>
    <cellStyle name="style1468245800135" xfId="164"/>
    <cellStyle name="style1468245800244" xfId="165"/>
    <cellStyle name="style1468245800369" xfId="166"/>
    <cellStyle name="style1468245800479" xfId="167"/>
    <cellStyle name="style1468245800588" xfId="168"/>
    <cellStyle name="style1468245800791" xfId="169"/>
    <cellStyle name="style1468245800947" xfId="170"/>
    <cellStyle name="style1468245801041" xfId="171"/>
    <cellStyle name="style1468245801135" xfId="172"/>
    <cellStyle name="style1468245801244" xfId="173"/>
    <cellStyle name="style1468245801322" xfId="174"/>
    <cellStyle name="style1468245801432" xfId="175"/>
    <cellStyle name="style1468245801557" xfId="176"/>
    <cellStyle name="style1468245801698" xfId="177"/>
    <cellStyle name="style1468245801885" xfId="178"/>
    <cellStyle name="style1468245801979" xfId="179"/>
    <cellStyle name="style1468245802073" xfId="180"/>
    <cellStyle name="style1468245802182" xfId="181"/>
    <cellStyle name="style1468245802307" xfId="182"/>
    <cellStyle name="style1468245802463" xfId="183"/>
    <cellStyle name="style1468245802651" xfId="184"/>
    <cellStyle name="style1468245802838" xfId="185"/>
    <cellStyle name="style1468245802963" xfId="186"/>
    <cellStyle name="style1468245803088" xfId="187"/>
    <cellStyle name="style1468245803213" xfId="188"/>
    <cellStyle name="style1468245803338" xfId="189"/>
    <cellStyle name="style1468245803526" xfId="190"/>
    <cellStyle name="style1468245803651" xfId="191"/>
    <cellStyle name="style1468245803760" xfId="192"/>
    <cellStyle name="style1468245803885" xfId="193"/>
    <cellStyle name="style1468245804010" xfId="194"/>
    <cellStyle name="style1468245804135" xfId="195"/>
    <cellStyle name="style1468245804260" xfId="196"/>
    <cellStyle name="style1468245804385" xfId="197"/>
    <cellStyle name="style1468245804510" xfId="198"/>
    <cellStyle name="style1468245804651" xfId="199"/>
    <cellStyle name="style1468245804776" xfId="200"/>
    <cellStyle name="style1468245804916" xfId="201"/>
    <cellStyle name="style1468245805057" xfId="202"/>
    <cellStyle name="style1468245805291" xfId="203"/>
    <cellStyle name="style1468245805416" xfId="204"/>
    <cellStyle name="style1468245805526" xfId="205"/>
    <cellStyle name="style1468245805666" xfId="206"/>
    <cellStyle name="style1468245805823" xfId="207"/>
    <cellStyle name="style1468245805932" xfId="208"/>
    <cellStyle name="style1468245806057" xfId="209"/>
    <cellStyle name="style1468245806151" xfId="210"/>
    <cellStyle name="style1468245806260" xfId="211"/>
    <cellStyle name="style1468245806385" xfId="212"/>
    <cellStyle name="style1468245806494" xfId="213"/>
    <cellStyle name="style1468245806620" xfId="214"/>
    <cellStyle name="style1468245806729" xfId="215"/>
    <cellStyle name="style1468245806932" xfId="216"/>
    <cellStyle name="style1468245807026" xfId="217"/>
    <cellStyle name="style1468245807245" xfId="218"/>
    <cellStyle name="style1468329697853" xfId="519"/>
    <cellStyle name="style1468329698103" xfId="520"/>
    <cellStyle name="style1468329698228" xfId="521"/>
    <cellStyle name="style1468329698399" xfId="522"/>
    <cellStyle name="style1468329698556" xfId="523"/>
    <cellStyle name="style1468329698712" xfId="524"/>
    <cellStyle name="style1468329698837" xfId="525"/>
    <cellStyle name="style1468329699009" xfId="526"/>
    <cellStyle name="style1468329699149" xfId="527"/>
    <cellStyle name="style1468329699274" xfId="528"/>
    <cellStyle name="style1468329699415" xfId="529"/>
    <cellStyle name="style1468329699540" xfId="530"/>
    <cellStyle name="style1468329699649" xfId="531"/>
    <cellStyle name="style1468329699774" xfId="532"/>
    <cellStyle name="style1468329699915" xfId="533"/>
    <cellStyle name="style1468329699993" xfId="534"/>
    <cellStyle name="style1468329700087" xfId="535"/>
    <cellStyle name="style1468329700196" xfId="536"/>
    <cellStyle name="style1468329700290" xfId="537"/>
    <cellStyle name="style1468329700399" xfId="538"/>
    <cellStyle name="style1468329700540" xfId="539"/>
    <cellStyle name="style1468329700649" xfId="540"/>
    <cellStyle name="style1468329700759" xfId="541"/>
    <cellStyle name="style1468329700868" xfId="542"/>
    <cellStyle name="style1468329700993" xfId="543"/>
    <cellStyle name="style1468329701103" xfId="544"/>
    <cellStyle name="style1468329701259" xfId="545"/>
    <cellStyle name="style1468329701368" xfId="546"/>
    <cellStyle name="style1468329701493" xfId="547"/>
    <cellStyle name="style1468329701603" xfId="548"/>
    <cellStyle name="style1468329701728" xfId="549"/>
    <cellStyle name="style1468329701853" xfId="550"/>
    <cellStyle name="style1468329701978" xfId="551"/>
    <cellStyle name="style1468329702087" xfId="552"/>
    <cellStyle name="style1468329702212" xfId="553"/>
    <cellStyle name="style1468329702337" xfId="554"/>
    <cellStyle name="style1468329702446" xfId="555"/>
    <cellStyle name="style1468329702556" xfId="556"/>
    <cellStyle name="style1468329702696" xfId="557"/>
    <cellStyle name="style1468329702790" xfId="558"/>
    <cellStyle name="style1468329702868" xfId="559"/>
    <cellStyle name="style1468329702946" xfId="560"/>
    <cellStyle name="style1468329703087" xfId="561"/>
    <cellStyle name="style1468329703212" xfId="562"/>
    <cellStyle name="style1468329703368" xfId="563"/>
    <cellStyle name="style1468329703587" xfId="564"/>
    <cellStyle name="style1468329703743" xfId="565"/>
    <cellStyle name="style1468329703837" xfId="566"/>
    <cellStyle name="style1468329703931" xfId="567"/>
    <cellStyle name="style1468329704040" xfId="568"/>
    <cellStyle name="style1468329704165" xfId="569"/>
    <cellStyle name="style1468329704290" xfId="570"/>
    <cellStyle name="style1468329704384" xfId="571"/>
    <cellStyle name="style1468329704509" xfId="572"/>
    <cellStyle name="style1468329704650" xfId="573"/>
    <cellStyle name="style1468329704775" xfId="574"/>
    <cellStyle name="style1468329704868" xfId="575"/>
    <cellStyle name="style1468329704993" xfId="576"/>
    <cellStyle name="style1468329705118" xfId="577"/>
    <cellStyle name="style1468329705400" xfId="578"/>
    <cellStyle name="style1468329705525" xfId="579"/>
    <cellStyle name="style1468329705743" xfId="580"/>
    <cellStyle name="style1468329705868" xfId="581"/>
    <cellStyle name="style1468329705993" xfId="582"/>
    <cellStyle name="style1468329706118" xfId="583"/>
    <cellStyle name="style1468329706243" xfId="584"/>
    <cellStyle name="style1468329706368" xfId="585"/>
    <cellStyle name="style1468329706618" xfId="586"/>
    <cellStyle name="style1468329706712" xfId="587"/>
    <cellStyle name="style1468329706962" xfId="588"/>
    <cellStyle name="style1468329707056" xfId="589"/>
    <cellStyle name="style1468329707150" xfId="590"/>
    <cellStyle name="style1468329707243" xfId="591"/>
    <cellStyle name="style1468329707337" xfId="592"/>
    <cellStyle name="style1468329707478" xfId="593"/>
    <cellStyle name="style1468329707634" xfId="594"/>
    <cellStyle name="style1468329708259" xfId="595"/>
    <cellStyle name="style1468329708353" xfId="596"/>
    <cellStyle name="style1468329708447" xfId="597"/>
    <cellStyle name="style1468329709009" xfId="598"/>
    <cellStyle name="style1468329709103" xfId="599"/>
    <cellStyle name="style1468329709259" xfId="600"/>
    <cellStyle name="style1468329709993" xfId="601"/>
    <cellStyle name="style1468329710072" xfId="602"/>
    <cellStyle name="style1468329710165" xfId="603"/>
    <cellStyle name="style1468329710275" xfId="604"/>
    <cellStyle name="style1468329710384" xfId="605"/>
    <cellStyle name="style1468329710478" xfId="606"/>
    <cellStyle name="style1468329710587" xfId="607"/>
    <cellStyle name="style1468329710681" xfId="608"/>
    <cellStyle name="style1468329710775" xfId="609"/>
    <cellStyle name="style1468329710884" xfId="610"/>
    <cellStyle name="style1468329711603" xfId="611"/>
    <cellStyle name="style1468329711712" xfId="612"/>
    <cellStyle name="style1468329711806" xfId="613"/>
    <cellStyle name="style1468329711915" xfId="614"/>
    <cellStyle name="style1468329712478" xfId="615"/>
    <cellStyle name="style1468329712572" xfId="616"/>
    <cellStyle name="style1468329712681" xfId="617"/>
    <cellStyle name="style1468329712744" xfId="618"/>
    <cellStyle name="style1468329713072" xfId="619"/>
    <cellStyle name="style1468329713150" xfId="620"/>
    <cellStyle name="style1468329713415" xfId="621"/>
    <cellStyle name="style1468329713556" xfId="622"/>
    <cellStyle name="style1468329713697" xfId="623"/>
    <cellStyle name="style1468329713790" xfId="624"/>
    <cellStyle name="style1468329713869" xfId="625"/>
    <cellStyle name="style1468329714509" xfId="626"/>
    <cellStyle name="style1468329714572" xfId="627"/>
    <cellStyle name="style1468329714650" xfId="628"/>
    <cellStyle name="style1468329714728" xfId="629"/>
    <cellStyle name="style1468329714822" xfId="630"/>
    <cellStyle name="style1468329714900" xfId="631"/>
    <cellStyle name="style1468330557046" xfId="1242"/>
    <cellStyle name="style1468330557187" xfId="1243"/>
    <cellStyle name="style1468330557281" xfId="1244"/>
    <cellStyle name="style1468330557437" xfId="1245"/>
    <cellStyle name="style1468330557593" xfId="1246"/>
    <cellStyle name="style1468330557718" xfId="1247"/>
    <cellStyle name="style1468330557812" xfId="1248"/>
    <cellStyle name="style1468330557953" xfId="1249"/>
    <cellStyle name="style1468330558062" xfId="1250"/>
    <cellStyle name="style1468330558203" xfId="1251"/>
    <cellStyle name="style1468330558312" xfId="1252"/>
    <cellStyle name="style1468330558421" xfId="1253"/>
    <cellStyle name="style1468330558531" xfId="1254"/>
    <cellStyle name="style1468330558640" xfId="1255"/>
    <cellStyle name="style1468330558765" xfId="1256"/>
    <cellStyle name="style1468330558859" xfId="1257"/>
    <cellStyle name="style1468330558953" xfId="1258"/>
    <cellStyle name="style1468330559093" xfId="1259"/>
    <cellStyle name="style1468330559234" xfId="1260"/>
    <cellStyle name="style1468330559453" xfId="1261"/>
    <cellStyle name="style1468330559593" xfId="1262"/>
    <cellStyle name="style1468330559703" xfId="1263"/>
    <cellStyle name="style1468330559812" xfId="1264"/>
    <cellStyle name="style1468330559937" xfId="1265"/>
    <cellStyle name="style1468330560046" xfId="1266"/>
    <cellStyle name="style1468330560171" xfId="1267"/>
    <cellStyle name="style1468330560281" xfId="1268"/>
    <cellStyle name="style1468330560390" xfId="1269"/>
    <cellStyle name="style1468330560515" xfId="1270"/>
    <cellStyle name="style1468330560625" xfId="1271"/>
    <cellStyle name="style1468330560781" xfId="1272"/>
    <cellStyle name="style1468330560968" xfId="1273"/>
    <cellStyle name="style1468330561172" xfId="1274"/>
    <cellStyle name="style1468330561281" xfId="1275"/>
    <cellStyle name="style1468330561390" xfId="1276"/>
    <cellStyle name="style1468330561500" xfId="1277"/>
    <cellStyle name="style1468330561609" xfId="1278"/>
    <cellStyle name="style1468330561750" xfId="1279"/>
    <cellStyle name="style1468330561859" xfId="1280"/>
    <cellStyle name="style1468330561968" xfId="1281"/>
    <cellStyle name="style1468330562047" xfId="1282"/>
    <cellStyle name="style1468330562140" xfId="1283"/>
    <cellStyle name="style1468330562250" xfId="1284"/>
    <cellStyle name="style1468330562375" xfId="1285"/>
    <cellStyle name="style1468330562484" xfId="1286"/>
    <cellStyle name="style1468330562593" xfId="1287"/>
    <cellStyle name="style1468330562718" xfId="1288"/>
    <cellStyle name="style1468330562797" xfId="1289"/>
    <cellStyle name="style1468330562890" xfId="1290"/>
    <cellStyle name="style1468330563000" xfId="1291"/>
    <cellStyle name="style1468330563172" xfId="1292"/>
    <cellStyle name="style1468330563281" xfId="1293"/>
    <cellStyle name="style1468330563359" xfId="1294"/>
    <cellStyle name="style1468330563500" xfId="1295"/>
    <cellStyle name="style1468330563625" xfId="1296"/>
    <cellStyle name="style1468330563765" xfId="1297"/>
    <cellStyle name="style1468330563859" xfId="1298"/>
    <cellStyle name="style1468330564000" xfId="1299"/>
    <cellStyle name="style1468330564140" xfId="1300"/>
    <cellStyle name="style1468330564328" xfId="1301"/>
    <cellStyle name="style1468330564406" xfId="1302"/>
    <cellStyle name="style1468330564500" xfId="1303"/>
    <cellStyle name="style1468330564640" xfId="1304"/>
    <cellStyle name="style1468330564812" xfId="1305"/>
    <cellStyle name="style1468330565015" xfId="1306"/>
    <cellStyle name="style1468330565218" xfId="1307"/>
    <cellStyle name="style1468330565359" xfId="1308"/>
    <cellStyle name="style1468330565515" xfId="1309"/>
    <cellStyle name="style1468330565609" xfId="1310"/>
    <cellStyle name="style1468330565828" xfId="1311"/>
    <cellStyle name="style1468330565984" xfId="1312"/>
    <cellStyle name="style1468330566140" xfId="1313"/>
    <cellStyle name="style1468330566234" xfId="1314"/>
    <cellStyle name="style1468330566312" xfId="1315"/>
    <cellStyle name="style1468330566422" xfId="1316"/>
    <cellStyle name="style1468330566547" xfId="1317"/>
    <cellStyle name="style1468330566781" xfId="1318"/>
    <cellStyle name="style1468330566890" xfId="1319"/>
    <cellStyle name="style1468330566984" xfId="1320"/>
    <cellStyle name="style1468330567219" xfId="1321"/>
    <cellStyle name="style1468330567312" xfId="1322"/>
    <cellStyle name="style1468330567469" xfId="1323"/>
    <cellStyle name="style1468330568078" xfId="1324"/>
    <cellStyle name="style1468330568203" xfId="1325"/>
    <cellStyle name="style1468330568422" xfId="1326"/>
    <cellStyle name="style1468330568625" xfId="1327"/>
    <cellStyle name="style1468330568828" xfId="1328"/>
    <cellStyle name="style1468330568969" xfId="1329"/>
    <cellStyle name="style1468330569125" xfId="1330"/>
    <cellStyle name="style1468330569297" xfId="1331"/>
    <cellStyle name="style1468330569437" xfId="1332"/>
    <cellStyle name="style1468330569640" xfId="1333"/>
    <cellStyle name="style1468330570844" xfId="1334"/>
    <cellStyle name="style1468330571047" xfId="1335"/>
    <cellStyle name="style1468330571203" xfId="1336"/>
    <cellStyle name="style1468330571312" xfId="1337"/>
    <cellStyle name="style1468330571437" xfId="1338"/>
    <cellStyle name="style1468330571641" xfId="1339"/>
    <cellStyle name="style1468330571859" xfId="1340"/>
    <cellStyle name="style1468330572016" xfId="1341"/>
    <cellStyle name="style1468330572375" xfId="1342"/>
    <cellStyle name="style1468330572484" xfId="1343"/>
    <cellStyle name="style1468330573062" xfId="1344"/>
    <cellStyle name="style1468330573281" xfId="1345"/>
    <cellStyle name="style1468330573469" xfId="1346"/>
    <cellStyle name="style1468330573594" xfId="1347"/>
    <cellStyle name="style1468330573687" xfId="1348"/>
    <cellStyle name="style1468330574734" xfId="1349"/>
    <cellStyle name="style1468330574875" xfId="1350"/>
    <cellStyle name="style1468330575031" xfId="1351"/>
    <cellStyle name="style1468330575125" xfId="1352"/>
    <cellStyle name="style1468330575219" xfId="1353"/>
    <cellStyle name="style1468330575313" xfId="1354"/>
    <cellStyle name="style1468330738817" xfId="632"/>
    <cellStyle name="style1468330738957" xfId="633"/>
    <cellStyle name="style1468330739051" xfId="634"/>
    <cellStyle name="style1468330739207" xfId="635"/>
    <cellStyle name="style1468330739364" xfId="636"/>
    <cellStyle name="style1468330739489" xfId="637"/>
    <cellStyle name="style1468330739598" xfId="638"/>
    <cellStyle name="style1468330739754" xfId="639"/>
    <cellStyle name="style1468330739910" xfId="640"/>
    <cellStyle name="style1468330740020" xfId="641"/>
    <cellStyle name="style1468330740129" xfId="642"/>
    <cellStyle name="style1468330740254" xfId="643"/>
    <cellStyle name="style1468330740379" xfId="644"/>
    <cellStyle name="style1468330740504" xfId="645"/>
    <cellStyle name="style1468330740629" xfId="646"/>
    <cellStyle name="style1468330740754" xfId="647"/>
    <cellStyle name="style1468330740848" xfId="648"/>
    <cellStyle name="style1468330740957" xfId="649"/>
    <cellStyle name="style1468330741051" xfId="650"/>
    <cellStyle name="style1468330741192" xfId="651"/>
    <cellStyle name="style1468330741332" xfId="652"/>
    <cellStyle name="style1468330741473" xfId="653"/>
    <cellStyle name="style1468330741598" xfId="654"/>
    <cellStyle name="style1468330741786" xfId="655"/>
    <cellStyle name="style1468330741989" xfId="656"/>
    <cellStyle name="style1468330742129" xfId="657"/>
    <cellStyle name="style1468330742270" xfId="658"/>
    <cellStyle name="style1468330742379" xfId="659"/>
    <cellStyle name="style1468330742504" xfId="660"/>
    <cellStyle name="style1468330742614" xfId="661"/>
    <cellStyle name="style1468330742754" xfId="662"/>
    <cellStyle name="style1468330742911" xfId="663"/>
    <cellStyle name="style1468330743067" xfId="664"/>
    <cellStyle name="style1468330743270" xfId="665"/>
    <cellStyle name="style1468330743442" xfId="666"/>
    <cellStyle name="style1468330743582" xfId="667"/>
    <cellStyle name="style1468330743723" xfId="668"/>
    <cellStyle name="style1468330743864" xfId="669"/>
    <cellStyle name="style1468330744004" xfId="670"/>
    <cellStyle name="style1468330744129" xfId="671"/>
    <cellStyle name="style1468330744223" xfId="672"/>
    <cellStyle name="style1468330744301" xfId="673"/>
    <cellStyle name="style1468330744457" xfId="674"/>
    <cellStyle name="style1468330744598" xfId="675"/>
    <cellStyle name="style1468330744707" xfId="676"/>
    <cellStyle name="style1468330744832" xfId="677"/>
    <cellStyle name="style1468330744957" xfId="678"/>
    <cellStyle name="style1468330745161" xfId="679"/>
    <cellStyle name="style1468330745317" xfId="680"/>
    <cellStyle name="style1468330745411" xfId="681"/>
    <cellStyle name="style1468330745536" xfId="682"/>
    <cellStyle name="style1468330745707" xfId="683"/>
    <cellStyle name="style1468330745895" xfId="684"/>
    <cellStyle name="style1468330746051" xfId="685"/>
    <cellStyle name="style1468330746208" xfId="686"/>
    <cellStyle name="style1468330746333" xfId="687"/>
    <cellStyle name="style1468330746442" xfId="688"/>
    <cellStyle name="style1468330746551" xfId="689"/>
    <cellStyle name="style1468330746692" xfId="690"/>
    <cellStyle name="style1468330746817" xfId="691"/>
    <cellStyle name="style1468330746958" xfId="692"/>
    <cellStyle name="style1468330747083" xfId="693"/>
    <cellStyle name="style1468330747223" xfId="694"/>
    <cellStyle name="style1468330747442" xfId="695"/>
    <cellStyle name="style1468330747598" xfId="696"/>
    <cellStyle name="style1468330747801" xfId="697"/>
    <cellStyle name="style1468330747911" xfId="698"/>
    <cellStyle name="style1468330748083" xfId="699"/>
    <cellStyle name="style1468330748176" xfId="700"/>
    <cellStyle name="style1468330748333" xfId="701"/>
    <cellStyle name="style1468330748536" xfId="702"/>
    <cellStyle name="style1468330748708" xfId="703"/>
    <cellStyle name="style1468330748817" xfId="704"/>
    <cellStyle name="style1468330748942" xfId="705"/>
    <cellStyle name="style1468330749083" xfId="706"/>
    <cellStyle name="style1468330749239" xfId="707"/>
    <cellStyle name="style1468330749395" xfId="708"/>
    <cellStyle name="style1468330749520" xfId="709"/>
    <cellStyle name="style1468330749645" xfId="710"/>
    <cellStyle name="style1468330749770" xfId="711"/>
    <cellStyle name="style1468330749848" xfId="712"/>
    <cellStyle name="style1468330749926" xfId="713"/>
    <cellStyle name="style1468330750036" xfId="714"/>
    <cellStyle name="style1468330750192" xfId="715"/>
    <cellStyle name="style1468330750426" xfId="716"/>
    <cellStyle name="style1468330750504" xfId="717"/>
    <cellStyle name="style1468330750911" xfId="718"/>
    <cellStyle name="style1468330751020" xfId="719"/>
    <cellStyle name="style1468330751161" xfId="720"/>
    <cellStyle name="style1468330751286" xfId="721"/>
    <cellStyle name="style1468330751411" xfId="722"/>
    <cellStyle name="style1468330751536" xfId="723"/>
    <cellStyle name="style1468330751676" xfId="724"/>
    <cellStyle name="style1468330751817" xfId="725"/>
    <cellStyle name="style1468330751926" xfId="726"/>
    <cellStyle name="style1468330752005" xfId="727"/>
    <cellStyle name="style1468330752098" xfId="728"/>
    <cellStyle name="style1468330752176" xfId="729"/>
    <cellStyle name="style1468330752255" xfId="730"/>
    <cellStyle name="style1468330752348" xfId="731"/>
    <cellStyle name="style1468330752426" xfId="732"/>
    <cellStyle name="style1468330752551" xfId="733"/>
    <cellStyle name="style1468330752661" xfId="734"/>
    <cellStyle name="style1468330755411" xfId="735"/>
    <cellStyle name="style1468330755598" xfId="736"/>
    <cellStyle name="style1468330756880" xfId="737"/>
    <cellStyle name="style1468330757036" xfId="738"/>
    <cellStyle name="style1468330757505" xfId="739"/>
    <cellStyle name="style1468330758005" xfId="740"/>
    <cellStyle name="style1468330759098" xfId="741"/>
    <cellStyle name="style1468330759208" xfId="742"/>
    <cellStyle name="style1468330759302" xfId="743"/>
    <cellStyle name="style1468330759395" xfId="744"/>
    <cellStyle name="style1468330759489" xfId="745"/>
    <cellStyle name="style1471329767287" xfId="1217"/>
    <cellStyle name="style1471329767506" xfId="1216"/>
    <cellStyle name="style1471329767756" xfId="1215"/>
    <cellStyle name="style1471329767896" xfId="1214"/>
    <cellStyle name="style1471329768068" xfId="1213"/>
    <cellStyle name="style1471329768318" xfId="1212"/>
    <cellStyle name="style1471329768490" xfId="1211"/>
    <cellStyle name="style1471329768615" xfId="1210"/>
    <cellStyle name="style1471329768787" xfId="1209"/>
    <cellStyle name="style1471329768943" xfId="1208"/>
    <cellStyle name="style1471329769115" xfId="324"/>
    <cellStyle name="style1471329769287" xfId="1207"/>
    <cellStyle name="style1471329769443" xfId="1206"/>
    <cellStyle name="style1471329769599" xfId="1205"/>
    <cellStyle name="style1471329769756" xfId="1204"/>
    <cellStyle name="style1471329769912" xfId="1203"/>
    <cellStyle name="style1471329770021" xfId="1202"/>
    <cellStyle name="style1471329770146" xfId="1201"/>
    <cellStyle name="style1471329770287" xfId="1200"/>
    <cellStyle name="style1471329770396" xfId="1199"/>
    <cellStyle name="style1471329770552" xfId="1198"/>
    <cellStyle name="style1471329770709" xfId="1197"/>
    <cellStyle name="style1471329770849" xfId="334"/>
    <cellStyle name="style1471329770990" xfId="336"/>
    <cellStyle name="style1471329771131" xfId="337"/>
    <cellStyle name="style1471329771287" xfId="1196"/>
    <cellStyle name="style1471329771443" xfId="1195"/>
    <cellStyle name="style1471329771599" xfId="1194"/>
    <cellStyle name="style1471329771740" xfId="1193"/>
    <cellStyle name="style1471329771881" xfId="1192"/>
    <cellStyle name="style1471329772021" xfId="338"/>
    <cellStyle name="style1471329772146" xfId="339"/>
    <cellStyle name="style1471329772365" xfId="340"/>
    <cellStyle name="style1471329772506" xfId="341"/>
    <cellStyle name="style1471329772646" xfId="1191"/>
    <cellStyle name="style1471329772803" xfId="1190"/>
    <cellStyle name="style1471329772959" xfId="1189"/>
    <cellStyle name="style1471329773099" xfId="1188"/>
    <cellStyle name="style1471329773256" xfId="1187"/>
    <cellStyle name="style1471329773428" xfId="1186"/>
    <cellStyle name="style1471329773553" xfId="1185"/>
    <cellStyle name="style1471329773771" xfId="1184"/>
    <cellStyle name="style1471329773896" xfId="1183"/>
    <cellStyle name="style1471329774037" xfId="1182"/>
    <cellStyle name="style1471329774162" xfId="1181"/>
    <cellStyle name="style1471329774349" xfId="335"/>
    <cellStyle name="style1471329774490" xfId="1084"/>
    <cellStyle name="style1471329774631" xfId="1180"/>
    <cellStyle name="style1471329774756" xfId="1179"/>
    <cellStyle name="style1471329774896" xfId="1085"/>
    <cellStyle name="style1471329775006" xfId="1086"/>
    <cellStyle name="style1471329775131" xfId="343"/>
    <cellStyle name="style1471329775287" xfId="344"/>
    <cellStyle name="style1471329775428" xfId="1087"/>
    <cellStyle name="style1471329775521" xfId="327"/>
    <cellStyle name="style1471329775662" xfId="326"/>
    <cellStyle name="style1471329775803" xfId="328"/>
    <cellStyle name="style1471329775990" xfId="1178"/>
    <cellStyle name="style1471329776084" xfId="1177"/>
    <cellStyle name="style1471329776224" xfId="1176"/>
    <cellStyle name="style1471329776365" xfId="1175"/>
    <cellStyle name="style1471329776537" xfId="1174"/>
    <cellStyle name="style1471329776787" xfId="1173"/>
    <cellStyle name="style1471329776896" xfId="1172"/>
    <cellStyle name="style1471329777053" xfId="1171"/>
    <cellStyle name="style1471329777193" xfId="1170"/>
    <cellStyle name="style1471329777412" xfId="1169"/>
    <cellStyle name="style1471329777662" xfId="1168"/>
    <cellStyle name="style1471329777803" xfId="1167"/>
    <cellStyle name="style1471329777943" xfId="1166"/>
    <cellStyle name="style1471329778084" xfId="329"/>
    <cellStyle name="style1471329778240" xfId="1165"/>
    <cellStyle name="style1471329778459" xfId="342"/>
    <cellStyle name="style1471329778709" xfId="325"/>
    <cellStyle name="style1471329778850" xfId="330"/>
    <cellStyle name="style1471329778990" xfId="331"/>
    <cellStyle name="style1471329779115" xfId="332"/>
    <cellStyle name="style1471329779240" xfId="333"/>
    <cellStyle name="style1471329779521" xfId="1137"/>
    <cellStyle name="style1471329780553" xfId="1138"/>
    <cellStyle name="style1471329780662" xfId="1139"/>
    <cellStyle name="style1471329781225" xfId="1218"/>
    <cellStyle name="style1471329781537" xfId="1219"/>
    <cellStyle name="style1471329782334" xfId="1220"/>
    <cellStyle name="style1471329782428" xfId="1221"/>
    <cellStyle name="style1471329782521" xfId="1222"/>
    <cellStyle name="style1471329783615" xfId="1223"/>
    <cellStyle name="style1471329783709" xfId="1224"/>
    <cellStyle name="style1471329784990" xfId="1225"/>
    <cellStyle name="style1471329785100" xfId="1226"/>
    <cellStyle name="style1471329785178" xfId="1227"/>
    <cellStyle name="style1471329785318" xfId="1228"/>
    <cellStyle name="style1471329785443" xfId="1229"/>
    <cellStyle name="style1471329785647" xfId="1230"/>
    <cellStyle name="style1471329785865" xfId="1231"/>
    <cellStyle name="style1471329786022" xfId="1232"/>
    <cellStyle name="style1471329786147" xfId="1233"/>
    <cellStyle name="style1471329786240" xfId="1234"/>
    <cellStyle name="style1471329786334" xfId="1235"/>
    <cellStyle name="style1471329786428" xfId="1236"/>
    <cellStyle name="style1471329786522" xfId="1237"/>
    <cellStyle name="style1471329786615" xfId="1238"/>
    <cellStyle name="style1471329786709" xfId="1239"/>
    <cellStyle name="style1471329786834" xfId="1240"/>
    <cellStyle name="style1471329786975" xfId="1241"/>
    <cellStyle name="style1471329856148" xfId="1088"/>
    <cellStyle name="style1471329856398" xfId="1089"/>
    <cellStyle name="style1471329856539" xfId="1090"/>
    <cellStyle name="style1471329856648" xfId="1091"/>
    <cellStyle name="style1471329856835" xfId="1092"/>
    <cellStyle name="style1471329857007" xfId="1093"/>
    <cellStyle name="style1471329857132" xfId="1094"/>
    <cellStyle name="style1471329857210" xfId="1095"/>
    <cellStyle name="style1471329857351" xfId="1096"/>
    <cellStyle name="style1471329857492" xfId="1097"/>
    <cellStyle name="style1471329857710" xfId="1098"/>
    <cellStyle name="style1471329857914" xfId="1099"/>
    <cellStyle name="style1471329858054" xfId="1100"/>
    <cellStyle name="style1471329858164" xfId="1101"/>
    <cellStyle name="style1471329858289" xfId="1102"/>
    <cellStyle name="style1471329858414" xfId="1103"/>
    <cellStyle name="style1471329858523" xfId="1104"/>
    <cellStyle name="style1471329858601" xfId="1105"/>
    <cellStyle name="style1471329858773" xfId="1106"/>
    <cellStyle name="style1471329858929" xfId="1107"/>
    <cellStyle name="style1471329859164" xfId="1108"/>
    <cellStyle name="style1471329859320" xfId="1109"/>
    <cellStyle name="style1471329859429" xfId="1110"/>
    <cellStyle name="style1471329859601" xfId="1111"/>
    <cellStyle name="style1471329859820" xfId="1112"/>
    <cellStyle name="style1471329860039" xfId="1113"/>
    <cellStyle name="style1471329860179" xfId="1114"/>
    <cellStyle name="style1471329860320" xfId="1115"/>
    <cellStyle name="style1471329860523" xfId="1116"/>
    <cellStyle name="style1471329860664" xfId="1117"/>
    <cellStyle name="style1471329860898" xfId="1118"/>
    <cellStyle name="style1471329861117" xfId="1119"/>
    <cellStyle name="style1471329861320" xfId="1120"/>
    <cellStyle name="style1471329861539" xfId="1121"/>
    <cellStyle name="style1471329861757" xfId="1122"/>
    <cellStyle name="style1471329861961" xfId="1123"/>
    <cellStyle name="style1471329862148" xfId="1124"/>
    <cellStyle name="style1471329862351" xfId="1125"/>
    <cellStyle name="style1471329862570" xfId="1126"/>
    <cellStyle name="style1471329862695" xfId="1127"/>
    <cellStyle name="style1471329862836" xfId="1128"/>
    <cellStyle name="style1471329862992" xfId="1129"/>
    <cellStyle name="style1471329863132" xfId="1130"/>
    <cellStyle name="style1471329863336" xfId="1131"/>
    <cellStyle name="style1471329863554" xfId="1132"/>
    <cellStyle name="style1471329863757" xfId="1133"/>
    <cellStyle name="style1471329863976" xfId="1134"/>
    <cellStyle name="style1471329864179" xfId="1135"/>
    <cellStyle name="style1471329864414" xfId="1136"/>
    <cellStyle name="style1471329864617" xfId="347"/>
    <cellStyle name="style1471329864695" xfId="349"/>
    <cellStyle name="style1471329864851" xfId="351"/>
    <cellStyle name="style1471329865070" xfId="345"/>
    <cellStyle name="style1471329865273" xfId="348"/>
    <cellStyle name="style1471329865429" xfId="350"/>
    <cellStyle name="style1471329865570" xfId="352"/>
    <cellStyle name="style1471329865711" xfId="346"/>
    <cellStyle name="style1471329865867" xfId="1140"/>
    <cellStyle name="style1471329866023" xfId="1141"/>
    <cellStyle name="style1471329866242" xfId="1142"/>
    <cellStyle name="style1471329866445" xfId="1143"/>
    <cellStyle name="style1471329866664" xfId="1144"/>
    <cellStyle name="style1471329866804" xfId="1145"/>
    <cellStyle name="style1471329866961" xfId="1146"/>
    <cellStyle name="style1471329867179" xfId="1147"/>
    <cellStyle name="style1471329867382" xfId="1148"/>
    <cellStyle name="style1471329867601" xfId="1149"/>
    <cellStyle name="style1471329867804" xfId="1150"/>
    <cellStyle name="style1471329868007" xfId="1151"/>
    <cellStyle name="style1471329868211" xfId="1152"/>
    <cellStyle name="style1471329868336" xfId="1153"/>
    <cellStyle name="style1471329868461" xfId="1154"/>
    <cellStyle name="style1471329868633" xfId="1155"/>
    <cellStyle name="style1471329868851" xfId="1156"/>
    <cellStyle name="style1471329869070" xfId="1157"/>
    <cellStyle name="style1471329869289" xfId="1158"/>
    <cellStyle name="style1471329869492" xfId="1159"/>
    <cellStyle name="style1471329869695" xfId="1160"/>
    <cellStyle name="style1471329869945" xfId="1161"/>
    <cellStyle name="style1471329870726" xfId="1162"/>
    <cellStyle name="style1471329870883" xfId="1163"/>
    <cellStyle name="style1471329872867" xfId="1164"/>
    <cellStyle name="style1471329915977" xfId="354"/>
    <cellStyle name="style1471329916133" xfId="355"/>
    <cellStyle name="style1471329916227" xfId="356"/>
    <cellStyle name="style1471329916352" xfId="357"/>
    <cellStyle name="style1471329916571" xfId="358"/>
    <cellStyle name="style1471329916790" xfId="359"/>
    <cellStyle name="style1471329916993" xfId="360"/>
    <cellStyle name="style1471329917149" xfId="361"/>
    <cellStyle name="style1471329917415" xfId="362"/>
    <cellStyle name="style1471329917633" xfId="363"/>
    <cellStyle name="style1471329917837" xfId="364"/>
    <cellStyle name="style1471329917977" xfId="365"/>
    <cellStyle name="style1471329918180" xfId="366"/>
    <cellStyle name="style1471329918383" xfId="367"/>
    <cellStyle name="style1471329918555" xfId="368"/>
    <cellStyle name="style1471329918774" xfId="369"/>
    <cellStyle name="style1471329918930" xfId="370"/>
    <cellStyle name="style1471329919087" xfId="371"/>
    <cellStyle name="style1471329919212" xfId="372"/>
    <cellStyle name="style1471329919321" xfId="373"/>
    <cellStyle name="style1471329919493" xfId="374"/>
    <cellStyle name="style1471329919602" xfId="375"/>
    <cellStyle name="style1471329919727" xfId="376"/>
    <cellStyle name="style1471329919930" xfId="377"/>
    <cellStyle name="style1471329920149" xfId="378"/>
    <cellStyle name="style1471329920352" xfId="379"/>
    <cellStyle name="style1471329920571" xfId="380"/>
    <cellStyle name="style1471329920790" xfId="381"/>
    <cellStyle name="style1471329921009" xfId="382"/>
    <cellStyle name="style1471329921212" xfId="383"/>
    <cellStyle name="style1471329921430" xfId="384"/>
    <cellStyle name="style1471329921618" xfId="385"/>
    <cellStyle name="style1471329921805" xfId="386"/>
    <cellStyle name="style1471329922009" xfId="387"/>
    <cellStyle name="style1471329922227" xfId="388"/>
    <cellStyle name="style1471329922430" xfId="389"/>
    <cellStyle name="style1471329922634" xfId="390"/>
    <cellStyle name="style1471329922852" xfId="391"/>
    <cellStyle name="style1471329923055" xfId="392"/>
    <cellStyle name="style1471329923259" xfId="393"/>
    <cellStyle name="style1471329923384" xfId="394"/>
    <cellStyle name="style1471329923493" xfId="395"/>
    <cellStyle name="style1471329923649" xfId="396"/>
    <cellStyle name="style1471329923852" xfId="397"/>
    <cellStyle name="style1471329924071" xfId="398"/>
    <cellStyle name="style1471329924243" xfId="399"/>
    <cellStyle name="style1471329924368" xfId="400"/>
    <cellStyle name="style1471329924477" xfId="401"/>
    <cellStyle name="style1471329924587" xfId="402"/>
    <cellStyle name="style1471329924774" xfId="403"/>
    <cellStyle name="style1471329924930" xfId="404"/>
    <cellStyle name="style1471329925118" xfId="405"/>
    <cellStyle name="style1471329925227" xfId="406"/>
    <cellStyle name="style1471329925384" xfId="407"/>
    <cellStyle name="style1471329925524" xfId="408"/>
    <cellStyle name="style1471329925743" xfId="409"/>
    <cellStyle name="style1471329925962" xfId="410"/>
    <cellStyle name="style1471329926180" xfId="411"/>
    <cellStyle name="style1471329926352" xfId="412"/>
    <cellStyle name="style1471329926555" xfId="413"/>
    <cellStyle name="style1471329926759" xfId="414"/>
    <cellStyle name="style1471329926977" xfId="415"/>
    <cellStyle name="style1471329927165" xfId="416"/>
    <cellStyle name="style1471329927321" xfId="417"/>
    <cellStyle name="style1471329927540" xfId="418"/>
    <cellStyle name="style1471329927727" xfId="419"/>
    <cellStyle name="style1471329927852" xfId="420"/>
    <cellStyle name="style1471329928009" xfId="421"/>
    <cellStyle name="style1471329928212" xfId="422"/>
    <cellStyle name="style1471329928431" xfId="423"/>
    <cellStyle name="style1471329928649" xfId="424"/>
    <cellStyle name="style1471329928868" xfId="425"/>
    <cellStyle name="style1471329929087" xfId="426"/>
    <cellStyle name="style1471329929259" xfId="427"/>
    <cellStyle name="style1471329929368" xfId="428"/>
    <cellStyle name="style1471329929493" xfId="429"/>
    <cellStyle name="style1471329929602" xfId="430"/>
    <cellStyle name="style1471329929712" xfId="431"/>
    <cellStyle name="style1471329929852" xfId="432"/>
    <cellStyle name="style1471329930243" xfId="433"/>
    <cellStyle name="style1471329930337" xfId="434"/>
    <cellStyle name="style1471329975619" xfId="514"/>
    <cellStyle name="style1471329975853" xfId="513"/>
    <cellStyle name="style1471329975947" xfId="512"/>
    <cellStyle name="style1471329976072" xfId="511"/>
    <cellStyle name="style1471329976275" xfId="510"/>
    <cellStyle name="style1471329976478" xfId="509"/>
    <cellStyle name="style1471329976619" xfId="508"/>
    <cellStyle name="style1471329976775" xfId="507"/>
    <cellStyle name="style1471329976994" xfId="506"/>
    <cellStyle name="style1471329977213" xfId="505"/>
    <cellStyle name="style1471329977416" xfId="504"/>
    <cellStyle name="style1471329977635" xfId="503"/>
    <cellStyle name="style1471329977838" xfId="502"/>
    <cellStyle name="style1471329978025" xfId="501"/>
    <cellStyle name="style1471329978181" xfId="500"/>
    <cellStyle name="style1471329978416" xfId="499"/>
    <cellStyle name="style1471329978572" xfId="498"/>
    <cellStyle name="style1471329978681" xfId="497"/>
    <cellStyle name="style1471329978838" xfId="496"/>
    <cellStyle name="style1471329978994" xfId="495"/>
    <cellStyle name="style1471329979197" xfId="494"/>
    <cellStyle name="style1471329979416" xfId="493"/>
    <cellStyle name="style1471329979650" xfId="492"/>
    <cellStyle name="style1471329979853" xfId="491"/>
    <cellStyle name="style1471329980057" xfId="490"/>
    <cellStyle name="style1471329980291" xfId="489"/>
    <cellStyle name="style1471329980510" xfId="488"/>
    <cellStyle name="style1471329980650" xfId="487"/>
    <cellStyle name="style1471329980822" xfId="486"/>
    <cellStyle name="style1471329981025" xfId="485"/>
    <cellStyle name="style1471329981228" xfId="484"/>
    <cellStyle name="style1471329981447" xfId="483"/>
    <cellStyle name="style1471329981650" xfId="482"/>
    <cellStyle name="style1471329981869" xfId="481"/>
    <cellStyle name="style1471329982072" xfId="480"/>
    <cellStyle name="style1471329982291" xfId="479"/>
    <cellStyle name="style1471329982494" xfId="478"/>
    <cellStyle name="style1471329982713" xfId="477"/>
    <cellStyle name="style1471329982916" xfId="476"/>
    <cellStyle name="style1471329983135" xfId="475"/>
    <cellStyle name="style1471329983322" xfId="474"/>
    <cellStyle name="style1471329983478" xfId="473"/>
    <cellStyle name="style1471329983635" xfId="472"/>
    <cellStyle name="style1471329983853" xfId="471"/>
    <cellStyle name="style1471329984010" xfId="470"/>
    <cellStyle name="style1471329984119" xfId="469"/>
    <cellStyle name="style1471329984244" xfId="468"/>
    <cellStyle name="style1471329984353" xfId="467"/>
    <cellStyle name="style1471329984478" xfId="466"/>
    <cellStyle name="style1471329984588" xfId="465"/>
    <cellStyle name="style1471329984682" xfId="464"/>
    <cellStyle name="style1471329984853" xfId="463"/>
    <cellStyle name="style1471329985057" xfId="462"/>
    <cellStyle name="style1471329985275" xfId="461"/>
    <cellStyle name="style1471329985432" xfId="460"/>
    <cellStyle name="style1471329985635" xfId="459"/>
    <cellStyle name="style1471329985838" xfId="458"/>
    <cellStyle name="style1471329986072" xfId="457"/>
    <cellStyle name="style1471329986229" xfId="456"/>
    <cellStyle name="style1471329986432" xfId="455"/>
    <cellStyle name="style1471329986650" xfId="454"/>
    <cellStyle name="style1471329986854" xfId="453"/>
    <cellStyle name="style1471329987041" xfId="452"/>
    <cellStyle name="style1471329987197" xfId="451"/>
    <cellStyle name="style1471329987416" xfId="450"/>
    <cellStyle name="style1471329987635" xfId="449"/>
    <cellStyle name="style1471329987838" xfId="448"/>
    <cellStyle name="style1471329988057" xfId="447"/>
    <cellStyle name="style1471329988260" xfId="446"/>
    <cellStyle name="style1471329988463" xfId="445"/>
    <cellStyle name="style1471329988682" xfId="444"/>
    <cellStyle name="style1471329988900" xfId="443"/>
    <cellStyle name="style1471329989119" xfId="442"/>
    <cellStyle name="style1471329989338" xfId="441"/>
    <cellStyle name="style1471329989510" xfId="440"/>
    <cellStyle name="style1471329989682" xfId="439"/>
    <cellStyle name="style1471329989885" xfId="438"/>
    <cellStyle name="style1471329990041" xfId="437"/>
    <cellStyle name="style1471329990166" xfId="436"/>
    <cellStyle name="style1471329990900" xfId="435"/>
    <cellStyle name="style1471329991057" xfId="353"/>
    <cellStyle name="style1471330189139" xfId="219"/>
    <cellStyle name="style1471330189139 2" xfId="873"/>
    <cellStyle name="style1471330189342" xfId="220"/>
    <cellStyle name="style1471330189342 2" xfId="874"/>
    <cellStyle name="style1471330189467" xfId="221"/>
    <cellStyle name="style1471330189467 2" xfId="875"/>
    <cellStyle name="style1471330189592" xfId="222"/>
    <cellStyle name="style1471330189592 2" xfId="876"/>
    <cellStyle name="style1471330189717" xfId="223"/>
    <cellStyle name="style1471330189717 2" xfId="877"/>
    <cellStyle name="style1471330189873" xfId="224"/>
    <cellStyle name="style1471330189873 2" xfId="878"/>
    <cellStyle name="style1471330190076" xfId="225"/>
    <cellStyle name="style1471330190076 2" xfId="879"/>
    <cellStyle name="style1471330190232" xfId="226"/>
    <cellStyle name="style1471330190232 2" xfId="880"/>
    <cellStyle name="style1471330190373" xfId="227"/>
    <cellStyle name="style1471330190373 2" xfId="881"/>
    <cellStyle name="style1471330190545" xfId="228"/>
    <cellStyle name="style1471330190545 2" xfId="882"/>
    <cellStyle name="style1471330190764" xfId="229"/>
    <cellStyle name="style1471330190764 2" xfId="883"/>
    <cellStyle name="style1471330190982" xfId="230"/>
    <cellStyle name="style1471330190982 2" xfId="884"/>
    <cellStyle name="style1471330191201" xfId="231"/>
    <cellStyle name="style1471330191201 2" xfId="885"/>
    <cellStyle name="style1471330191420" xfId="232"/>
    <cellStyle name="style1471330191420 2" xfId="886"/>
    <cellStyle name="style1471330191623" xfId="233"/>
    <cellStyle name="style1471330191623 2" xfId="887"/>
    <cellStyle name="style1471330191842" xfId="234"/>
    <cellStyle name="style1471330191842 2" xfId="888"/>
    <cellStyle name="style1471330191998" xfId="235"/>
    <cellStyle name="style1471330191998 2" xfId="889"/>
    <cellStyle name="style1471330192154" xfId="236"/>
    <cellStyle name="style1471330192154 2" xfId="890"/>
    <cellStyle name="style1471330192357" xfId="237"/>
    <cellStyle name="style1471330192357 2" xfId="891"/>
    <cellStyle name="style1471330192529" xfId="238"/>
    <cellStyle name="style1471330192529 2" xfId="892"/>
    <cellStyle name="style1471330192732" xfId="239"/>
    <cellStyle name="style1471330192732 2" xfId="893"/>
    <cellStyle name="style1471330192936" xfId="240"/>
    <cellStyle name="style1471330192936 2" xfId="894"/>
    <cellStyle name="style1471330193154" xfId="241"/>
    <cellStyle name="style1471330193154 2" xfId="895"/>
    <cellStyle name="style1471330193389" xfId="242"/>
    <cellStyle name="style1471330193389 2" xfId="896"/>
    <cellStyle name="style1471330193592" xfId="243"/>
    <cellStyle name="style1471330193592 2" xfId="897"/>
    <cellStyle name="style1471330193811" xfId="244"/>
    <cellStyle name="style1471330193811 2" xfId="898"/>
    <cellStyle name="style1471330193998" xfId="245"/>
    <cellStyle name="style1471330193998 2" xfId="899"/>
    <cellStyle name="style1471330194123" xfId="246"/>
    <cellStyle name="style1471330194123 2" xfId="900"/>
    <cellStyle name="style1471330194326" xfId="247"/>
    <cellStyle name="style1471330194326 2" xfId="901"/>
    <cellStyle name="style1471330194545" xfId="248"/>
    <cellStyle name="style1471330194545 2" xfId="902"/>
    <cellStyle name="style1471330194748" xfId="249"/>
    <cellStyle name="style1471330194748 2" xfId="903"/>
    <cellStyle name="style1471330194967" xfId="250"/>
    <cellStyle name="style1471330194967 2" xfId="904"/>
    <cellStyle name="style1471330195170" xfId="251"/>
    <cellStyle name="style1471330195170 2" xfId="905"/>
    <cellStyle name="style1471330195373" xfId="252"/>
    <cellStyle name="style1471330195373 2" xfId="906"/>
    <cellStyle name="style1471330195608" xfId="253"/>
    <cellStyle name="style1471330195608 2" xfId="907"/>
    <cellStyle name="style1471330195811" xfId="254"/>
    <cellStyle name="style1471330195811 2" xfId="908"/>
    <cellStyle name="style1471330196029" xfId="255"/>
    <cellStyle name="style1471330196029 2" xfId="909"/>
    <cellStyle name="style1471330196233" xfId="256"/>
    <cellStyle name="style1471330196233 2" xfId="910"/>
    <cellStyle name="style1471330196451" xfId="257"/>
    <cellStyle name="style1471330196451 2" xfId="911"/>
    <cellStyle name="style1471330196654" xfId="258"/>
    <cellStyle name="style1471330196654 2" xfId="912"/>
    <cellStyle name="style1471330196858" xfId="259"/>
    <cellStyle name="style1471330196858 2" xfId="913"/>
    <cellStyle name="style1471330197014" xfId="260"/>
    <cellStyle name="style1471330197014 2" xfId="914"/>
    <cellStyle name="style1471330197170" xfId="261"/>
    <cellStyle name="style1471330197170 2" xfId="915"/>
    <cellStyle name="style1471330197373" xfId="262"/>
    <cellStyle name="style1471330197373 2" xfId="916"/>
    <cellStyle name="style1471330197592" xfId="263"/>
    <cellStyle name="style1471330197592 2" xfId="917"/>
    <cellStyle name="style1471330197795" xfId="264"/>
    <cellStyle name="style1471330197795 2" xfId="918"/>
    <cellStyle name="style1471330198014" xfId="265"/>
    <cellStyle name="style1471330198014 2" xfId="919"/>
    <cellStyle name="style1471330198217" xfId="266"/>
    <cellStyle name="style1471330198217 2" xfId="920"/>
    <cellStyle name="style1471330198436" xfId="267"/>
    <cellStyle name="style1471330198436 2" xfId="921"/>
    <cellStyle name="style1471330198654" xfId="268"/>
    <cellStyle name="style1471330198654 2" xfId="922"/>
    <cellStyle name="style1471330198811" xfId="269"/>
    <cellStyle name="style1471330198811 2" xfId="923"/>
    <cellStyle name="style1471330199029" xfId="270"/>
    <cellStyle name="style1471330199029 2" xfId="924"/>
    <cellStyle name="style1471330199233" xfId="271"/>
    <cellStyle name="style1471330199233 2" xfId="925"/>
    <cellStyle name="style1471330199451" xfId="272"/>
    <cellStyle name="style1471330199451 2" xfId="926"/>
    <cellStyle name="style1471330199608" xfId="273"/>
    <cellStyle name="style1471330199608 2" xfId="927"/>
    <cellStyle name="style1471330199811" xfId="274"/>
    <cellStyle name="style1471330199811 2" xfId="928"/>
    <cellStyle name="style1471330200029" xfId="275"/>
    <cellStyle name="style1471330200029 2" xfId="929"/>
    <cellStyle name="style1471330200217" xfId="276"/>
    <cellStyle name="style1471330200217 2" xfId="930"/>
    <cellStyle name="style1471330200358" xfId="277"/>
    <cellStyle name="style1471330200358 2" xfId="931"/>
    <cellStyle name="style1471330200514" xfId="278"/>
    <cellStyle name="style1471330200514 2" xfId="932"/>
    <cellStyle name="style1471330200686" xfId="279"/>
    <cellStyle name="style1471330200686 2" xfId="933"/>
    <cellStyle name="style1471330200905" xfId="280"/>
    <cellStyle name="style1471330200905 2" xfId="934"/>
    <cellStyle name="style1471330201092" xfId="281"/>
    <cellStyle name="style1471330201092 2" xfId="935"/>
    <cellStyle name="style1471330201233" xfId="282"/>
    <cellStyle name="style1471330201233 2" xfId="936"/>
    <cellStyle name="style1471330201451" xfId="283"/>
    <cellStyle name="style1471330201451 2" xfId="937"/>
    <cellStyle name="style1471330201655" xfId="284"/>
    <cellStyle name="style1471330201655 2" xfId="938"/>
    <cellStyle name="style1471330201795" xfId="285"/>
    <cellStyle name="style1471330201795 2" xfId="939"/>
    <cellStyle name="style1471330201936" xfId="286"/>
    <cellStyle name="style1471330201936 2" xfId="940"/>
    <cellStyle name="style1471330202108" xfId="287"/>
    <cellStyle name="style1471330202108 2" xfId="941"/>
    <cellStyle name="style1471330202311" xfId="288"/>
    <cellStyle name="style1471330202311 2" xfId="942"/>
    <cellStyle name="style1471330202530" xfId="289"/>
    <cellStyle name="style1471330202530 2" xfId="943"/>
    <cellStyle name="style1471330202748" xfId="290"/>
    <cellStyle name="style1471330202748 2" xfId="944"/>
    <cellStyle name="style1471330202967" xfId="291"/>
    <cellStyle name="style1471330202967 2" xfId="945"/>
    <cellStyle name="style1471330203186" xfId="292"/>
    <cellStyle name="style1471330203186 2" xfId="946"/>
    <cellStyle name="style1471330203405" xfId="293"/>
    <cellStyle name="style1471330203405 2" xfId="947"/>
    <cellStyle name="style1471330203608" xfId="294"/>
    <cellStyle name="style1471330203608 2" xfId="948"/>
    <cellStyle name="style1471330203826" xfId="295"/>
    <cellStyle name="style1471330203826 2" xfId="949"/>
    <cellStyle name="style1471330204045" xfId="296"/>
    <cellStyle name="style1471330204045 2" xfId="950"/>
    <cellStyle name="style1471330204280" xfId="297"/>
    <cellStyle name="style1471330204280 2" xfId="951"/>
    <cellStyle name="style1471330205014" xfId="298"/>
    <cellStyle name="style1471330205014 2" xfId="952"/>
    <cellStyle name="style1471330205123" xfId="299"/>
    <cellStyle name="style1471330205123 2" xfId="953"/>
    <cellStyle name="style1471330205686" xfId="300"/>
    <cellStyle name="style1471330205686 2" xfId="954"/>
    <cellStyle name="style1471330206092" xfId="301"/>
    <cellStyle name="style1471330206092 2" xfId="955"/>
    <cellStyle name="style1471330211108" xfId="302"/>
    <cellStyle name="style1471330211108 2" xfId="956"/>
    <cellStyle name="style1471330211264" xfId="303"/>
    <cellStyle name="style1471330211264 2" xfId="957"/>
    <cellStyle name="style1471330211420" xfId="304"/>
    <cellStyle name="style1471330211420 2" xfId="958"/>
    <cellStyle name="style1471330213170" xfId="305"/>
    <cellStyle name="style1471330213170 2" xfId="959"/>
    <cellStyle name="style1471330213342" xfId="306"/>
    <cellStyle name="style1471330213342 2" xfId="960"/>
    <cellStyle name="style1471330214811" xfId="307"/>
    <cellStyle name="style1471330214811 2" xfId="961"/>
    <cellStyle name="style1471330214967" xfId="308"/>
    <cellStyle name="style1471330214967 2" xfId="962"/>
    <cellStyle name="style1471330215124" xfId="309"/>
    <cellStyle name="style1471330215124 2" xfId="963"/>
    <cellStyle name="style1471330215342" xfId="310"/>
    <cellStyle name="style1471330215342 2" xfId="964"/>
    <cellStyle name="style1471330215561" xfId="311"/>
    <cellStyle name="style1471330215561 2" xfId="965"/>
    <cellStyle name="style1471330215764" xfId="312"/>
    <cellStyle name="style1471330215764 2" xfId="966"/>
    <cellStyle name="style1471330215983" xfId="313"/>
    <cellStyle name="style1471330215983 2" xfId="967"/>
    <cellStyle name="style1471330216186" xfId="314"/>
    <cellStyle name="style1471330216186 2" xfId="968"/>
    <cellStyle name="style1471330216405" xfId="315"/>
    <cellStyle name="style1471330216405 2" xfId="969"/>
    <cellStyle name="style1471330216561" xfId="316"/>
    <cellStyle name="style1471330216561 2" xfId="970"/>
    <cellStyle name="style1471330216717" xfId="317"/>
    <cellStyle name="style1471330216717 2" xfId="971"/>
    <cellStyle name="style1471330216874" xfId="318"/>
    <cellStyle name="style1471330216874 2" xfId="972"/>
    <cellStyle name="style1471330217045" xfId="319"/>
    <cellStyle name="style1471330217045 2" xfId="973"/>
    <cellStyle name="style1471330217202" xfId="320"/>
    <cellStyle name="style1471330217202 2" xfId="974"/>
    <cellStyle name="style1471330217358" xfId="321"/>
    <cellStyle name="style1471330217358 2" xfId="975"/>
    <cellStyle name="style1471330217514" xfId="322"/>
    <cellStyle name="style1471330217514 2" xfId="976"/>
    <cellStyle name="style1471330217670" xfId="323"/>
    <cellStyle name="style1471330217670 2" xfId="977"/>
    <cellStyle name="style1471440499498" xfId="746"/>
    <cellStyle name="style1471440499779" xfId="747"/>
    <cellStyle name="style1471440499951" xfId="748"/>
    <cellStyle name="style1471440500185" xfId="749"/>
    <cellStyle name="style1471440500373" xfId="750"/>
    <cellStyle name="style1471440500545" xfId="751"/>
    <cellStyle name="style1471440500654" xfId="752"/>
    <cellStyle name="style1471440500857" xfId="753"/>
    <cellStyle name="style1471440501092" xfId="754"/>
    <cellStyle name="style1471440501295" xfId="755"/>
    <cellStyle name="style1471440501513" xfId="756"/>
    <cellStyle name="style1471440501732" xfId="757"/>
    <cellStyle name="style1471440501951" xfId="758"/>
    <cellStyle name="style1471440502154" xfId="759"/>
    <cellStyle name="style1471440502373" xfId="760"/>
    <cellStyle name="style1471440502607" xfId="761"/>
    <cellStyle name="style1471440502701" xfId="762"/>
    <cellStyle name="style1471440502826" xfId="763"/>
    <cellStyle name="style1471440502967" xfId="764"/>
    <cellStyle name="style1471440503185" xfId="765"/>
    <cellStyle name="style1471440503420" xfId="766"/>
    <cellStyle name="style1471440503638" xfId="767"/>
    <cellStyle name="style1471440503857" xfId="768"/>
    <cellStyle name="style1471440504076" xfId="769"/>
    <cellStyle name="style1471440504295" xfId="770"/>
    <cellStyle name="style1471440504513" xfId="771"/>
    <cellStyle name="style1471440504717" xfId="772"/>
    <cellStyle name="style1471440504935" xfId="773"/>
    <cellStyle name="style1471440505154" xfId="774"/>
    <cellStyle name="style1471440505357" xfId="775"/>
    <cellStyle name="style1471440505576" xfId="776"/>
    <cellStyle name="style1471440505810" xfId="777"/>
    <cellStyle name="style1471440506014" xfId="778"/>
    <cellStyle name="style1471440506232" xfId="779"/>
    <cellStyle name="style1471440506451" xfId="780"/>
    <cellStyle name="style1471440506654" xfId="781"/>
    <cellStyle name="style1471440506873" xfId="782"/>
    <cellStyle name="style1471440507076" xfId="783"/>
    <cellStyle name="style1471440507295" xfId="784"/>
    <cellStyle name="style1471440507498" xfId="785"/>
    <cellStyle name="style1471440507654" xfId="786"/>
    <cellStyle name="style1471440507810" xfId="787"/>
    <cellStyle name="style1471440508029" xfId="788"/>
    <cellStyle name="style1471440508248" xfId="789"/>
    <cellStyle name="style1471440508451" xfId="790"/>
    <cellStyle name="style1471440508685" xfId="791"/>
    <cellStyle name="style1471440508889" xfId="792"/>
    <cellStyle name="style1471440509060" xfId="793"/>
    <cellStyle name="style1471440509232" xfId="794"/>
    <cellStyle name="style1471440509342" xfId="795"/>
    <cellStyle name="style1471440509529" xfId="796"/>
    <cellStyle name="style1471440509748" xfId="797"/>
    <cellStyle name="style1471440509967" xfId="798"/>
    <cellStyle name="style1471440510123" xfId="799"/>
    <cellStyle name="style1471440510342" xfId="800"/>
    <cellStyle name="style1471440510560" xfId="801"/>
    <cellStyle name="style1471440510779" xfId="802"/>
    <cellStyle name="style1471440510935" xfId="803"/>
    <cellStyle name="style1471440511154" xfId="804"/>
    <cellStyle name="style1471440511373" xfId="805"/>
    <cellStyle name="style1472469724693" xfId="1057"/>
    <cellStyle name="style1472469724693 2" xfId="1070"/>
    <cellStyle name="style1472469724958" xfId="1083"/>
    <cellStyle name="style1472469724958 2" xfId="1031"/>
    <cellStyle name="style1472469725614" xfId="821"/>
    <cellStyle name="style1472469725614 2" xfId="1017"/>
    <cellStyle name="style1472469725755" xfId="978"/>
    <cellStyle name="style1472469725755 2" xfId="1041"/>
    <cellStyle name="style1472469725927" xfId="1044"/>
    <cellStyle name="style1472469725927 2" xfId="984"/>
    <cellStyle name="style1472469726099" xfId="1003"/>
    <cellStyle name="style1472469726099 2" xfId="857"/>
    <cellStyle name="style1472469726255" xfId="855"/>
    <cellStyle name="style1472469726255 2" xfId="866"/>
    <cellStyle name="style1472469726396" xfId="1013"/>
    <cellStyle name="style1472469726396 2" xfId="997"/>
    <cellStyle name="style1472469726599" xfId="1010"/>
    <cellStyle name="style1472469726599 2" xfId="829"/>
    <cellStyle name="style1472469726739" xfId="808"/>
    <cellStyle name="style1472469726739 2" xfId="1055"/>
    <cellStyle name="style1472469726896" xfId="822"/>
    <cellStyle name="style1472469726896 2" xfId="811"/>
    <cellStyle name="style1472469727052" xfId="1027"/>
    <cellStyle name="style1472469727052 2" xfId="982"/>
    <cellStyle name="style1472469727208" xfId="1051"/>
    <cellStyle name="style1472469727208 2" xfId="1018"/>
    <cellStyle name="style1472469727364" xfId="1079"/>
    <cellStyle name="style1472469727364 2" xfId="1002"/>
    <cellStyle name="style1472469727521" xfId="854"/>
    <cellStyle name="style1472469727521 2" xfId="1014"/>
    <cellStyle name="style1472469727661" xfId="832"/>
    <cellStyle name="style1472469727661 2" xfId="1034"/>
    <cellStyle name="style1472469727771" xfId="1009"/>
    <cellStyle name="style1472469727771 2" xfId="1061"/>
    <cellStyle name="style1472469727880" xfId="1065"/>
    <cellStyle name="style1472469727880 2" xfId="1060"/>
    <cellStyle name="style1472469728036" xfId="823"/>
    <cellStyle name="style1472469728036 2" xfId="1077"/>
    <cellStyle name="style1472469728146" xfId="995"/>
    <cellStyle name="style1472469728146 2" xfId="1024"/>
    <cellStyle name="style1472469728302" xfId="1045"/>
    <cellStyle name="style1472469728302 2" xfId="1029"/>
    <cellStyle name="style1472469728458" xfId="860"/>
    <cellStyle name="style1472469728458 2" xfId="1011"/>
    <cellStyle name="style1472469728615" xfId="853"/>
    <cellStyle name="style1472469728615 2" xfId="838"/>
    <cellStyle name="style1472469728771" xfId="1048"/>
    <cellStyle name="style1472469728771 2" xfId="1050"/>
    <cellStyle name="style1472469728911" xfId="1008"/>
    <cellStyle name="style1472469728911 2" xfId="1019"/>
    <cellStyle name="style1472469729052" xfId="861"/>
    <cellStyle name="style1472469729052 2" xfId="859"/>
    <cellStyle name="style1472469729193" xfId="824"/>
    <cellStyle name="style1472469729193 2" xfId="865"/>
    <cellStyle name="style1472469729333" xfId="994"/>
    <cellStyle name="style1472469729333 2" xfId="833"/>
    <cellStyle name="style1472469729490" xfId="1052"/>
    <cellStyle name="style1472469729490 2" xfId="830"/>
    <cellStyle name="style1472469729661" xfId="867"/>
    <cellStyle name="style1472469729661 2" xfId="820"/>
    <cellStyle name="style1472469729911" xfId="852"/>
    <cellStyle name="style1472469729911 2" xfId="812"/>
    <cellStyle name="style1472469730115" xfId="816"/>
    <cellStyle name="style1472469730115 2" xfId="979"/>
    <cellStyle name="style1472469730255" xfId="1007"/>
    <cellStyle name="style1472469730255 2" xfId="1020"/>
    <cellStyle name="style1472469730474" xfId="809"/>
    <cellStyle name="style1472469730474 2" xfId="1042"/>
    <cellStyle name="style1472469730693" xfId="825"/>
    <cellStyle name="style1472469730693 2" xfId="1076"/>
    <cellStyle name="style1472469730865" xfId="990"/>
    <cellStyle name="style1472469730865 2" xfId="991"/>
    <cellStyle name="style1472469731099" xfId="1046"/>
    <cellStyle name="style1472469731099 2" xfId="1030"/>
    <cellStyle name="style1472469731224" xfId="807"/>
    <cellStyle name="style1472469731224 2" xfId="1049"/>
    <cellStyle name="style1472469731349" xfId="851"/>
    <cellStyle name="style1472469731349 2" xfId="839"/>
    <cellStyle name="style1472469731505" xfId="834"/>
    <cellStyle name="style1472469731505 2" xfId="998"/>
    <cellStyle name="style1472469731630" xfId="1006"/>
    <cellStyle name="style1472469731630 2" xfId="1021"/>
    <cellStyle name="style1472469731740" xfId="980"/>
    <cellStyle name="style1472469731740 2" xfId="868"/>
    <cellStyle name="style1472469731833" xfId="826"/>
    <cellStyle name="style1472469731833 2" xfId="864"/>
    <cellStyle name="style1472469731958" xfId="989"/>
    <cellStyle name="style1472469731958 2" xfId="999"/>
    <cellStyle name="style1472469732099" xfId="1053"/>
    <cellStyle name="style1472469732099 2" xfId="1036"/>
    <cellStyle name="style1472469732224" xfId="1025"/>
    <cellStyle name="style1472469732224 2" xfId="856"/>
    <cellStyle name="style1472469732365" xfId="850"/>
    <cellStyle name="style1472469732365 2" xfId="813"/>
    <cellStyle name="style1472469732521" xfId="1040"/>
    <cellStyle name="style1472469732521 2" xfId="1037"/>
    <cellStyle name="style1472469732693" xfId="1005"/>
    <cellStyle name="style1472469732693 2" xfId="1022"/>
    <cellStyle name="style1472469732849" xfId="1059"/>
    <cellStyle name="style1472469732849 2" xfId="1071"/>
    <cellStyle name="style1472469732943" xfId="827"/>
    <cellStyle name="style1472469732943 2" xfId="1075"/>
    <cellStyle name="style1472469733083" xfId="988"/>
    <cellStyle name="style1472469733083 2" xfId="1039"/>
    <cellStyle name="style1472469733224" xfId="1047"/>
    <cellStyle name="style1472469733224 2" xfId="1001"/>
    <cellStyle name="style1472469733318" xfId="1072"/>
    <cellStyle name="style1472469733318 2" xfId="844"/>
    <cellStyle name="style1472469733474" xfId="849"/>
    <cellStyle name="style1472469733474 2" xfId="840"/>
    <cellStyle name="style1472469733724" xfId="835"/>
    <cellStyle name="style1472469733724 2" xfId="842"/>
    <cellStyle name="style1472469733896" xfId="1004"/>
    <cellStyle name="style1472469733896 2" xfId="872"/>
    <cellStyle name="style1472469733990" xfId="981"/>
    <cellStyle name="style1472469733990 2" xfId="831"/>
    <cellStyle name="style1472469734115" xfId="828"/>
    <cellStyle name="style1472469734115 2" xfId="863"/>
    <cellStyle name="style1472469734240" xfId="987"/>
    <cellStyle name="style1472469734240 2" xfId="1056"/>
    <cellStyle name="style1472469734458" xfId="1054"/>
    <cellStyle name="style1472469734458 2" xfId="1082"/>
    <cellStyle name="style1472469734552" xfId="1035"/>
    <cellStyle name="style1472469734552 2" xfId="845"/>
    <cellStyle name="style1472469734661" xfId="858"/>
    <cellStyle name="style1472469734661 2" xfId="814"/>
    <cellStyle name="style1472469734802" xfId="810"/>
    <cellStyle name="style1472469734802 2" xfId="818"/>
    <cellStyle name="style1472469735630" xfId="993"/>
    <cellStyle name="style1472469735630 2" xfId="871"/>
    <cellStyle name="style1472469735818" xfId="1062"/>
    <cellStyle name="style1472469735818 2" xfId="1068"/>
    <cellStyle name="style1472469735912" xfId="1043"/>
    <cellStyle name="style1472469735912 2" xfId="1074"/>
    <cellStyle name="style1472469736052" xfId="983"/>
    <cellStyle name="style1472469736052 2" xfId="985"/>
    <cellStyle name="style1472469736271" xfId="1069"/>
    <cellStyle name="style1472469736271 2" xfId="1081"/>
    <cellStyle name="style1472469736412" xfId="1016"/>
    <cellStyle name="style1472469736412 2" xfId="846"/>
    <cellStyle name="style1472469736537" xfId="1026"/>
    <cellStyle name="style1472469736537 2" xfId="841"/>
    <cellStyle name="style1472469736662" xfId="1078"/>
    <cellStyle name="style1472469736662 2" xfId="843"/>
    <cellStyle name="style1472469736771" xfId="1038"/>
    <cellStyle name="style1472469736771 2" xfId="870"/>
    <cellStyle name="style1472469736912" xfId="1028"/>
    <cellStyle name="style1472469736912 2" xfId="1033"/>
    <cellStyle name="style1472469737068" xfId="1015"/>
    <cellStyle name="style1472469737068 2" xfId="862"/>
    <cellStyle name="style1472469737193" xfId="1032"/>
    <cellStyle name="style1472469737193 2" xfId="1000"/>
    <cellStyle name="style1472469737318" xfId="1058"/>
    <cellStyle name="style1472469737318 2" xfId="1080"/>
    <cellStyle name="style1472469737458" xfId="1023"/>
    <cellStyle name="style1472469737458 2" xfId="847"/>
    <cellStyle name="style1472469737568" xfId="1066"/>
    <cellStyle name="style1472469737568 2" xfId="815"/>
    <cellStyle name="style1472469737693" xfId="1012"/>
    <cellStyle name="style1472469737693 2" xfId="819"/>
    <cellStyle name="style1472469737802" xfId="996"/>
    <cellStyle name="style1472469737802 2" xfId="869"/>
    <cellStyle name="style1472469737974" xfId="837"/>
    <cellStyle name="style1472469737974 2" xfId="1067"/>
    <cellStyle name="style1472469738974" xfId="817"/>
    <cellStyle name="style1472469738974 2" xfId="1073"/>
    <cellStyle name="style1472469739099" xfId="1063"/>
    <cellStyle name="style1472469739099 2" xfId="986"/>
    <cellStyle name="Überschrift 1 2" xfId="77"/>
    <cellStyle name="Überschrift 2 2" xfId="78"/>
    <cellStyle name="Überschrift 3 2" xfId="79"/>
    <cellStyle name="Überschrift 4 2" xfId="80"/>
    <cellStyle name="Überschrift 5" xfId="81"/>
    <cellStyle name="Verknüpfte Zelle 2" xfId="82"/>
    <cellStyle name="Vorspalte" xfId="1475"/>
    <cellStyle name="Warnender Text 2" xfId="83"/>
    <cellStyle name="XLConnect.Boolean" xfId="1361"/>
    <cellStyle name="XLConnect.DateTime" xfId="1362"/>
    <cellStyle name="XLConnect.Header" xfId="1358"/>
    <cellStyle name="XLConnect.Numeric" xfId="1360"/>
    <cellStyle name="XLConnect.String" xfId="1359"/>
    <cellStyle name="Zelle überprüfen 2" xfId="8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196" Type="http://schemas.openxmlformats.org/officeDocument/2006/relationships/worksheet" Target="worksheets/sheet196.xml"/><Relationship Id="rId200" Type="http://schemas.openxmlformats.org/officeDocument/2006/relationships/externalLink" Target="externalLinks/externalLink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worksheet" Target="worksheets/sheet197.xml"/><Relationship Id="rId201" Type="http://schemas.openxmlformats.org/officeDocument/2006/relationships/theme" Target="theme/theme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styles" Target="style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190" Type="http://schemas.openxmlformats.org/officeDocument/2006/relationships/worksheet" Target="worksheets/sheet190.xml"/><Relationship Id="rId204" Type="http://schemas.openxmlformats.org/officeDocument/2006/relationships/calcChain" Target="calcChain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16-10-08%20B%20Bildungsbeteiligu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halt"/>
      <sheetName val="Tab. 2.1"/>
      <sheetName val="Tab. 2.2"/>
      <sheetName val="Tab. 2.3"/>
      <sheetName val="Tab. 2.3-1"/>
      <sheetName val="Tab. 2.3-2"/>
      <sheetName val="Tab. 2.3-3"/>
      <sheetName val="Tab. 2.3-4"/>
      <sheetName val="Tab. 2.3-5"/>
      <sheetName val="Tab. 2.3-6"/>
      <sheetName val="Tab. 2.4"/>
      <sheetName val="Tab. 2.4-1"/>
      <sheetName val="Tab. 2.4-2"/>
      <sheetName val="Tab. 2.4-3"/>
      <sheetName val="Tab. 2.4-4"/>
      <sheetName val="Tab. 2.4-5"/>
      <sheetName val="Tab. 2.4-6"/>
      <sheetName val="Tab. 2.5."/>
      <sheetName val="Tab. 2.6"/>
      <sheetName val="Tab. 2.6-1"/>
      <sheetName val="Tab. 2.6-2"/>
      <sheetName val="Tab. 2.7-1"/>
      <sheetName val="Tab. 2.7-2"/>
      <sheetName val="Tab. 2.7-3"/>
      <sheetName val="Tab. 2.8"/>
      <sheetName val="Tab. 2.9"/>
      <sheetName val="Tab. 2.10"/>
      <sheetName val="Tab. 2.10-1"/>
      <sheetName val="Tab. 2.10-2"/>
      <sheetName val="Tab. 2.10-3"/>
      <sheetName val="Tab. 2.10-4"/>
      <sheetName val="Tab. 2.10-5"/>
      <sheetName val="Tab. 2.10-6"/>
      <sheetName val="Tab. 2.11"/>
      <sheetName val="Tab. 2.11-1"/>
      <sheetName val="Tab. 2.11-2"/>
      <sheetName val="Tab. 2.11-3"/>
      <sheetName val="Tab. 2.11-4"/>
      <sheetName val="Tab. 2.11-5"/>
      <sheetName val="Tab. 2.11-6"/>
      <sheetName val="Tab. 2.12"/>
      <sheetName val="Tab. 2.13"/>
      <sheetName val="Tab. 2.14"/>
      <sheetName val="Tab. 2.14-1"/>
      <sheetName val="Tab. 2.14-3"/>
      <sheetName val="Tab. 2.14-4"/>
      <sheetName val="Tab. 2.14-5"/>
      <sheetName val="Tab. 2.14-6"/>
      <sheetName val="Tab. 2.15"/>
      <sheetName val="Tab. 2.16"/>
      <sheetName val="Tab. 2.16-1"/>
      <sheetName val="Tab. 2.16-2"/>
      <sheetName val="Tab. 2.16-3"/>
      <sheetName val="Tab. 2.16-4"/>
      <sheetName val="Tab. 2.16-5"/>
      <sheetName val="Tab. 2.16-6"/>
      <sheetName val="Tab. 2.17"/>
      <sheetName val="Tab. 2.18"/>
      <sheetName val="Tab. 2.18-1"/>
      <sheetName val="Tab. 2.18-2"/>
      <sheetName val="Tab. 2.18-3"/>
      <sheetName val="Tab. 2.18-4"/>
      <sheetName val="Tab. 2.18-5"/>
      <sheetName val="Tab. 2.18-6"/>
      <sheetName val="Tab. 2.19"/>
      <sheetName val="Tab. 2.19-1"/>
      <sheetName val="Tab. 2.19-2"/>
      <sheetName val="Tab. 2.19-3"/>
      <sheetName val="Tab. 2.19-4"/>
      <sheetName val="Tab. 2.19-5"/>
      <sheetName val="Tab. 2.19-6"/>
      <sheetName val="Tab. 2.20"/>
      <sheetName val="Tab. 2.21"/>
      <sheetName val="Tab. 2.21-1"/>
      <sheetName val="Tab. 2.21-2"/>
      <sheetName val="Tab. 2.21-3"/>
      <sheetName val="Tab. 2.21-4"/>
      <sheetName val="Tab. 2.21-5"/>
      <sheetName val="Tab. 2.21-6"/>
      <sheetName val="Tab. 2.22"/>
      <sheetName val="Tab. 2.23"/>
      <sheetName val="Tab. 2.23-1"/>
      <sheetName val="Tab. 2.23-2"/>
      <sheetName val="Tab. 2.23-3"/>
      <sheetName val="Tab. 2.23-4"/>
      <sheetName val="Tab. 2.23-5"/>
      <sheetName val="Tab. 2.23-6"/>
      <sheetName val="Tab. 2.24"/>
      <sheetName val="Tab. 2.25"/>
      <sheetName val="Tab. 2.25-1"/>
      <sheetName val="Tab. 2.25-2"/>
      <sheetName val="Tab. 2.25-3"/>
      <sheetName val="Tab. 2.25-4"/>
      <sheetName val="Tab. 2.25-5"/>
      <sheetName val="Tab. 2.25-6"/>
      <sheetName val="Tab. 2.26-1"/>
      <sheetName val="Tab. 2.26-2"/>
      <sheetName val="Tab. 2.26-3"/>
      <sheetName val="Tab. 2.27"/>
      <sheetName val="Tab. 2.27-1"/>
      <sheetName val="Tab. 2.27-2"/>
      <sheetName val="Tab. 2.27-3"/>
      <sheetName val="Tab. 2.27-4"/>
      <sheetName val="Tab. 2.27-5"/>
      <sheetName val="Tab. 2.27-6"/>
      <sheetName val="Tab. 2.28"/>
      <sheetName val="Tab. 2.29"/>
      <sheetName val="Tab. 2.29-1"/>
      <sheetName val="Tab. 2.29-2"/>
      <sheetName val="Tab. 2.29-3"/>
      <sheetName val="Tab. 2.29-4"/>
      <sheetName val="Tab. 2.29-5"/>
      <sheetName val="Tab. 2.29-6"/>
      <sheetName val="Tab. 2.30"/>
      <sheetName val="Tab. 2.30-1"/>
      <sheetName val="Tab. 2.30-2"/>
      <sheetName val="Tab. 2.30-3"/>
      <sheetName val="Tab. 2.30-4"/>
      <sheetName val="Tab. 2.30-5"/>
      <sheetName val="Tab. 2.30-6"/>
      <sheetName val="Tab. 2.31-1"/>
      <sheetName val="Tab. 2.31-2"/>
      <sheetName val="Tab. 2.31-3"/>
      <sheetName val="Tab. 2.32"/>
      <sheetName val="Tab. 2.32-1"/>
      <sheetName val="Tab. 2.32-2"/>
      <sheetName val="Tab. 2.32-3"/>
      <sheetName val="Tab. 2.32-4"/>
      <sheetName val="Tab. 2.32-5"/>
      <sheetName val="Tab. 2.32-6"/>
      <sheetName val="Tab. 2.33"/>
      <sheetName val="Tab. 2.33-1"/>
      <sheetName val="Tab. 2.33-2"/>
      <sheetName val="Tab. 2.33-3"/>
      <sheetName val="Tab. 2.33-4"/>
      <sheetName val="Tab. 2.33-5"/>
      <sheetName val="Tab. 2.33-6"/>
      <sheetName val="Tab. 2.34"/>
      <sheetName val="Tab. 2.34-1"/>
      <sheetName val="Tab. 2.34-2"/>
      <sheetName val="Tab. 2.34-3"/>
      <sheetName val="Tab. 2.34-4"/>
      <sheetName val="Tab. 2.34-5"/>
      <sheetName val="Tab. 2.34-6"/>
      <sheetName val="Tab. 2.35-1"/>
      <sheetName val="Tab. 2.35-2"/>
      <sheetName val="Tab. 2.35-3"/>
      <sheetName val="Tab. 2.36"/>
      <sheetName val="Tab. 2.36-1"/>
      <sheetName val="Tab. 2.36-2"/>
      <sheetName val="Tab. 2.36-3"/>
      <sheetName val="Tab. 2.36-4"/>
      <sheetName val="Tab. 2.36-5"/>
      <sheetName val="Tab. 2.36-6"/>
      <sheetName val="Tab. 2.37"/>
      <sheetName val="Tab. 2.37-1"/>
      <sheetName val="Tab. 2.37-2"/>
      <sheetName val="Tab. 2.37-3"/>
      <sheetName val="Tab. 2.37-4"/>
      <sheetName val="Tab. 2.37-5"/>
      <sheetName val="Tab. 2.37-6"/>
      <sheetName val="Tab. 2.38"/>
      <sheetName val="Tab. 2.38-1"/>
      <sheetName val="Tab. 2.38-2"/>
      <sheetName val="Tab. 2.38-3"/>
      <sheetName val="Tab. 2.38-4"/>
      <sheetName val="Tab. 2.38-5"/>
      <sheetName val="Tab. 2.38-6"/>
      <sheetName val="Tab. 2.39"/>
      <sheetName val="Tab. 2.39-1"/>
      <sheetName val="Tab. 2.39-2"/>
      <sheetName val="Tab. 2.39-3"/>
      <sheetName val="Tab. 2.39-4"/>
      <sheetName val="Tab. 2.39-5"/>
      <sheetName val="Tab. 2.39-6"/>
      <sheetName val="Tab. 2.40"/>
      <sheetName val="Tab. 2.40-1"/>
      <sheetName val="Tab. 2.40-2"/>
      <sheetName val="Tab. 2.40-3"/>
      <sheetName val="Tab. 2.40-4"/>
      <sheetName val="Tab. 2.40-5"/>
      <sheetName val="Tab. 2.40-6"/>
      <sheetName val="Tab. 2.41"/>
      <sheetName val="Tab. 2.42"/>
      <sheetName val="Tab. 2.42-1"/>
      <sheetName val="Tab. 2.42-2"/>
      <sheetName val="Tab. 2.42-3"/>
      <sheetName val="Tab. 2.42-4"/>
      <sheetName val="Tab. 2.42-5"/>
      <sheetName val="Tab. 2.42-6"/>
      <sheetName val="Tab. 2.43"/>
      <sheetName val="Tab. 2.43-1"/>
      <sheetName val="Tab. 2.43-2"/>
      <sheetName val="Tab. 2.43-3"/>
      <sheetName val="Tab.2.43-4"/>
      <sheetName val="Tab. 2.43-5"/>
      <sheetName val="Tab. 2.43-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>
        <row r="12">
          <cell r="B12">
            <v>5042</v>
          </cell>
        </row>
        <row r="13">
          <cell r="B13">
            <v>112</v>
          </cell>
        </row>
        <row r="14">
          <cell r="B14">
            <v>18222</v>
          </cell>
        </row>
        <row r="15">
          <cell r="B15">
            <v>5184</v>
          </cell>
        </row>
        <row r="16">
          <cell r="B16">
            <v>71788</v>
          </cell>
        </row>
        <row r="17">
          <cell r="B17">
            <v>44184</v>
          </cell>
        </row>
        <row r="18">
          <cell r="B18">
            <v>18176</v>
          </cell>
        </row>
        <row r="19">
          <cell r="B19">
            <v>57571</v>
          </cell>
        </row>
        <row r="20">
          <cell r="B20">
            <v>45213</v>
          </cell>
        </row>
        <row r="21">
          <cell r="B21">
            <v>2510</v>
          </cell>
        </row>
        <row r="22">
          <cell r="B22">
            <v>28203</v>
          </cell>
        </row>
        <row r="23">
          <cell r="B23">
            <v>12173</v>
          </cell>
        </row>
      </sheetData>
      <sheetData sheetId="74" refreshError="1">
        <row r="12">
          <cell r="B12">
            <v>5265</v>
          </cell>
        </row>
        <row r="13">
          <cell r="B13">
            <v>3597</v>
          </cell>
        </row>
        <row r="14">
          <cell r="B14">
            <v>16688</v>
          </cell>
        </row>
        <row r="15">
          <cell r="B15">
            <v>1916</v>
          </cell>
        </row>
        <row r="16">
          <cell r="B16">
            <v>32386</v>
          </cell>
        </row>
        <row r="17">
          <cell r="B17">
            <v>15128</v>
          </cell>
        </row>
        <row r="18">
          <cell r="B18">
            <v>8578</v>
          </cell>
        </row>
        <row r="19">
          <cell r="B19">
            <v>27575</v>
          </cell>
        </row>
        <row r="20">
          <cell r="B20">
            <v>18256</v>
          </cell>
        </row>
        <row r="21">
          <cell r="B21">
            <v>1004</v>
          </cell>
        </row>
        <row r="22">
          <cell r="B22">
            <v>7804</v>
          </cell>
        </row>
        <row r="23">
          <cell r="B23">
            <v>4010</v>
          </cell>
        </row>
      </sheetData>
      <sheetData sheetId="75" refreshError="1">
        <row r="12">
          <cell r="B12">
            <v>625</v>
          </cell>
        </row>
        <row r="13">
          <cell r="B13">
            <v>1598</v>
          </cell>
        </row>
        <row r="14">
          <cell r="B14">
            <v>10750</v>
          </cell>
        </row>
        <row r="15">
          <cell r="B15">
            <v>565</v>
          </cell>
        </row>
        <row r="16">
          <cell r="B16">
            <v>47513</v>
          </cell>
        </row>
        <row r="17">
          <cell r="B17">
            <v>13187</v>
          </cell>
        </row>
        <row r="18">
          <cell r="B18">
            <v>13518</v>
          </cell>
        </row>
        <row r="19">
          <cell r="B19">
            <v>36048</v>
          </cell>
        </row>
        <row r="20">
          <cell r="B20">
            <v>38152</v>
          </cell>
        </row>
        <row r="21">
          <cell r="B21">
            <v>4297</v>
          </cell>
        </row>
        <row r="22">
          <cell r="B22">
            <v>2176</v>
          </cell>
        </row>
        <row r="23">
          <cell r="B23">
            <v>1398</v>
          </cell>
        </row>
      </sheetData>
      <sheetData sheetId="76" refreshError="1">
        <row r="12">
          <cell r="B12">
            <v>1786</v>
          </cell>
        </row>
        <row r="13">
          <cell r="B13">
            <v>803</v>
          </cell>
        </row>
        <row r="14">
          <cell r="B14">
            <v>4235</v>
          </cell>
        </row>
        <row r="15">
          <cell r="B15">
            <v>528</v>
          </cell>
        </row>
        <row r="16">
          <cell r="B16">
            <v>16297</v>
          </cell>
        </row>
        <row r="17">
          <cell r="B17">
            <v>1661</v>
          </cell>
        </row>
        <row r="18">
          <cell r="B18">
            <v>162</v>
          </cell>
        </row>
        <row r="19">
          <cell r="B19">
            <v>1371</v>
          </cell>
        </row>
        <row r="20">
          <cell r="B20">
            <v>6445</v>
          </cell>
        </row>
        <row r="21">
          <cell r="B21">
            <v>332</v>
          </cell>
        </row>
        <row r="22">
          <cell r="B22">
            <v>5071</v>
          </cell>
        </row>
        <row r="23">
          <cell r="B23">
            <v>1627</v>
          </cell>
        </row>
      </sheetData>
      <sheetData sheetId="77" refreshError="1">
        <row r="12">
          <cell r="B12">
            <v>1422</v>
          </cell>
        </row>
        <row r="13">
          <cell r="B13">
            <v>5376</v>
          </cell>
        </row>
        <row r="14">
          <cell r="B14">
            <v>3305</v>
          </cell>
        </row>
        <row r="15">
          <cell r="B15">
            <v>632</v>
          </cell>
        </row>
        <row r="16">
          <cell r="B16">
            <v>14582</v>
          </cell>
        </row>
        <row r="17">
          <cell r="B17">
            <v>3533</v>
          </cell>
        </row>
        <row r="18">
          <cell r="B18">
            <v>940</v>
          </cell>
        </row>
        <row r="19">
          <cell r="B19">
            <v>1946</v>
          </cell>
        </row>
        <row r="20">
          <cell r="B20">
            <v>3347</v>
          </cell>
        </row>
        <row r="21">
          <cell r="B21">
            <v>193</v>
          </cell>
        </row>
        <row r="22">
          <cell r="B22">
            <v>18413</v>
          </cell>
        </row>
        <row r="23">
          <cell r="B23">
            <v>11082</v>
          </cell>
        </row>
      </sheetData>
      <sheetData sheetId="78" refreshError="1">
        <row r="12">
          <cell r="B12">
            <v>978</v>
          </cell>
        </row>
        <row r="13">
          <cell r="B13">
            <v>1773</v>
          </cell>
        </row>
        <row r="14">
          <cell r="B14">
            <v>4930</v>
          </cell>
        </row>
        <row r="15">
          <cell r="B15">
            <v>258</v>
          </cell>
        </row>
        <row r="16">
          <cell r="B16">
            <v>5362</v>
          </cell>
        </row>
        <row r="17">
          <cell r="B17">
            <v>311</v>
          </cell>
        </row>
        <row r="18">
          <cell r="B18">
            <v>87</v>
          </cell>
        </row>
        <row r="19">
          <cell r="B19">
            <v>125</v>
          </cell>
        </row>
        <row r="20">
          <cell r="B20">
            <v>1721</v>
          </cell>
        </row>
        <row r="21">
          <cell r="B21">
            <v>0</v>
          </cell>
        </row>
        <row r="22">
          <cell r="B22">
            <v>1696</v>
          </cell>
        </row>
      </sheetData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</sheetDataSet>
  </externalBook>
</externalLink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07"/>
  <sheetViews>
    <sheetView tabSelected="1" zoomScaleNormal="100" workbookViewId="0">
      <selection activeCell="B1" sqref="B1"/>
    </sheetView>
  </sheetViews>
  <sheetFormatPr baseColWidth="10" defaultRowHeight="14.5"/>
  <cols>
    <col min="2" max="2" width="165.36328125" customWidth="1"/>
  </cols>
  <sheetData>
    <row r="1" spans="1:2">
      <c r="A1" s="323"/>
      <c r="B1" s="37"/>
    </row>
    <row r="2" spans="1:2" ht="18">
      <c r="A2" s="323"/>
      <c r="B2" s="324" t="s">
        <v>456</v>
      </c>
    </row>
    <row r="3" spans="1:2">
      <c r="A3" s="323" t="s">
        <v>414</v>
      </c>
      <c r="B3" s="283"/>
    </row>
    <row r="4" spans="1:2">
      <c r="A4" s="356" t="s">
        <v>415</v>
      </c>
      <c r="B4" s="10" t="s">
        <v>232</v>
      </c>
    </row>
    <row r="5" spans="1:2">
      <c r="A5" s="356" t="s">
        <v>415</v>
      </c>
      <c r="B5" s="10" t="s">
        <v>429</v>
      </c>
    </row>
    <row r="6" spans="1:2">
      <c r="A6" s="356" t="s">
        <v>415</v>
      </c>
      <c r="B6" s="10" t="s">
        <v>234</v>
      </c>
    </row>
    <row r="7" spans="1:2">
      <c r="A7" s="356" t="s">
        <v>415</v>
      </c>
      <c r="B7" s="10" t="s">
        <v>240</v>
      </c>
    </row>
    <row r="8" spans="1:2">
      <c r="A8" s="356" t="s">
        <v>415</v>
      </c>
      <c r="B8" s="355" t="s">
        <v>241</v>
      </c>
    </row>
    <row r="9" spans="1:2">
      <c r="A9" s="356" t="s">
        <v>415</v>
      </c>
      <c r="B9" s="10" t="s">
        <v>242</v>
      </c>
    </row>
    <row r="10" spans="1:2">
      <c r="A10" s="356" t="s">
        <v>415</v>
      </c>
      <c r="B10" s="10" t="s">
        <v>243</v>
      </c>
    </row>
    <row r="11" spans="1:2">
      <c r="A11" s="356" t="s">
        <v>415</v>
      </c>
      <c r="B11" s="10" t="s">
        <v>244</v>
      </c>
    </row>
    <row r="12" spans="1:2">
      <c r="A12" s="356" t="s">
        <v>415</v>
      </c>
      <c r="B12" s="10" t="s">
        <v>245</v>
      </c>
    </row>
    <row r="13" spans="1:2">
      <c r="A13" s="356" t="s">
        <v>415</v>
      </c>
      <c r="B13" s="10" t="s">
        <v>246</v>
      </c>
    </row>
    <row r="14" spans="1:2">
      <c r="A14" s="356" t="s">
        <v>415</v>
      </c>
      <c r="B14" s="10" t="s">
        <v>247</v>
      </c>
    </row>
    <row r="15" spans="1:2">
      <c r="A15" s="356" t="s">
        <v>415</v>
      </c>
      <c r="B15" s="10" t="s">
        <v>248</v>
      </c>
    </row>
    <row r="16" spans="1:2">
      <c r="A16" s="356" t="s">
        <v>415</v>
      </c>
      <c r="B16" s="10" t="s">
        <v>249</v>
      </c>
    </row>
    <row r="17" spans="1:2">
      <c r="A17" s="356" t="s">
        <v>415</v>
      </c>
      <c r="B17" s="10" t="s">
        <v>250</v>
      </c>
    </row>
    <row r="18" spans="1:2">
      <c r="A18" s="356" t="s">
        <v>415</v>
      </c>
      <c r="B18" s="10" t="s">
        <v>251</v>
      </c>
    </row>
    <row r="19" spans="1:2">
      <c r="A19" s="356" t="s">
        <v>415</v>
      </c>
      <c r="B19" s="10" t="s">
        <v>252</v>
      </c>
    </row>
    <row r="20" spans="1:2">
      <c r="A20" s="356" t="s">
        <v>415</v>
      </c>
      <c r="B20" s="10" t="s">
        <v>253</v>
      </c>
    </row>
    <row r="21" spans="1:2">
      <c r="A21" s="356" t="s">
        <v>415</v>
      </c>
      <c r="B21" s="10" t="s">
        <v>254</v>
      </c>
    </row>
    <row r="22" spans="1:2">
      <c r="A22" s="356" t="s">
        <v>415</v>
      </c>
      <c r="B22" s="10" t="s">
        <v>255</v>
      </c>
    </row>
    <row r="23" spans="1:2">
      <c r="A23" s="356" t="s">
        <v>415</v>
      </c>
      <c r="B23" s="10" t="s">
        <v>256</v>
      </c>
    </row>
    <row r="24" spans="1:2">
      <c r="A24" s="357" t="s">
        <v>415</v>
      </c>
      <c r="B24" s="10" t="s">
        <v>257</v>
      </c>
    </row>
    <row r="25" spans="1:2">
      <c r="A25" s="357" t="s">
        <v>415</v>
      </c>
      <c r="B25" s="10" t="s">
        <v>258</v>
      </c>
    </row>
    <row r="26" spans="1:2">
      <c r="A26" s="357" t="s">
        <v>415</v>
      </c>
      <c r="B26" s="10" t="s">
        <v>259</v>
      </c>
    </row>
    <row r="27" spans="1:2">
      <c r="A27" s="357" t="s">
        <v>447</v>
      </c>
      <c r="B27" s="10" t="s">
        <v>284</v>
      </c>
    </row>
    <row r="28" spans="1:2">
      <c r="A28" s="357" t="s">
        <v>447</v>
      </c>
      <c r="B28" s="10" t="s">
        <v>260</v>
      </c>
    </row>
    <row r="29" spans="1:2">
      <c r="A29" s="357" t="s">
        <v>447</v>
      </c>
      <c r="B29" s="10" t="s">
        <v>261</v>
      </c>
    </row>
    <row r="30" spans="1:2">
      <c r="A30" s="357" t="s">
        <v>447</v>
      </c>
      <c r="B30" s="10" t="s">
        <v>262</v>
      </c>
    </row>
    <row r="31" spans="1:2">
      <c r="A31" s="357" t="s">
        <v>447</v>
      </c>
      <c r="B31" s="10" t="s">
        <v>263</v>
      </c>
    </row>
    <row r="32" spans="1:2">
      <c r="A32" s="357" t="s">
        <v>447</v>
      </c>
      <c r="B32" s="10" t="s">
        <v>264</v>
      </c>
    </row>
    <row r="33" spans="1:2">
      <c r="A33" s="357" t="s">
        <v>447</v>
      </c>
      <c r="B33" s="10" t="s">
        <v>265</v>
      </c>
    </row>
    <row r="34" spans="1:2">
      <c r="A34" s="357" t="s">
        <v>447</v>
      </c>
      <c r="B34" s="10" t="s">
        <v>266</v>
      </c>
    </row>
    <row r="35" spans="1:2">
      <c r="A35" s="357" t="s">
        <v>447</v>
      </c>
      <c r="B35" s="10" t="s">
        <v>267</v>
      </c>
    </row>
    <row r="36" spans="1:2">
      <c r="A36" s="357" t="s">
        <v>447</v>
      </c>
      <c r="B36" s="10" t="s">
        <v>268</v>
      </c>
    </row>
    <row r="37" spans="1:2">
      <c r="A37" s="357" t="s">
        <v>447</v>
      </c>
      <c r="B37" s="10" t="s">
        <v>269</v>
      </c>
    </row>
    <row r="38" spans="1:2">
      <c r="A38" s="357" t="s">
        <v>447</v>
      </c>
      <c r="B38" s="10" t="s">
        <v>270</v>
      </c>
    </row>
    <row r="39" spans="1:2">
      <c r="A39" s="357" t="s">
        <v>447</v>
      </c>
      <c r="B39" s="10" t="s">
        <v>271</v>
      </c>
    </row>
    <row r="40" spans="1:2">
      <c r="A40" s="357" t="s">
        <v>447</v>
      </c>
      <c r="B40" s="10" t="s">
        <v>272</v>
      </c>
    </row>
    <row r="41" spans="1:2">
      <c r="A41" s="357" t="s">
        <v>447</v>
      </c>
      <c r="B41" s="10" t="s">
        <v>273</v>
      </c>
    </row>
    <row r="42" spans="1:2">
      <c r="A42" s="357" t="s">
        <v>447</v>
      </c>
      <c r="B42" s="10" t="s">
        <v>274</v>
      </c>
    </row>
    <row r="43" spans="1:2">
      <c r="A43" s="357" t="s">
        <v>448</v>
      </c>
      <c r="B43" s="10" t="s">
        <v>324</v>
      </c>
    </row>
    <row r="44" spans="1:2">
      <c r="A44" s="325" t="s">
        <v>448</v>
      </c>
      <c r="B44" s="10" t="s">
        <v>430</v>
      </c>
    </row>
    <row r="45" spans="1:2">
      <c r="A45" s="325" t="s">
        <v>448</v>
      </c>
      <c r="B45" s="10" t="s">
        <v>276</v>
      </c>
    </row>
    <row r="46" spans="1:2">
      <c r="A46" s="325" t="s">
        <v>448</v>
      </c>
      <c r="B46" s="10" t="s">
        <v>431</v>
      </c>
    </row>
    <row r="47" spans="1:2">
      <c r="A47" s="325" t="s">
        <v>448</v>
      </c>
      <c r="B47" s="10" t="s">
        <v>432</v>
      </c>
    </row>
    <row r="48" spans="1:2">
      <c r="A48" s="325" t="s">
        <v>448</v>
      </c>
      <c r="B48" s="10" t="s">
        <v>433</v>
      </c>
    </row>
    <row r="49" spans="1:2">
      <c r="A49" s="325" t="s">
        <v>448</v>
      </c>
      <c r="B49" s="10" t="s">
        <v>434</v>
      </c>
    </row>
    <row r="50" spans="1:2">
      <c r="A50" s="325" t="s">
        <v>448</v>
      </c>
      <c r="B50" s="10" t="s">
        <v>435</v>
      </c>
    </row>
    <row r="51" spans="1:2">
      <c r="A51" s="325" t="s">
        <v>448</v>
      </c>
      <c r="B51" s="10" t="s">
        <v>436</v>
      </c>
    </row>
    <row r="52" spans="1:2">
      <c r="A52" s="325" t="s">
        <v>448</v>
      </c>
      <c r="B52" s="10" t="s">
        <v>438</v>
      </c>
    </row>
    <row r="53" spans="1:2">
      <c r="A53" s="325" t="s">
        <v>448</v>
      </c>
      <c r="B53" s="10" t="s">
        <v>437</v>
      </c>
    </row>
    <row r="54" spans="1:2">
      <c r="A54" s="325" t="s">
        <v>448</v>
      </c>
      <c r="B54" s="10" t="s">
        <v>439</v>
      </c>
    </row>
    <row r="55" spans="1:2">
      <c r="A55" s="325" t="s">
        <v>448</v>
      </c>
      <c r="B55" s="10" t="s">
        <v>444</v>
      </c>
    </row>
    <row r="56" spans="1:2">
      <c r="A56" s="325" t="s">
        <v>448</v>
      </c>
      <c r="B56" s="10" t="s">
        <v>440</v>
      </c>
    </row>
    <row r="57" spans="1:2">
      <c r="A57" s="325" t="s">
        <v>448</v>
      </c>
      <c r="B57" s="10" t="s">
        <v>441</v>
      </c>
    </row>
    <row r="58" spans="1:2">
      <c r="A58" s="325" t="s">
        <v>448</v>
      </c>
      <c r="B58" s="10" t="s">
        <v>442</v>
      </c>
    </row>
    <row r="59" spans="1:2">
      <c r="A59" s="325" t="s">
        <v>448</v>
      </c>
      <c r="B59" s="10" t="s">
        <v>443</v>
      </c>
    </row>
    <row r="60" spans="1:2">
      <c r="A60" s="236" t="s">
        <v>449</v>
      </c>
      <c r="B60" s="10" t="s">
        <v>282</v>
      </c>
    </row>
    <row r="61" spans="1:2">
      <c r="A61" s="236" t="s">
        <v>449</v>
      </c>
      <c r="B61" s="10" t="s">
        <v>283</v>
      </c>
    </row>
    <row r="62" spans="1:2">
      <c r="A62" s="236" t="s">
        <v>449</v>
      </c>
      <c r="B62" s="10" t="s">
        <v>285</v>
      </c>
    </row>
    <row r="63" spans="1:2">
      <c r="A63" s="236" t="s">
        <v>449</v>
      </c>
      <c r="B63" s="10" t="s">
        <v>286</v>
      </c>
    </row>
    <row r="64" spans="1:2">
      <c r="A64" s="236" t="s">
        <v>449</v>
      </c>
      <c r="B64" s="10" t="s">
        <v>287</v>
      </c>
    </row>
    <row r="65" spans="1:2">
      <c r="A65" s="236" t="s">
        <v>449</v>
      </c>
      <c r="B65" s="10" t="s">
        <v>288</v>
      </c>
    </row>
    <row r="66" spans="1:2">
      <c r="A66" s="236" t="s">
        <v>449</v>
      </c>
      <c r="B66" s="10" t="s">
        <v>289</v>
      </c>
    </row>
    <row r="67" spans="1:2">
      <c r="A67" s="236" t="s">
        <v>449</v>
      </c>
      <c r="B67" s="10" t="s">
        <v>290</v>
      </c>
    </row>
    <row r="68" spans="1:2">
      <c r="A68" s="236" t="s">
        <v>449</v>
      </c>
      <c r="B68" s="10" t="s">
        <v>291</v>
      </c>
    </row>
    <row r="69" spans="1:2">
      <c r="A69" s="236" t="s">
        <v>449</v>
      </c>
      <c r="B69" s="10" t="s">
        <v>292</v>
      </c>
    </row>
    <row r="70" spans="1:2">
      <c r="A70" s="236" t="s">
        <v>449</v>
      </c>
      <c r="B70" s="10" t="s">
        <v>293</v>
      </c>
    </row>
    <row r="71" spans="1:2">
      <c r="A71" s="236" t="s">
        <v>449</v>
      </c>
      <c r="B71" s="10" t="s">
        <v>294</v>
      </c>
    </row>
    <row r="72" spans="1:2">
      <c r="A72" s="236" t="s">
        <v>449</v>
      </c>
      <c r="B72" s="10" t="s">
        <v>295</v>
      </c>
    </row>
    <row r="73" spans="1:2">
      <c r="A73" s="236" t="s">
        <v>449</v>
      </c>
      <c r="B73" s="10" t="s">
        <v>296</v>
      </c>
    </row>
    <row r="74" spans="1:2">
      <c r="A74" s="236" t="s">
        <v>449</v>
      </c>
      <c r="B74" s="10" t="s">
        <v>297</v>
      </c>
    </row>
    <row r="75" spans="1:2">
      <c r="A75" s="236" t="s">
        <v>449</v>
      </c>
      <c r="B75" s="10" t="s">
        <v>298</v>
      </c>
    </row>
    <row r="76" spans="1:2">
      <c r="A76" s="236" t="s">
        <v>449</v>
      </c>
      <c r="B76" s="10" t="s">
        <v>418</v>
      </c>
    </row>
    <row r="77" spans="1:2">
      <c r="A77" s="236" t="s">
        <v>449</v>
      </c>
      <c r="B77" s="10" t="s">
        <v>425</v>
      </c>
    </row>
    <row r="78" spans="1:2">
      <c r="A78" s="236" t="s">
        <v>449</v>
      </c>
      <c r="B78" s="10" t="s">
        <v>424</v>
      </c>
    </row>
    <row r="79" spans="1:2">
      <c r="A79" s="236" t="s">
        <v>449</v>
      </c>
      <c r="B79" s="10" t="s">
        <v>423</v>
      </c>
    </row>
    <row r="80" spans="1:2">
      <c r="A80" s="236" t="s">
        <v>449</v>
      </c>
      <c r="B80" s="10" t="s">
        <v>422</v>
      </c>
    </row>
    <row r="81" spans="1:2">
      <c r="A81" s="236" t="s">
        <v>449</v>
      </c>
      <c r="B81" s="10" t="s">
        <v>421</v>
      </c>
    </row>
    <row r="82" spans="1:2">
      <c r="A82" s="236" t="s">
        <v>449</v>
      </c>
      <c r="B82" s="10" t="s">
        <v>420</v>
      </c>
    </row>
    <row r="83" spans="1:2">
      <c r="A83" s="236" t="s">
        <v>450</v>
      </c>
      <c r="B83" s="10" t="s">
        <v>299</v>
      </c>
    </row>
    <row r="84" spans="1:2">
      <c r="A84" s="236" t="s">
        <v>450</v>
      </c>
      <c r="B84" s="10" t="s">
        <v>300</v>
      </c>
    </row>
    <row r="85" spans="1:2">
      <c r="A85" s="236" t="s">
        <v>450</v>
      </c>
      <c r="B85" s="10" t="s">
        <v>301</v>
      </c>
    </row>
    <row r="86" spans="1:2">
      <c r="A86" s="236" t="s">
        <v>450</v>
      </c>
      <c r="B86" s="10" t="s">
        <v>302</v>
      </c>
    </row>
    <row r="87" spans="1:2">
      <c r="A87" s="236" t="s">
        <v>450</v>
      </c>
      <c r="B87" s="10" t="s">
        <v>303</v>
      </c>
    </row>
    <row r="88" spans="1:2">
      <c r="A88" s="236" t="s">
        <v>450</v>
      </c>
      <c r="B88" s="10" t="s">
        <v>304</v>
      </c>
    </row>
    <row r="89" spans="1:2">
      <c r="A89" s="236" t="s">
        <v>450</v>
      </c>
      <c r="B89" s="10" t="s">
        <v>305</v>
      </c>
    </row>
    <row r="90" spans="1:2">
      <c r="A90" s="236" t="s">
        <v>450</v>
      </c>
      <c r="B90" s="10" t="s">
        <v>306</v>
      </c>
    </row>
    <row r="91" spans="1:2">
      <c r="A91" s="236" t="s">
        <v>450</v>
      </c>
      <c r="B91" s="10" t="s">
        <v>307</v>
      </c>
    </row>
    <row r="92" spans="1:2">
      <c r="A92" s="236" t="s">
        <v>450</v>
      </c>
      <c r="B92" s="10" t="s">
        <v>308</v>
      </c>
    </row>
    <row r="93" spans="1:2">
      <c r="A93" s="236" t="s">
        <v>450</v>
      </c>
      <c r="B93" s="10" t="s">
        <v>309</v>
      </c>
    </row>
    <row r="94" spans="1:2">
      <c r="A94" s="236" t="s">
        <v>450</v>
      </c>
      <c r="B94" s="10" t="s">
        <v>310</v>
      </c>
    </row>
    <row r="95" spans="1:2">
      <c r="A95" s="236" t="s">
        <v>450</v>
      </c>
      <c r="B95" s="10" t="s">
        <v>311</v>
      </c>
    </row>
    <row r="96" spans="1:2">
      <c r="A96" s="236" t="s">
        <v>450</v>
      </c>
      <c r="B96" s="10" t="s">
        <v>312</v>
      </c>
    </row>
    <row r="97" spans="1:2">
      <c r="A97" s="236" t="s">
        <v>450</v>
      </c>
      <c r="B97" s="10" t="s">
        <v>313</v>
      </c>
    </row>
    <row r="98" spans="1:2">
      <c r="A98" s="236" t="s">
        <v>450</v>
      </c>
      <c r="B98" s="10" t="s">
        <v>314</v>
      </c>
    </row>
    <row r="99" spans="1:2">
      <c r="A99" s="236" t="s">
        <v>452</v>
      </c>
      <c r="B99" s="10" t="s">
        <v>416</v>
      </c>
    </row>
    <row r="100" spans="1:2">
      <c r="A100" s="236" t="s">
        <v>453</v>
      </c>
      <c r="B100" s="10" t="s">
        <v>417</v>
      </c>
    </row>
    <row r="101" spans="1:2">
      <c r="A101" s="236" t="s">
        <v>454</v>
      </c>
      <c r="B101" s="10" t="s">
        <v>315</v>
      </c>
    </row>
    <row r="102" spans="1:2">
      <c r="A102" s="325" t="s">
        <v>451</v>
      </c>
      <c r="B102" s="10" t="s">
        <v>316</v>
      </c>
    </row>
    <row r="103" spans="1:2">
      <c r="A103" s="325" t="s">
        <v>451</v>
      </c>
      <c r="B103" s="10" t="s">
        <v>317</v>
      </c>
    </row>
    <row r="104" spans="1:2">
      <c r="A104" s="325" t="s">
        <v>451</v>
      </c>
      <c r="B104" s="10" t="s">
        <v>318</v>
      </c>
    </row>
    <row r="105" spans="1:2">
      <c r="A105" s="325" t="s">
        <v>451</v>
      </c>
      <c r="B105" s="10" t="s">
        <v>319</v>
      </c>
    </row>
    <row r="106" spans="1:2">
      <c r="A106" s="325" t="s">
        <v>451</v>
      </c>
      <c r="B106" s="10" t="s">
        <v>320</v>
      </c>
    </row>
    <row r="107" spans="1:2">
      <c r="A107" s="325" t="s">
        <v>451</v>
      </c>
      <c r="B107" s="10" t="s">
        <v>321</v>
      </c>
    </row>
    <row r="108" spans="1:2">
      <c r="A108" s="325" t="s">
        <v>451</v>
      </c>
      <c r="B108" s="10" t="s">
        <v>322</v>
      </c>
    </row>
    <row r="109" spans="1:2">
      <c r="A109" s="325" t="s">
        <v>451</v>
      </c>
      <c r="B109" s="10" t="s">
        <v>445</v>
      </c>
    </row>
    <row r="110" spans="1:2">
      <c r="A110" s="325" t="s">
        <v>451</v>
      </c>
      <c r="B110" s="10" t="s">
        <v>398</v>
      </c>
    </row>
    <row r="111" spans="1:2">
      <c r="A111" s="325" t="s">
        <v>451</v>
      </c>
      <c r="B111" s="10" t="s">
        <v>397</v>
      </c>
    </row>
    <row r="112" spans="1:2">
      <c r="A112" s="325" t="s">
        <v>451</v>
      </c>
      <c r="B112" s="10" t="s">
        <v>396</v>
      </c>
    </row>
    <row r="113" spans="1:2">
      <c r="A113" s="325" t="s">
        <v>451</v>
      </c>
      <c r="B113" s="10" t="s">
        <v>395</v>
      </c>
    </row>
    <row r="114" spans="1:2">
      <c r="A114" s="325" t="s">
        <v>451</v>
      </c>
      <c r="B114" s="10" t="s">
        <v>394</v>
      </c>
    </row>
    <row r="115" spans="1:2">
      <c r="A115" s="325" t="s">
        <v>451</v>
      </c>
      <c r="B115" s="10" t="s">
        <v>393</v>
      </c>
    </row>
    <row r="116" spans="1:2">
      <c r="A116" s="325" t="s">
        <v>451</v>
      </c>
      <c r="B116" s="10" t="s">
        <v>392</v>
      </c>
    </row>
    <row r="117" spans="1:2">
      <c r="A117" s="325" t="s">
        <v>451</v>
      </c>
      <c r="B117" s="10" t="s">
        <v>391</v>
      </c>
    </row>
    <row r="118" spans="1:2">
      <c r="A118" s="325" t="s">
        <v>451</v>
      </c>
      <c r="B118" s="10" t="s">
        <v>390</v>
      </c>
    </row>
    <row r="119" spans="1:2">
      <c r="A119" s="325" t="s">
        <v>451</v>
      </c>
      <c r="B119" s="10" t="s">
        <v>389</v>
      </c>
    </row>
    <row r="120" spans="1:2">
      <c r="A120" s="325" t="s">
        <v>451</v>
      </c>
      <c r="B120" s="10" t="s">
        <v>388</v>
      </c>
    </row>
    <row r="121" spans="1:2">
      <c r="A121" s="325" t="s">
        <v>451</v>
      </c>
      <c r="B121" s="10" t="s">
        <v>387</v>
      </c>
    </row>
    <row r="122" spans="1:2">
      <c r="A122" s="325" t="s">
        <v>451</v>
      </c>
      <c r="B122" s="10" t="s">
        <v>386</v>
      </c>
    </row>
    <row r="123" spans="1:2">
      <c r="A123" s="325" t="s">
        <v>451</v>
      </c>
      <c r="B123" s="10" t="s">
        <v>385</v>
      </c>
    </row>
    <row r="124" spans="1:2">
      <c r="A124" s="325" t="s">
        <v>451</v>
      </c>
      <c r="B124" s="10" t="s">
        <v>384</v>
      </c>
    </row>
    <row r="125" spans="1:2">
      <c r="A125" s="325" t="s">
        <v>451</v>
      </c>
      <c r="B125" s="10" t="s">
        <v>383</v>
      </c>
    </row>
    <row r="126" spans="1:2">
      <c r="A126" s="325" t="s">
        <v>451</v>
      </c>
      <c r="B126" s="10" t="s">
        <v>382</v>
      </c>
    </row>
    <row r="127" spans="1:2">
      <c r="A127" s="325" t="s">
        <v>451</v>
      </c>
      <c r="B127" s="10" t="s">
        <v>381</v>
      </c>
    </row>
    <row r="128" spans="1:2">
      <c r="A128" s="325" t="s">
        <v>451</v>
      </c>
      <c r="B128" s="10" t="s">
        <v>380</v>
      </c>
    </row>
    <row r="129" spans="1:2">
      <c r="A129" s="325" t="s">
        <v>451</v>
      </c>
      <c r="B129" s="10" t="s">
        <v>379</v>
      </c>
    </row>
    <row r="130" spans="1:2">
      <c r="A130" s="325" t="s">
        <v>451</v>
      </c>
      <c r="B130" s="10" t="s">
        <v>378</v>
      </c>
    </row>
    <row r="131" spans="1:2">
      <c r="A131" s="325" t="s">
        <v>451</v>
      </c>
      <c r="B131" s="10" t="s">
        <v>377</v>
      </c>
    </row>
    <row r="132" spans="1:2">
      <c r="A132" s="325" t="s">
        <v>451</v>
      </c>
      <c r="B132" s="10" t="s">
        <v>376</v>
      </c>
    </row>
    <row r="133" spans="1:2">
      <c r="A133" s="325" t="s">
        <v>451</v>
      </c>
      <c r="B133" s="10" t="s">
        <v>375</v>
      </c>
    </row>
    <row r="134" spans="1:2">
      <c r="A134" s="325" t="s">
        <v>451</v>
      </c>
      <c r="B134" s="10" t="s">
        <v>374</v>
      </c>
    </row>
    <row r="135" spans="1:2">
      <c r="A135" s="325" t="s">
        <v>451</v>
      </c>
      <c r="B135" s="10" t="s">
        <v>373</v>
      </c>
    </row>
    <row r="136" spans="1:2">
      <c r="A136" s="325" t="s">
        <v>451</v>
      </c>
      <c r="B136" s="10" t="s">
        <v>372</v>
      </c>
    </row>
    <row r="137" spans="1:2">
      <c r="A137" s="325" t="s">
        <v>451</v>
      </c>
      <c r="B137" s="10" t="s">
        <v>371</v>
      </c>
    </row>
    <row r="138" spans="1:2">
      <c r="A138" s="325" t="s">
        <v>451</v>
      </c>
      <c r="B138" s="10" t="s">
        <v>370</v>
      </c>
    </row>
    <row r="139" spans="1:2">
      <c r="A139" s="325" t="s">
        <v>451</v>
      </c>
      <c r="B139" s="10" t="s">
        <v>369</v>
      </c>
    </row>
    <row r="140" spans="1:2">
      <c r="A140" s="325" t="s">
        <v>451</v>
      </c>
      <c r="B140" s="10" t="s">
        <v>368</v>
      </c>
    </row>
    <row r="141" spans="1:2">
      <c r="A141" s="325" t="s">
        <v>451</v>
      </c>
      <c r="B141" s="10" t="s">
        <v>367</v>
      </c>
    </row>
    <row r="142" spans="1:2">
      <c r="A142" s="325" t="s">
        <v>451</v>
      </c>
      <c r="B142" s="10" t="s">
        <v>366</v>
      </c>
    </row>
    <row r="143" spans="1:2">
      <c r="A143" s="325" t="s">
        <v>451</v>
      </c>
      <c r="B143" s="10" t="s">
        <v>365</v>
      </c>
    </row>
    <row r="144" spans="1:2">
      <c r="A144" s="325" t="s">
        <v>451</v>
      </c>
      <c r="B144" s="10" t="s">
        <v>364</v>
      </c>
    </row>
    <row r="145" spans="1:2">
      <c r="A145" s="325" t="s">
        <v>451</v>
      </c>
      <c r="B145" s="10" t="s">
        <v>363</v>
      </c>
    </row>
    <row r="146" spans="1:2">
      <c r="A146" s="325" t="s">
        <v>451</v>
      </c>
      <c r="B146" s="10" t="s">
        <v>362</v>
      </c>
    </row>
    <row r="147" spans="1:2">
      <c r="A147" s="325" t="s">
        <v>451</v>
      </c>
      <c r="B147" s="10" t="s">
        <v>361</v>
      </c>
    </row>
    <row r="148" spans="1:2">
      <c r="A148" s="325" t="s">
        <v>451</v>
      </c>
      <c r="B148" s="10" t="s">
        <v>360</v>
      </c>
    </row>
    <row r="149" spans="1:2">
      <c r="A149" s="325" t="s">
        <v>451</v>
      </c>
      <c r="B149" s="10" t="s">
        <v>359</v>
      </c>
    </row>
    <row r="150" spans="1:2">
      <c r="A150" s="325" t="s">
        <v>451</v>
      </c>
      <c r="B150" s="10" t="s">
        <v>358</v>
      </c>
    </row>
    <row r="151" spans="1:2">
      <c r="A151" s="325" t="s">
        <v>451</v>
      </c>
      <c r="B151" s="10" t="s">
        <v>357</v>
      </c>
    </row>
    <row r="152" spans="1:2">
      <c r="A152" s="325" t="s">
        <v>451</v>
      </c>
      <c r="B152" s="10" t="s">
        <v>356</v>
      </c>
    </row>
    <row r="153" spans="1:2">
      <c r="A153" s="325" t="s">
        <v>451</v>
      </c>
      <c r="B153" s="10" t="s">
        <v>355</v>
      </c>
    </row>
    <row r="154" spans="1:2">
      <c r="A154" s="325" t="s">
        <v>451</v>
      </c>
      <c r="B154" s="10" t="s">
        <v>354</v>
      </c>
    </row>
    <row r="155" spans="1:2">
      <c r="A155" s="325" t="s">
        <v>451</v>
      </c>
      <c r="B155" s="10" t="s">
        <v>353</v>
      </c>
    </row>
    <row r="156" spans="1:2">
      <c r="A156" s="325" t="s">
        <v>451</v>
      </c>
      <c r="B156" s="10" t="s">
        <v>352</v>
      </c>
    </row>
    <row r="157" spans="1:2">
      <c r="A157" s="325" t="s">
        <v>451</v>
      </c>
      <c r="B157" s="10" t="s">
        <v>351</v>
      </c>
    </row>
    <row r="158" spans="1:2">
      <c r="A158" s="325" t="s">
        <v>451</v>
      </c>
      <c r="B158" s="10" t="s">
        <v>350</v>
      </c>
    </row>
    <row r="159" spans="1:2">
      <c r="A159" s="325" t="s">
        <v>451</v>
      </c>
      <c r="B159" s="10" t="s">
        <v>349</v>
      </c>
    </row>
    <row r="160" spans="1:2">
      <c r="A160" s="325" t="s">
        <v>451</v>
      </c>
      <c r="B160" s="10" t="s">
        <v>348</v>
      </c>
    </row>
    <row r="161" spans="1:2">
      <c r="A161" s="325" t="s">
        <v>451</v>
      </c>
      <c r="B161" s="10" t="s">
        <v>428</v>
      </c>
    </row>
    <row r="162" spans="1:2">
      <c r="A162" s="325" t="s">
        <v>451</v>
      </c>
      <c r="B162" s="10" t="s">
        <v>347</v>
      </c>
    </row>
    <row r="163" spans="1:2">
      <c r="A163" s="325" t="s">
        <v>451</v>
      </c>
      <c r="B163" s="10" t="s">
        <v>346</v>
      </c>
    </row>
    <row r="164" spans="1:2">
      <c r="A164" s="325" t="s">
        <v>451</v>
      </c>
      <c r="B164" s="10" t="s">
        <v>345</v>
      </c>
    </row>
    <row r="165" spans="1:2">
      <c r="A165" s="325" t="s">
        <v>451</v>
      </c>
      <c r="B165" s="10" t="s">
        <v>446</v>
      </c>
    </row>
    <row r="166" spans="1:2">
      <c r="A166" s="325" t="s">
        <v>451</v>
      </c>
      <c r="B166" s="10" t="s">
        <v>344</v>
      </c>
    </row>
    <row r="167" spans="1:2">
      <c r="A167" s="325" t="s">
        <v>451</v>
      </c>
      <c r="B167" s="10" t="s">
        <v>343</v>
      </c>
    </row>
    <row r="168" spans="1:2">
      <c r="A168" s="325" t="s">
        <v>451</v>
      </c>
      <c r="B168" s="10" t="s">
        <v>342</v>
      </c>
    </row>
    <row r="169" spans="1:2">
      <c r="A169" s="325" t="s">
        <v>451</v>
      </c>
      <c r="B169" s="10" t="s">
        <v>341</v>
      </c>
    </row>
    <row r="170" spans="1:2">
      <c r="A170" s="325" t="s">
        <v>451</v>
      </c>
      <c r="B170" s="10" t="s">
        <v>340</v>
      </c>
    </row>
    <row r="171" spans="1:2">
      <c r="A171" s="325" t="s">
        <v>451</v>
      </c>
      <c r="B171" s="10" t="s">
        <v>339</v>
      </c>
    </row>
    <row r="172" spans="1:2">
      <c r="A172" s="325" t="s">
        <v>451</v>
      </c>
      <c r="B172" s="10" t="s">
        <v>338</v>
      </c>
    </row>
    <row r="173" spans="1:2">
      <c r="A173" s="325" t="s">
        <v>451</v>
      </c>
      <c r="B173" s="10" t="s">
        <v>337</v>
      </c>
    </row>
    <row r="174" spans="1:2">
      <c r="A174" s="325" t="s">
        <v>451</v>
      </c>
      <c r="B174" s="10" t="s">
        <v>336</v>
      </c>
    </row>
    <row r="175" spans="1:2">
      <c r="A175" s="325" t="s">
        <v>451</v>
      </c>
      <c r="B175" s="10" t="s">
        <v>335</v>
      </c>
    </row>
    <row r="176" spans="1:2">
      <c r="A176" s="325" t="s">
        <v>451</v>
      </c>
      <c r="B176" s="10" t="s">
        <v>334</v>
      </c>
    </row>
    <row r="177" spans="1:2">
      <c r="A177" s="325" t="s">
        <v>451</v>
      </c>
      <c r="B177" s="10" t="s">
        <v>333</v>
      </c>
    </row>
    <row r="178" spans="1:2">
      <c r="A178" s="325" t="s">
        <v>451</v>
      </c>
      <c r="B178" s="10" t="s">
        <v>332</v>
      </c>
    </row>
    <row r="179" spans="1:2">
      <c r="A179" s="325" t="s">
        <v>451</v>
      </c>
      <c r="B179" s="10" t="s">
        <v>331</v>
      </c>
    </row>
    <row r="180" spans="1:2">
      <c r="A180" s="325" t="s">
        <v>451</v>
      </c>
      <c r="B180" s="10" t="s">
        <v>330</v>
      </c>
    </row>
    <row r="181" spans="1:2">
      <c r="A181" s="325" t="s">
        <v>451</v>
      </c>
      <c r="B181" s="10" t="s">
        <v>329</v>
      </c>
    </row>
    <row r="182" spans="1:2">
      <c r="A182" s="325" t="s">
        <v>451</v>
      </c>
      <c r="B182" s="10" t="s">
        <v>328</v>
      </c>
    </row>
    <row r="183" spans="1:2">
      <c r="A183" s="325" t="s">
        <v>451</v>
      </c>
      <c r="B183" s="10" t="s">
        <v>327</v>
      </c>
    </row>
    <row r="184" spans="1:2">
      <c r="A184" s="325" t="s">
        <v>451</v>
      </c>
      <c r="B184" s="10" t="s">
        <v>326</v>
      </c>
    </row>
    <row r="185" spans="1:2">
      <c r="A185" s="325" t="s">
        <v>451</v>
      </c>
      <c r="B185" s="10" t="s">
        <v>325</v>
      </c>
    </row>
    <row r="186" spans="1:2">
      <c r="A186" s="325" t="s">
        <v>455</v>
      </c>
      <c r="B186" s="10" t="s">
        <v>400</v>
      </c>
    </row>
    <row r="187" spans="1:2">
      <c r="A187" s="325" t="s">
        <v>455</v>
      </c>
      <c r="B187" s="10" t="s">
        <v>399</v>
      </c>
    </row>
    <row r="188" spans="1:2">
      <c r="A188" s="325" t="s">
        <v>455</v>
      </c>
      <c r="B188" s="10" t="s">
        <v>401</v>
      </c>
    </row>
    <row r="189" spans="1:2">
      <c r="A189" s="325" t="s">
        <v>455</v>
      </c>
      <c r="B189" s="10" t="s">
        <v>402</v>
      </c>
    </row>
    <row r="190" spans="1:2">
      <c r="A190" s="325" t="s">
        <v>455</v>
      </c>
      <c r="B190" s="10" t="s">
        <v>403</v>
      </c>
    </row>
    <row r="191" spans="1:2">
      <c r="A191" s="325" t="s">
        <v>455</v>
      </c>
      <c r="B191" s="10" t="s">
        <v>404</v>
      </c>
    </row>
    <row r="192" spans="1:2">
      <c r="A192" s="325" t="s">
        <v>455</v>
      </c>
      <c r="B192" s="10" t="s">
        <v>405</v>
      </c>
    </row>
    <row r="193" spans="1:2">
      <c r="A193" s="325" t="s">
        <v>455</v>
      </c>
      <c r="B193" s="10" t="s">
        <v>406</v>
      </c>
    </row>
    <row r="194" spans="1:2">
      <c r="A194" s="325" t="s">
        <v>455</v>
      </c>
      <c r="B194" s="10" t="s">
        <v>407</v>
      </c>
    </row>
    <row r="195" spans="1:2">
      <c r="A195" s="325" t="s">
        <v>455</v>
      </c>
      <c r="B195" s="10" t="s">
        <v>408</v>
      </c>
    </row>
    <row r="196" spans="1:2">
      <c r="A196" s="325" t="s">
        <v>455</v>
      </c>
      <c r="B196" s="10" t="s">
        <v>409</v>
      </c>
    </row>
    <row r="197" spans="1:2">
      <c r="A197" s="325" t="s">
        <v>455</v>
      </c>
      <c r="B197" s="10" t="s">
        <v>410</v>
      </c>
    </row>
    <row r="198" spans="1:2">
      <c r="A198" s="325" t="s">
        <v>455</v>
      </c>
      <c r="B198" s="10" t="s">
        <v>411</v>
      </c>
    </row>
    <row r="199" spans="1:2">
      <c r="A199" s="325" t="s">
        <v>455</v>
      </c>
      <c r="B199" s="10" t="s">
        <v>412</v>
      </c>
    </row>
    <row r="200" spans="1:2">
      <c r="A200" s="325" t="s">
        <v>455</v>
      </c>
      <c r="B200" s="10" t="s">
        <v>413</v>
      </c>
    </row>
    <row r="201" spans="1:2">
      <c r="A201" s="323"/>
      <c r="B201" s="283"/>
    </row>
    <row r="202" spans="1:2">
      <c r="A202" s="323"/>
      <c r="B202" s="283"/>
    </row>
    <row r="203" spans="1:2">
      <c r="A203" s="358" t="s">
        <v>215</v>
      </c>
      <c r="B203" s="358"/>
    </row>
    <row r="204" spans="1:2">
      <c r="A204" s="234" t="s">
        <v>103</v>
      </c>
      <c r="B204" s="283" t="s">
        <v>216</v>
      </c>
    </row>
    <row r="205" spans="1:2">
      <c r="A205" s="235" t="s">
        <v>217</v>
      </c>
      <c r="B205" s="283" t="s">
        <v>218</v>
      </c>
    </row>
    <row r="206" spans="1:2">
      <c r="A206" s="236" t="s">
        <v>53</v>
      </c>
      <c r="B206" s="283" t="s">
        <v>219</v>
      </c>
    </row>
    <row r="207" spans="1:2">
      <c r="A207" s="323"/>
      <c r="B207" s="283"/>
    </row>
  </sheetData>
  <mergeCells count="1">
    <mergeCell ref="A203:B203"/>
  </mergeCells>
  <hyperlinks>
    <hyperlink ref="B4" location="'Tab. 2.1'!A1" display="Tab. 2.1: Kinder in Kindertageseinrichtungen 2006 bis 2015 nach Altersgruppen und Trägern"/>
    <hyperlink ref="B5" location="'Tab. 2.2'!A1" display="Tab. 2.2: Kinder in Kindertageseinrichtungen und Quote der Bildungsbeteiligung 2011 und 2015 nach Altersjahren und Trägern"/>
    <hyperlink ref="B6" location="'Tab. 2.3'!A1" display="Tab. 2.3: Kinder in Kindertageseinrichtungen 2011 bis 2015 nach Altersjahren und Schulbesuch"/>
    <hyperlink ref="B7" location="'Tab. 2.3-1'!A1" display="Tab. 2.3-1: Kinder in Kindertageseinrichtungen in Trägerschaft öffentlicher Träger 2011 bis 2015 nach Altersjahren und Schulbesuch"/>
    <hyperlink ref="B8" location="'Tab. 2.3-2'!A1" display="Tab. 2.3-2: Kinder in Kindertageseinrichtungen in Trägerschaft der EKD/Diakonie 2011 bis 2015 nach Altersjahren und Schulbesuch"/>
    <hyperlink ref="B9" location="'Tab. 2.3-3'!A1" display="Tab. 2.3-3: Kinder in Kindertageseinrichtungen in Trägerschaft der katholischen Kirche/Caritas 2011 bis 2015 nach Altersjahren und Schulbesuch"/>
    <hyperlink ref="B10" location="'Tab. 2.3-4'!A1" display="Tab. 2.3-4: Kinder in Kindertageseinrichtungen in Trägerschaft der AWO 2011 bis 2015 nach Altersjahren und Schulbesuch"/>
    <hyperlink ref="B11" location="'Tab. 2.3-5'!A1" display="Tab. 2.3-5: Kinder in Kindertageseinrichtungen in Trägerschaft des Paritätischen 2011 bis 2015 nach Altersjahren und Schulbesuch"/>
    <hyperlink ref="B12" location="'Tab. 2.3-6'!A1" display="Tab. 2.3-6: Kinder in Kindertageseinrichtungen in Trägerschaft des DRK 2011 bis 2015 nach Altersjahren und Schulbesuch"/>
    <hyperlink ref="B13" location="'Tab. 2.4'!A1" display="Tab. 2.4: Kinder in Kindertageseinrichtungen 2011 und 2015 nach Altersgruppen, Schulbesuch und Ländern"/>
    <hyperlink ref="B14" location="'Tab. 2.4-1'!A1" display="Tab. 2.4-1: Kinder in Kindertageseinrichtungen in Trägerschaft öffentlicher Träger 2011 und 2015 nach Altersgruppen, Schulbesuch und Ländern"/>
    <hyperlink ref="B15" location="'Tab. 2.4-2'!A1" display="Tab. 2.4-2: Kinder in Kindertageseinrichtungen in Trägerschaft der EKD/Diakonie 2011 und 2015 nach Altersgruppen, Schulbesuch und Ländern"/>
    <hyperlink ref="B16" location="'Tab. 2.4-3'!A1" display="Tab. 2.4-3: Kinder in Kindertageseinrichtungen in Trägerschaft der katholischen Kirche/Caritas 2011 und 2015 nach Altersgruppen, Schulbesuch und Ländern"/>
    <hyperlink ref="B17" location="'Tab. 2.4-4'!A1" display="Tab. 2.4-4: Kinder in Kindertageseinrichtungen in Trägerschaft der AWO 2011 und 2015 nach Altersgruppen, Schulbesuch und Ländern"/>
    <hyperlink ref="B18" location="'Tab. 2.4-5'!A1" display="Tab. 2.4-5: Kinder in Kindertageseinrichtungen in Trägerschaft des Paritätischen 2011 und 2015 nach Altersgruppen, Schulbesuch und Ländern"/>
    <hyperlink ref="B19" location="'Tab. 2.4-6'!A1" display="Tab. 2.4-6: Kinder in Kindertageseinrichtungen in Trägerschaft des DRK 2011 und 2015 nach Altersgruppen, Schulbesuch und Ländern"/>
    <hyperlink ref="B20" location="'Tab. 2.5'!A1" display="Tab. 2.5: Betreuungswunsch für Kinder unter 3 Jahren 2012 und 2015 nach Altersjahren und Ländern"/>
    <hyperlink ref="B21" location="'Tab. 2.6'!A1" display="Tab. 2.6: Monatsgenaue Bildungsbeteiligungsquote von Kindern in Kindertageseinrichtungen April 2014 bis März 2015 nach Altersgruppen und Trägern "/>
    <hyperlink ref="B22" location="'Tab. 2.6-1'!A1" display="Tab. 2.6-1: Monatsgenaue Bildungsbeteiligungsquote von Kindern in Kindertageseinrichtungen April 2014 bis März 2015 in Westdeutschland nach Altersgruppen und Trägern "/>
    <hyperlink ref="B23" location="'Tab. 2.6-2'!A1" display="Tab. 2.6-2: Monatsgenaue Bildungsbeteiligungsquote von Kindern in Kindertageseinrichtungen April 2014 bis März 2015 in Ostdeutschland nach Altersgruppen und Trägern "/>
    <hyperlink ref="B24" location="'Tab. 2.7-1'!A1" display="Tab. 2.7-1: Monatsgenaue Bildungsbeteiligungsquote von Kindern im Alter von unter 1 Jahr in Kindertageseinrichtungen April 2014 bis März 2015 nach Ländergruppen und Trägern "/>
    <hyperlink ref="B25" location="'Tab. 2.7-2'!A1" display="Tab. 2.7-2: Monatsgenaue Bildungsbeteiligungsquote von Kindern im Alter von 1 Jahr in Kindertageseinrichtungen April 2014 bis März 2015 nach Ländergruppen und Trägern "/>
    <hyperlink ref="B26" location="'Tab. 2.7-3'!A1" display="Tab. 2.7-3: Monatsgenaue Bildungsbeteiligungsquote von Kindern im Alter von 2 Jahren in Kindertageseinrichtungen April 2014 bis März 2015 nach Ländergruppen und Trägern "/>
    <hyperlink ref="B27" location="'Tab. 2.8'!A1" display="Tab. 2.8: Kinder in Kindertageseinrichtungen 2011 und 2015 nach Geschlecht und Trägern"/>
    <hyperlink ref="B28" location="'Tab. 2.9'!A1" display="Tab. 2.9: Kinder in Kindertageseinrichtungen 2015 nach Geschlecht, Altersjahren und Trägern"/>
    <hyperlink ref="B29" location="'Tab. 2.10'!A1" display="Tab. 2.10: Kinder in Kindertageseinrichtungen 2011 und 2015 nach Geschlecht und Altersjahren"/>
    <hyperlink ref="B30" location="'Tab. 2.10-1'!A1" display="Tab. 2.10-1: Kinder in Kindertageseinrichtungen in Trägerschaft öffentlicher Träger 2011 und 2015 nach Geschlecht und Altersjahren"/>
    <hyperlink ref="B31" location="'Tab. 2.10-2'!A1" display="Tab. 2.10-2: Kinder in Kindertageseinrichtungen in Trägerschaft der EKD/Diakonie 2011 und 2015 nach Geschlecht und Altersjahren"/>
    <hyperlink ref="B32" location="'Tab. 2.10-3'!A1" display="Tab. 2.10-3: Kinder in Kindertageseinrichtungen in Trägerschaft der katholischen Kirche/Caritas 2011 und 2015 nach Geschlecht und Altersjahren"/>
    <hyperlink ref="B33" location="'Tab. 2.10-4'!A1" display="Tab. 2.10-4: Kinder in Kindertageseinrichtungen in Trägerschaft der AWO 2011 und 2015 nach Geschlecht und Altersjahren"/>
    <hyperlink ref="B34" location="'Tab. 2.10-5'!A1" display="Tab. 2.10-5: Kinder in Kindertageseinrichtungen in Trägerschaft des Paritätischen 2011 und 2015 nach Geschlecht und Altersjahren"/>
    <hyperlink ref="B35" location="'Tab. 2.10-6'!A1" display="Tab. 2.10-6: Kinder in Kindertageseinrichtungen in Trägerschaft des DRK 2011 und 2015 nach Geschlecht und Altersjahren"/>
    <hyperlink ref="B36" location="'Tab. 2.11'!A1" display="Tab. 2.11: Kinder in Kindertageseinrichtungen 2015 nach Geschlecht, Alter und Ländergruppen"/>
    <hyperlink ref="B37" location="'Tab. 2.11-1'!A1" display="Tab. 2.11-1: Kinder in Kindertageseinrichtungen in Trägerschaft öffentlicher Träger 2015 nach Geschlecht, Alter und Ländergruppen"/>
    <hyperlink ref="B38" location="'Tab. 2.11-2'!A1" display="Tab. 2.11-2: Kinder in Kindertageseinrichtungen in Trägerschaft der EKD/Diakonie 2015 nach Geschlecht, Alter und Ländergruppen"/>
    <hyperlink ref="B39" location="'Tab. 2.11-3'!A1" display="Tab. 2.11-3: Kinder in Kindertageseinrichtungen in Trägerschaft der katholischen Kirche/Caritas 2015 nach Geschlecht, Alter und Ländergruppen"/>
    <hyperlink ref="B40" location="'Tab. 2.11-4'!A1" display="Tab. 2.11-4: Kinder in Kindertageseinrichtungen in Trägerschaft der AWO 2015 nach Geschlecht, Alter und Ländergruppen"/>
    <hyperlink ref="B41" location="'Tab. 2.11-5'!A1" display="Tab. 2.11-5: Kinder in Kindertageseinrichtungen in Trägerschaft des Paritätischen 2015 nach Geschlecht, Alter und Ländergruppen"/>
    <hyperlink ref="B42" location="'Tab. 2.11-6'!A1" display="Tab. 2.11-6: Kinder in Kindertageseinrichtungen in Trägerschaft des DRK 2015 nach Geschlecht, Alter und Ländergruppen"/>
    <hyperlink ref="B43" location="'Tab. 2.12'!A1" display="Tab. 2.12: Kinder mit Behinderung in Kindertageseinrichtungen 2011 bis 2015 nach Altersjahren und Trägern"/>
    <hyperlink ref="B44" location="'Tab. 2.13'!A1" display="Tab. 2.13: Gruppen* in Kindertageseinrichtungen 2011 und 2015 nach Art der Betreuung von Kindern mit Behinderung und Trägern"/>
    <hyperlink ref="B45" location="'Tab. 2.14'!A1" display="Tab. 2.14: Gruppen in Kindertageseinrichtungen 2015 nach Art der Betreuung von Kindern mit Behinderung und Ländern"/>
    <hyperlink ref="B46" location="'Tab. 2.14-1'!A1" display="Tab. 2.14-1: Gruppen in Kindertageseinrichtungen in Trägerschaft öffentlicher Träger 2015 nach Art der Betreuung von Kindern mit Behinderung und Ländern"/>
    <hyperlink ref="B47" location="'Tab. 2.14-2'!A1" display="Tab. 2.14-2: Gruppen* in Kindertageseinrichtungen in Trägerschaft der EKD/Diakonie 2015 nach Art der Betreuung von Kindern mit Behinderung und Ländern"/>
    <hyperlink ref="B48" location="'Tab. 2.14-3'!A1" display="Tab. 2.14-3: Gruppen* in Kindertageseinrichtungen in Trägerschaft der katholischen Kirche/Caritas 2015 nach Art der Betreuung von Kindern mit Behinderung und Ländern"/>
    <hyperlink ref="B49" location="'Tab. 2.14-4'!A1" display="Tab. 2.14-4: Gruppen* in Kindertageseinrichtungen in Trägerschaft der AWO 2015 nach Art der Betreuung von Kindern mit Behinderung und Ländern"/>
    <hyperlink ref="B50" location="'Tab. 2.14-5'!A1" display="Tab. 2.14-5: Gruppen* in Kindertageseinrichtungen in Trägerschaft des Paritätischen 2015 nach Art der Betreuung von Kindern mit Behinderung und Ländern"/>
    <hyperlink ref="B51" location="'Tab. 2.14-6'!A1" display="Tab. 2.14-6: Gruppen* in Kindertageseinrichtungen in Trägerschaft des DRK 2015 nach Art der Betreuung von Kindern mit Behinderung und Ländern"/>
    <hyperlink ref="B52" location="'Tab. 2.15'!A1" display="Tab. 2.15: Kinder mit Behinterung in integrativen Kindertageseinrichtungen 2011 und 2015 nach Anzahl der Kinder mit Behinderung in der Gruppe und Trägern"/>
    <hyperlink ref="B53" location="'Tab. 2.16'!A1" display="Tab. 2.16: Kinder mit Behinterung in integrativen Kindertageseinrichtungen 2011 und 2015 nach Anzahl der Kinder mit Behinderung in der Gruppe und Ländergruppen"/>
    <hyperlink ref="B54" location="'Tab. 2.16-1'!A1" display="Tab. 2.16-1: Kinder mit Behinderung in integrativen Kindertageseinrichtungen in Trägerschaft öffentlicher Träger 2011 und 2015 nach Anzahl der Kinder mit Behinderung in der Gruppe und Ländergruppen"/>
    <hyperlink ref="B55" location="'Tab. 2.16-2'!A1" display="Tab. 2.16: Kinder mit Behinderung in integrativen Kindertageseinrichtungen in Trägerschaft der EKD/Diakonie 2011 und 2015 nach Anzahl der Kinder mit Behinderung in der Gruppe und Ländergruppen"/>
    <hyperlink ref="B56" location="'Tab. 2.16-3'!A1" display="Tab. 2.16-3: Kinder mit Behinderung in integrativen Kindertageseinrichtungen in Trägerschaft der katholischen Kirche 2011 und 2015 nach Anzahl der Kinder mit Behinderung in der Gruppe und Ländergruppen"/>
    <hyperlink ref="B57" location="'Tab. 2.16-4'!A1" display="Tab. 2.16-4: Kinder mit Behinderung in integrativen Kindertageseinrichtungen in Trägerschaft der AWO 2011 und 2015 nach Anzahl der Kinder mit Behinderung in der Gruppe und Ländergruppen"/>
    <hyperlink ref="B58" location="'Tab. 2.16-5'!A1" display="Tab. 2.16-5: Kinder mit Behinderung in integrativen Kindertageseinrichtungen in Trägerschaft des Paritätischen 2011 und 2015 nach Anzahl der Kinder mit Behinderung in der Gruppe und Ländergruppen"/>
    <hyperlink ref="B59" location="'Tab. 2.16-6'!A1" display="Tab. 2.16-6: Kinder mit Behinderung in integrativen Kindertageseinrichtungen in Trägerschaft des DRK 2011 und 2015 nach Anzahl der Kinder mit Behinderung in der Gruppe und Ländergruppen"/>
    <hyperlink ref="B60" location="'Tab. 2.17'!A1" display="Tab. 2.17: Kinder mit Migrationshintergrund in Kindertageseinrichtungen 2011 bis 2015 nach Altersgruppen und Trägern"/>
    <hyperlink ref="B61" location="'Tab. 2.18'!A1" display="Tab. 2.18: Kinder mit Migrationshintergrund in Kindertageseinrichtungen 2011 bis 2015 nach Altersjahren"/>
    <hyperlink ref="B62" location="'Tab. 2.18-1'!A1" display="Tab. 2.18-1: Kinder mit Migrationshintergrund in Kindertageseinrichtungen in Trägerschaft öffentlicher Träger 2011 bis 2015 nach Altersjahren"/>
    <hyperlink ref="B63" location="'Tab. 2.18-2'!A1" display="Tab. 2.18-2: Kinder mit Migrationshintergrund in Kindertageseinrichtungen in Trägerschaft der EKD/Diakonie 2011 bis 2015 nach Altersjahren"/>
    <hyperlink ref="B64" location="'Tab. 2.18-3'!A1" display="Tab. 2.18-3: Kinder mit Migrationshintergrund in Kindertageseinrichtungen in Trägerschaft der katholischen Kirche/Caritas 2011 bis 2015 nach Altersjahren"/>
    <hyperlink ref="B65" location="'Tab. 2.18-4'!A1" display="Tab. 2.18-4: Kinder mit Migrationshintergrund in Kindertageseinrichtungen in Trägerschaft der AWO 2011 bis 2015 nach Altersjahren"/>
    <hyperlink ref="B66" location="'Tab. 2.18-5'!A1" display="Tab. 2.18-5: Kinder mit Migrationshintergrund in Kindertageseinrichtungen in Trägerschaft des Paritätischen 2011 bis 2015 nach Altersjahren"/>
    <hyperlink ref="B67" location="'Tab. 2.18-6'!A1" display="Tab. 2.18-6: Kinder mit Migrationshintergrund in Kindertageseinrichtungen in Trägerschaft des DRK 2011 bis 2015 nach Altersjahren"/>
    <hyperlink ref="B68" location="'Tab. 2.19'!A1" display="Tab. 2.19: Kinder mit Migrationshintergrund in Kindertageseinrichtungen 2011 und 2015 nach Altersgruppen"/>
    <hyperlink ref="B69" location="'Tab. 2.19-1'!A1" display="Tab. 2.19-1: Kinder mit Migrationshintergrund in Kindertageseinrichtungen in Trägerschaft öffentlicher Träger 2011 und 2015 nach Altersgruppen"/>
    <hyperlink ref="B70" location="'Tab. 2.19-2'!A1" display="Tab. 2.19-2: Kinder mit Migrationshintergrund in Kindertageseinrichtungen in Trägerschaft der EKD/Diakonie 2011 und 2015 nach Altersgruppen"/>
    <hyperlink ref="B71" location="'Tab. 2.19-3'!A1" display="Tab. 2.19-3: Kinder mit Migrationshintergrund in Kindertageseinrichtungen in Trägerschaft der katholischen Kirche/Caritas 2011 und 2015 nach Altersgruppen"/>
    <hyperlink ref="B72" location="'Tab. 2.19-4'!A1" display="Tab. 2.19-4: Kinder mit Migrationshintergrund in Kindertageseinrichtungen in Trägerschaft der AWO 2011 und 2015 nach Altersgruppen"/>
    <hyperlink ref="B73" location="'Tab. 2.19-5'!A1" display="Tab. 2.19-5: Kinder mit Migrationshintergrund in Kindertageseinrichtungen in Trägerschaft des Paritätischen 2011 und 2015 nach Altersgruppen"/>
    <hyperlink ref="B74" location="'Tab. 2.19-6'!A1" display="Tab. 2.19-6: Kinder mit Migrationshintergrund in Kindertageseinrichtungen in Trägerschaft des DRK 2011 und 2015 nach Altersgruppen"/>
    <hyperlink ref="B75" location="'Tab. 2.20'!A1" display="Tab. 2.20: Kinder mit Migrationshintergrund in Kindertageseinrichtungen 2011 bis 2015 nach Anteil der Kinder mit Migrationshintergrund und Trägern"/>
    <hyperlink ref="B76" location="'Tab. 2.21'!A1" display="Tab. 2.21: Kinder mit Migrationshintergrund in Kindertageseinrichtungen 2015 nach Anteil der Kinder mit Migrationshintergrund und Ländern"/>
    <hyperlink ref="B77" location="'Tab. 2.21-1'!A1" display="Tab. 2.21-1: Kinder mit Migrationshintergrund in Kindertageseinrichtungen in Trägerschaft öffentlicher Träger 2015 nach Anteil der Kinder mit Migrationshintergrund und Ländern"/>
    <hyperlink ref="B78" location="'Tab. 2.21-2'!A1" display="Tab. 2.21-2: Kinder mit Migrationshintergrund in Kindertageseinrichtungen in Trägerschaft der EKD/Diakonie 2015 nach Anteil der Kinder mit Migrationshintergrund und Ländern"/>
    <hyperlink ref="B79" location="'Tab. 2.21-3'!A1" display="Tab. 2.21-3: Kinder mit Migrationshintergrund in Kindertageseinrichtungen in Trägerschaft der katholischen Kirche/Caritas 2015 nach Anteil der Kinder mit Migrationshintergrund und Ländern"/>
    <hyperlink ref="B80" location="'Tab. 2.21-4'!A1" display="Tab. 2.21-4: Kinder mit Migrationshintergrund in Kindertageseinrichtungen in Trägerschaft der AWO 2015 nach Anteil der Kinder mit Migrationshintergrund und Ländern"/>
    <hyperlink ref="B81" location="'Tab. 2.21-5'!A1" display="Tab. 2.21-5: Kinder mit Migrationshintergrund in Kindertageseinrichtungen in Trägerschaft des Paritätischen 2015 nach Anteil der Kinder mit Migrationshintergrund und Ländern"/>
    <hyperlink ref="B82" location="'Tab. 2.21-6'!A1" display="Tab. 2.21-6: Kinder mit Migrationshintergrund in Kindertageseinrichtungen in Trägerschaft des DRK 2015 nach Anteil der Kinder mit Migrationshintergrund und Ländern"/>
    <hyperlink ref="B83" location="'Tab. 2.22'!A1" display="Tab. 2.22: Kinder mit nicht deutscher Familiensprache in Kindertageseinrichtungen 2011 bis 2015 nach Altersgruppen und Trägern"/>
    <hyperlink ref="B84" location="'Tab. 2.23'!A1" display="Tab. 2.23: Kinder mit nicht deutscher Familiensprache in Kindertageseinrichtungen 2011 bis 2015 nach Altersjahren"/>
    <hyperlink ref="B85" location="'Tab. 2.23-1'!A1" display="Tab. 2.23-1: Kinder mit nicht deutscher Familiensprache in Kindertageseinrichtungen in Trägerschaft öffentlicher Träger 2011 bis 2015 nach Altersjahren"/>
    <hyperlink ref="B86" location="'Tab. 2.23-2'!A1" display="Tab. 2.23-2: Kinder mit nicht deutscher Familiensprache in Kindertageseinrichtungen in Trägerschaft der EKD/Diakonie 2011 bis 2015 nach Altersjahren"/>
    <hyperlink ref="B87" location="'Tab. 2.23-3'!A1" display="Tab. 2.23-3: Kinder mit nicht deutscher Familiensprache in Kindertageseinrichtungen in Trägerschaft der katholischen Kirche/Caritas 2011 bis 2015 nach Altersjahren"/>
    <hyperlink ref="B88" location="'Tab. 2.23-4'!A1" display="Tab. 2.23-4: Kinder mit nicht deutscher Familiensprache in Kindertageseinrichtungen in Trägerschaft der AWO 2011 bis 2015 nach Altersjahren"/>
    <hyperlink ref="B89" location="'Tab. 2.23-5'!A1" display="Tab. 2.23-5: Kinder mit nicht deutscher Familiensprache in Kindertageseinrichtungen in Trägerschaft des Paritätischen 2011 bis 2015 nach Altersjahren"/>
    <hyperlink ref="B90" location="'Tab. 2.23-6'!A1" display="Tab. 2.23-6: Kinder mit nicht deutscher Familiensprache in Kindertageseinrichtungen in Trägerschaft des DRK 2011 bis 2015 nach Altersjahren"/>
    <hyperlink ref="B91" location="'Tab. 2.24'!A1" display="Tab. 2.24: Kinder mit Migrationshintergrund in Kindertageseinrichtungen 2011 bis 2015 nach Familiensprache und Trägern"/>
    <hyperlink ref="B92" location="'Tab. 2.25'!A1" display="Tab. 2.25: Kinder mit Migrationshintergrund in Kindertageseinrichtungen 2011 und 2015 nach Familiensprache und Ländern"/>
    <hyperlink ref="B93" location="'Tab. 2.25-1'!A1" display="Tab. 2.25-1: Kinder mit Migrationshintergrund in Kindertageseinrichtungen in Trägerschaft öffentlicher Träger 2011 und 2015 nach Familiensprache und Ländern"/>
    <hyperlink ref="B94" location="'Tab. 2.25-2'!A1" display="Tab. 2.25-2: Kinder mit Migrationshintergrund in Kindertageseinrichtungen in Trägerschaft der EKD/Diakonie 2011 und 2015 nach Familiensprache und Ländern"/>
    <hyperlink ref="B95" location="'Tab. 2.25-3'!A1" display="Tab. 2.25-3: Kinder mit Migrationshintergrund in Kindertageseinrichtungen in Trägerschaft der katholischen Kirche/Caritas 2011 und 2015 nach Familiensprache und Ländern"/>
    <hyperlink ref="B96" location="'Tab. 2.25-4'!A1" display="Tab. 2.25-4: Kinder mit Migrationshintergrund in Kindertageseinrichtungen in Trägerschaft der AWO 2011 und 2015 nach Familiensprache und Ländern"/>
    <hyperlink ref="B97" location="'Tab. 2.25-5'!A1" display="Tab. 2.25-5: Kinder mit Migrationshintergrund in Kindertageseinrichtungen in Trägerschaft des Paritätischen 2011 und 2015 nach Familiensprache und Ländern"/>
    <hyperlink ref="B98" location="'Tab. 2.25-6'!A1" display="Tab. 2.25-6: Kinder mit Migrationshintergrund in Kindertageseinrichtungen in Trägerschaft des DRK 2011 und 2015 nach Familiensprache und Ländern"/>
    <hyperlink ref="B99" location="'Tab. 2.26-1'!A1" display="Tab. 2.26-1: Betreuungsumfang von Kindern unter 3 Jahren in Kindertageseinrichtungen 2012 und 2015 nach Trägern"/>
    <hyperlink ref="B100" location="'Tab. 2.26-2'!A1" display="Tab. 2.26-2: Betreuungsumfang von Kindern zwischen 3 Jahren und dem Schuleintritt in Kindertageseinrichtungen 2012 und 2015 nach Trägern"/>
    <hyperlink ref="B101" location="'Tab. 2.26-3'!A1" display="Tab. 2.26-3: Betreuungsumfang von Schulkindern in Kindertageseinrichtungen 2012 und 2015 nach Trägern"/>
    <hyperlink ref="B102" location="'Tab. 2.27'!A1" display="Tab. 2.27: Betreuungsumfang von Kindern unter 3 Jahren in Kindertageseinrichtungen 2012 und 2015 nach Ländern"/>
    <hyperlink ref="B103" location="'Tab. 2.27-1'!A1" display="Tab. 2.27-1: Betreuungsumfang von Kindern unter 3 Jahren in Kindertageseinrichtungen in Trägerschaft öffentlicher Träger 2012 und 2015 nach Ländern"/>
    <hyperlink ref="B104" location="'Tab. 2.27-2'!A1" display="Tab. 2.27-2: Betreuungsumfang von Kindern unter 3 Jahren in Kindertageseinrichtungen in Trägerschaft der EKD/Diakonie 2012 und 2015 nach Ländern"/>
    <hyperlink ref="B105" location="'Tab. 2.27-3'!A1" display="Tab. 2.27-3: Betreuungsumfang von Kindern unter 3 Jahren in Kindertageseinrichtungen in Trägerschaft der katholischen Kirche/Caritas 2012 und 2015 nach Ländern"/>
    <hyperlink ref="B106" location="'Tab. 2.27-4'!A1" display="Tab. 2.27-4: Betreuungsumfang von Kindern unter 3 Jahren in Kindertageseinrichtungen in Trägerschaft der AWO 2012 und 2015 nach Ländern"/>
    <hyperlink ref="B107" location="'Tab. 2.27-5'!A1" display="Tab. 2.27-5: Betreuungsumfang von Kindern unter 3 Jahren in Kindertageseinrichtungen in Trägerschaft des Paritätischen 2012 und 2015 nach Ländern"/>
    <hyperlink ref="B108" location="'Tab. 2.27-6'!A1" display="Tab. 2.27-6: Betreuungsumfang von Kindern unter 3 Jahren in Kindertageseinrichtungen in Trägerschaft des DRK 2012 und 2015 nach Ländern"/>
    <hyperlink ref="B109" location="'Tab. 2.28'!A1" display="Tab. 28: Betreuungswunsch für Kinder unter 3 Jahren 2012 und 2015 nach Betreuungsumfang und Ländern"/>
    <hyperlink ref="B110" location="'Tab. 2.29'!A1" display="Tab. 2.29: Betreuungsumfang von Kindern zwischen 3 Jahren und dem Schuleintritt in Kindertageseinrichtungen 2012 und 2015 nach Ländern"/>
    <hyperlink ref="B111" location="'Tab. 2.29-1'!A1" display="Tab. 2.29-1: Betreuungsumfang von Kindern zwischen 3 Jahren und dem Schuleintritt in Kindertageseinrichtungen in Trägerschaft öffentlicher Träger 2012 und 2015 nach Ländern"/>
    <hyperlink ref="B112" location="'Tab. 2.29-2'!A1" display="Tab. 2.29-2: Betreuungsumfang von Kindern zwischen 3 Jahren und dem Schuleintritt in Kindertageseinrichtungen in Trägerschaft der EKD/Diakonie 2012 und 2015 nach Ländern"/>
    <hyperlink ref="B113" location="'Tab. 2.29-3'!A1" display="Tab. 2.29-3: Betreuungsumfang von Kindern zwischen 3 Jahren und dem Schuleintritt in Kindertageseinrichtungen in Trägerschaft der katholischen Kirche/Caritas 20112 und 2015 nach Ländern"/>
    <hyperlink ref="B114" location="'Tab. 2.29-4'!A1" display="Tab. 2.29-4: Betreuungsumfang von Kindern zwischen 3 Jahren und dem Schuleintritt in Kindertageseinrichtungen in Trägerschaft der AWO 2012 und 2015 nach Ländern"/>
    <hyperlink ref="B115" location="'Tab. 2.29-5'!A1" display="Tab. 2.29-5: Betreuungsumfang von Kindern zwischen 3 Jahren und dem Schuleintritt in Kindertageseinrichtungen in Trägerschaft des Paritätischen 2012 und 2015 nach Ländern"/>
    <hyperlink ref="B116" location="'Tab. 2.29-6'!A1" display="Tab. 2.29-6: Betreuungsumfang von Kindern zwischen 3 Jahren und dem Schuleintritt in Kindertageseinrichtungen in Trägerschaft des DRK 2012 und 2015 nach Ländern"/>
    <hyperlink ref="B117" location="'Tab. 2.30'!A1" display="Tab. 2.30: Betreuungsumfang von Schulkindern in Kindertageseinrichtungen 2012 und 2015 nach Ländern"/>
    <hyperlink ref="B118" location="'Tab. 2.30-1'!A1" display="Tab. 2.30-1: Betreuungsumfang von Schulkindern in Kindertageseinrichtungen in Trägerschaft öffentlicher Träger 2012 und 2015 nach Ländern"/>
    <hyperlink ref="B119" location="'Tab. 2.30-2'!A1" display="Tab. 2.30-2: Betreuungsumfang von Schulkindern in Kindertageseinrichtungen in Trägerschaft der EKD/Diakonie 2012 und 2015 nach Ländern"/>
    <hyperlink ref="B120" location="'Tab. 2.30-3'!A1" display="Tab. 2.30-3: Betreuungsumfang von Schulkindern in Kindertageseinrichtungen in Trägerschaft der katholischen Kirche/Caritas 2012 und 2015 nach Ländern"/>
    <hyperlink ref="B121" location="'Tab. 2.30-4'!A1" display="Tab. 2.30-4: Betreuungsumfang von Schulkindern in Kindertageseinrichtungen in Trägerschaft der AWO 2012 und 2015 nach Ländern"/>
    <hyperlink ref="B122" location="'Tab. 2.30-5'!A1" display="Tab. 2.30-5: Betreuungsumfang von Schulkindern in Kindertageseinrichtungen in Trägerschaft des Paritätischen 2012 und 2015 nach Ländern"/>
    <hyperlink ref="B123" location="'Tab. 2.30-6'!A1" display="Tab. 2.30-6: Betreuungsumfang von Schulkindern in Kindertageseinrichtungen in Trägerschaft des DRK 2012 und 2015 nach Ländern"/>
    <hyperlink ref="B124" location="'Tab. 2.31-1'!A1" display="Tab. 2.31-1: Betreuungsumfang von Kinder unter 3 Jahren in Kindertageseinrichtungen 2012 und 2015 nach Behinderung und Trägern"/>
    <hyperlink ref="B125" location="'Tab. 2.31-2'!A1" display="Tab. 2.31-2: Betreuungsumfang von Kinder zwischen 3 Jahren und dem Schuleintritt in Kindertageseinrichtungen 2012 und 2015 nach Behinderung und Trägern"/>
    <hyperlink ref="B126" location="'Tab. 2.31-3'!A1" display="Tab. 2.31-3: Betreuungsumfang von Schulkindern in Kindertageseinrichtungen 2012 und 2015 nach Behinderung und Trägern"/>
    <hyperlink ref="B127" location="'Tab. 2.32'!A1" display="Tab. 2.32: Betreuungsumfang von Kindern unter 3 Jahren in Kindertageseinrichtungen 2012 und 2015 nach Behinderung und Ländern"/>
    <hyperlink ref="B128" location="'Tab. 2.32-1'!A1" display="Tab. 2.32-1: Betreuungsumfang von Kindern unter 3 Jahren in Kindertageseinrichtungen in Trägerschaft öffentlicher Träger 2012 und 2015 nach Behinderung und Ländern"/>
    <hyperlink ref="B129" location="'Tab. 2.32-2'!A1" display="Tab. 2.32-2: Betreuungsumfang von Kindern unter 3 Jahren in Kindertageseinrichtungen in Trägerschaft der EKD/Diakonie 2012 und 2015 nach Behinderung und Ländern"/>
    <hyperlink ref="B130" location="'Tab. 2.32-3'!A1" display="Tab. 2.32-3: Betreuungsumfang von Kindern unter 3 Jahren in Kindertageseinrichtungen in Trägerschaft der katholischen Kirche/Caritas 2012 und 2015 nach Behinderung und Ländern"/>
    <hyperlink ref="B131" location="'Tab. 2.32-4'!A1" display="Tab. 2.32-4: Betreuungsumfang von Kindern unter 3 Jahren in Kindertageseinrichtungen in Trägerschaft der AWO 2012 und 2015 nach Behinderung und Ländern"/>
    <hyperlink ref="B132" location="'Tab. 2.32-5'!A1" display="Tab. 2.32-5: Betreuungsumfang von Kindern unter 3 Jahren in Kindertageseinrichtungen in Trägerschaft des Paritätischen 2012 und 2015 nach Behinderung und Ländern"/>
    <hyperlink ref="B133" location="'Tab. 2.32-6'!A1" display="Tab. 2.32-6: Betreuungsumfang von Kindern unter 3 Jahren in Kindertageseinrichtungen in Trägerschaft des DRK 2012 und 2015 nach Behinderung und Ländern"/>
    <hyperlink ref="B134" location="'Tab. 2.33'!A1" display="Tab. 2.33: Betreuungsumfang von Kindern zwischen 3 Jahren und dem Schuleintritt in Kindertageseinrichtungen 2012 und 2015 nach Behinderung und Ländern"/>
    <hyperlink ref="B135" location="'Tab. 2.33-1'!A1" display="Tab. 2.33-1: Betreuungsumfang von Kindern zwischen 3 Jahren und dem Schuleintritt in Kindertageseinrichtungen in Trägerschaft öffentlicher Träger 2012 und 2015 nach Behinderung und Ländern"/>
    <hyperlink ref="B136" location="'Tab. 2.33-2'!A1" display="Tab. 2.33-2: Betreuungsumfang von Kindern zwischen 3 Jahren und dem Schuleintritt in Kindertageseinrichtungen in Trägerschaft der EKD/Diakonie 2012 und 2015 nach Behinderung und Ländern"/>
    <hyperlink ref="B137" location="'Tab. 2.33-3'!A1" display="Tab. 2.33-3: Betreuungsumfang von Kindern zwischen 3 Jahren und dem Schuleintritt in Kindertageseinrichtungen in Trägerschaft der katholischen Kirche/Caritas 2012 und 2015 nach Behinderung und Ländern"/>
    <hyperlink ref="B138" location="'Tab. 2.33-4'!A1" display="Tab. 2.33-4: Betreuungsumfang von Kindern zwischen 3 Jahren und dem Schuleintritt in Kindertageseinrichtungen in Trägerschaft der AWO 2012 und 2015 nach Behinderung und Ländern"/>
    <hyperlink ref="B139" location="'Tab. 2.33-5'!A1" display="Tab. 2.33-5: Betreuungsumfang von Kindern zwischen 3 Jahren und dem Schuleintritt in Kindertageseinrichtungen in Trägerschaft des Paritätischen 2012 und 2015 nach Behinderung und Ländern"/>
    <hyperlink ref="B140" location="'Tab. 2.33-6'!A1" display="Tab. 2.33-6: Betreuungsumfang von Kindern zwischen 3 Jahren und dem Schuleintritt in Kindertageseinrichtungen in Trägerschaft des DRK 2012 und 2015 nach Behinderung und Ländern"/>
    <hyperlink ref="B141" location="'Tab. 2.34'!A1" display="Tab. 2.34: Betreuungsumfang von Schulkindern in Kindertageseinrichtungen 2012 und 2015 nach Behinderung und Ländern"/>
    <hyperlink ref="B142" location="'Tab. 2.34-1'!A1" display="Tab. 2.34-1: Betreuungsumfang von Schulkindern in Kindertageseinrichtungen in Trägerschaft öffentlicher Träger 2012 und 2015 nach Behinderung und Ländern"/>
    <hyperlink ref="B143" location="'Tab. 2.34-2'!A1" display="Tab. 2.34-2: Betreuungsumfang von Schulkindern in Kindertageseinrichtungen in Trägerschaft der EKD/Diakonie 2012 und 2015 nach Behinderung und Ländern"/>
    <hyperlink ref="B144" location="'Tab. 2.34-3'!A1" display="Tab. 2.34-3: Betreuungsumfang von Schulkindern in Kindertageseinrichtungen in Trägerschaft der katholischen Kirche/Caritas 2012 und 2015 nach Behinderung und Ländern"/>
    <hyperlink ref="B145" location="'Tab. 2.34-4'!A1" display="Tab. 2.34-4: Betreuungsumfang von Schulkindern in Kindertageseinrichtungen in Trägerschaft der AWO 2012 und 2015 nach Behinderung und Ländern"/>
    <hyperlink ref="B146" location="'Tab. 2.34-5'!A1" display="Tab. 2.34-5: Betreuungsumfang von Schulkindern in Kindertageseinrichtungen in Trägerschaft des Paritätischen 2012 und 2015 nach Behinderung und Ländern"/>
    <hyperlink ref="B147" location="'Tab. 2.34-6'!A1" display="Tab. 2.34-6: Betreuungsumfang von Schulkindern in Kindertageseinrichtungen in Trägerschaft des DRK 2012 und 2015 nach Behinderung und Ländern"/>
    <hyperlink ref="B148" location="'Tab. 2.35-1'!A1" display="Tab. 2.35-1: Betreuungsumfang von Kinder unter 3 Jahren in Kindertageseinrichtungen 2012 und 2015 nach Migrationshintergrund  und Trägern"/>
    <hyperlink ref="B149" location="'Tab. 2.35-2'!A1" display="Tab. 2.35-2: Betreuungsumfang von Kinder zwischen 3 Jahren und dem Schuleintritt in Kindertageseinrichtungen 2012 und 2015 nach Migrationshintergrund und Trägern"/>
    <hyperlink ref="B150" location="'Tab. 2.35-3'!A1" display="Tab. 2.35-3: Betreuungsumfang von Schulkindern in Kindertageseinrichtungen 2012 und 2015 nach Migrationshintergrund und Trägern"/>
    <hyperlink ref="B151" location="'Tab. 2.36'!A1" display="Tab. 2.36: Betreuungsumfang von Kindern unter 3 Jahren in Kindertageseinrichtungen 2012 und 2015 nach Migrationshintergrund und Ländergruppen"/>
    <hyperlink ref="B152" location="'Tab. 2.36-1'!A1" display="Tab. 2.36-1: Betreuungsumfang von Kindern unter 3 Jahren in Kindertageseinrichtungen in Trägerschaft öffentlicher Träger 2012 und 2015 nach Migrationshintergrund und Ländergruppen"/>
    <hyperlink ref="B153" location="'Tab. 2.36-2'!A1" display="Tab. 2.36-2: Betreuungsumfang von Kindern unter 3 Jahren in Kindertageseinrichtungen in Trägerschaft der EKD/Diakonie 2012 und 2015 nach Migrationshintergrund und Ländergruppen"/>
    <hyperlink ref="B154" location="'Tab. 2.36-3'!A1" display="Tab. 2.36-3: Betreuungsumfang von Kindern unter 3 Jahren in Kindertageseinrichtungen in Trägerschaft der katholischen Kirche/Caritas 2012 und 2015 nach Migrationshintergrund und Ländergruppen"/>
    <hyperlink ref="B155" location="'Tab. 2.36-4'!A1" display="Tab. 2.36-4: Betreuungsumfang von Kindern unter 3 Jahren in Kindertageseinrichtungen in Trägerschaft der AWO 2012 und 2015 nach Migrationshintergrund und Ländergruppen"/>
    <hyperlink ref="B156" location="'Tab. 2.36-5'!A1" display="Tab. 2.36-5: Betreuungsumfang von Kindern unter 3 Jahren in Kindertageseinrichtungen in Trägerschaft des Paritätischen 2012 und 2015 nach Migrationshintergrund und Ländergruppen"/>
    <hyperlink ref="B157" location="'Tab. 2.36-6'!A1" display="Tab. 2.36-6: Betreuungsumfang von Kindern unter 3 Jahren in Kindertageseinrichtungen in Trägerschaft des DRK 2012 und 2015 nach Migrationshintergrund und Ländergruppen"/>
    <hyperlink ref="B158" location="'Tab. 2.37'!A1" display="Tab. 2.37: Betreuungsumfang von Kindern zwischen 3 Jahren und dem Schuleintritt in Kindertageseinrichtungen 2012 und 2015 nach Migrationshintergrund und Ländergruppen"/>
    <hyperlink ref="B159" location="'Tab. 2.37-1'!A1" display="Tab. 2.37-1: Betreuungsumfang von Kindern zwischen 3 Jahren und dem Schuleintritt in Kindertageseinrichtungen in Trägerschaft öffentlicher Träger 2012 und 2015 nach Migrationshintergrund und Ländergruppen"/>
    <hyperlink ref="B160" location="'Tab. 2.37-2'!A1" display="Tab. 2.37-2: Betreuungsumfang von Kindern zwischen 3 Jahren und dem Schuleintritt in Kindertageseinrichtungen in Trägerschaft der EKD/Diakonie 2012 und 2015 nach Migrationshintergrund und Ländergruppen"/>
    <hyperlink ref="B161" location="'Tab. 2.37-3'!A1" display="Tab. 2.37-3: Betreuungsumfang von Kindern zwischen 3 Jahren und dem Schuleintritt in Kindertageseinrichtungen in Trägerschaft der katholischen Kirche/Caritas 2012 und 2015 nach Migrationshintergrund und Ländergruppen"/>
    <hyperlink ref="B162" location="'Tab. 2.37-4'!A1" display="Tab. 2.37-4: Betreuungsumfang von Kindern zwischen 3 Jahren und dem Schuleintritt in Kindertageseinrichtungen in Trägerschaft der AWO 2012 und 2015 nach Migrationshintergrund und Ländergruppen"/>
    <hyperlink ref="B163" location="'Tab. 2.37-5'!A1" display="Tab. 2.37-5: Betreuungsumfang von Kindern zwischen 3 Jahren und dem Schuleintritt in Kindertageseinrichtungen in Trägerschaft des Paritätischen 2012 und 2015 nach Migrationshintergrund und Ländergruppen"/>
    <hyperlink ref="B164" location="'Tab. 2.37-6'!A1" display="Tab. 2.37-6: Betreuungsumfang von Kindern zwischen 3 Jahren und dem Schuleintritt in Kindertageseinrichtungen in Trägerschaft des DRK 2012 und 2015 nach Migrationshintergrund und Ländergruppen"/>
    <hyperlink ref="B165" location="'Tab. 2.38'!A1" display="Tab. 2.38-1: Betreuungsumfang von Schulkindern in Kindertageseinrichtungen 2012 und 2015 nach Migrationshintergrund und Ländern"/>
    <hyperlink ref="B166" location="'Tab. 2.38-1'!A1" display="Tab. 2.38-1: Betreuungsumfang von Schulkindern in Kindertageseinrichtungen in Trägerschaft öffentlicher Träger 2012 und 2015 nach Migrationshintergrund und Ländern"/>
    <hyperlink ref="B167" location="'Tab. 2.38-2'!A1" display="Tab. 2.38-2: Betreuungsumfang von Schulkindern in Kindertageseinrichtungen in Trägerschaft der EKD/Diakonie 2012 und 2015 nach Migrationshintergrund und Ländern"/>
    <hyperlink ref="B168" location="'Tab. 2.38-3'!A1" display="Tab. 2.38-3: Betreuungsumfang von Schulkindern in Kindertageseinrichtungen in Trägerschaft der katholischen Kirche/Caritas 2012 und 2015 nach Migrationshintergrund und Ländern"/>
    <hyperlink ref="B169" location="'Tab. 2.38-4'!A1" display="Tab. 2.38-4: Betreuungsumfang von Schulkindern in Kindertageseinrichtungen in Trägerschaft der AWO 2012 und 2015 nach Migrationshintergrund und Ländern"/>
    <hyperlink ref="B170" location="'Tab. 2.38-5'!A1" display="Tab. 2.38-5: Betreuungsumfang von Schulkindern in Kindertageseinrichtungen in Trägerschaft des Paritätischen 2012 und 2015 nach Migrationshintergrund und Ländern"/>
    <hyperlink ref="B171" location="'Tab. 2.38-6'!A1" display="Tab. 2.38-6: Betreuungsumfang von Schulkindern in Kindertageseinrichtungen in Trägerschaft des DRK 2012 und 2015 nach Migrationshintergrund und Ländern"/>
    <hyperlink ref="B172" location="'Tab. 2.39'!A1" display="Tab. 2.39: Kinder in Kindertageseinrichtungen 2012 und 2015 nach Betreuungsumfang und Gruppenform"/>
    <hyperlink ref="B173" location="'Tab. 2.39-1'!A1" display="Tab. 2.39-1: Kinder in Kindertageseinrichtungen in Trägerschaft öffentlicher Träger 2012 und 2015 nach Betreuungsumfang und Gruppenform"/>
    <hyperlink ref="B174" location="'Tab. 2.39-2'!A1" display="Tab. 2.39-2: Kinder in Kindertageseinrichtungen in Trägerschaft der EKD/Diakonie 2012 und 2015 nach Betreuungsumfang und Gruppenform"/>
    <hyperlink ref="B175" location="'Tab. 2.39-3'!A1" display="Tab. 2.39-3: Kinder in Kindertageseinrichtungen in Trägerschaft der katholischen Kirche/Caritas 2012 und 2015 nach Betreuungsumfang und Gruppenform"/>
    <hyperlink ref="B176" location="'Tab. 2.39-4'!A1" display="Tab. 2.39-4: Kinder in Kindertageseinrichtungen in Trägerschaft der AWO 2012 und 2015 nach Betreuungsumfang und Gruppenform"/>
    <hyperlink ref="B177" location="'Tab. 2.39-5'!A1" display="Tab. 2.39-5: Kinder in Kindertageseinrichtungen in Trägerschaft des Paritätischen 2012 und 2015 nach Betreuungsumfang und Gruppenform"/>
    <hyperlink ref="B178" location="'Tab. 2.39-6'!A1" display="Tab. 2.39-6: Kinder in Kindertageseinrichtungen in Trägerschaft des DRK 2012 und 2015 nach Betreuungsumfang und Gruppenform"/>
    <hyperlink ref="B179" location="'Tab. 2.40'!A1" display="Tab. 2.40: Kinder in Kindertageseinrichtungen 2015 nach Betreuungsumfang, Gruppenform und Ländergruppen"/>
    <hyperlink ref="B180" location="'Tab. 2.40-1'!A1" display="Tab. 2.40-1: Kinder in Kindertageseinrichtungen in Trägerschaft öffentlicher Träger 2015 nach Betreuungsumfang, Gruppenform und Ländergruppen"/>
    <hyperlink ref="B181" location="'Tab. 2.40-2'!A1" display="Tab. 2.40-2: Kinder in Kindertageseinrichtungen in Trägerschaft der EKD/Diakonie 2015 nach Betreuungsumfang, Gruppenform und Ländergruppen"/>
    <hyperlink ref="B182" location="'Tab. 2.40-3'!A1" display="Tab. 2.40-3: Kinder in Kindertageseinrichtungen in Trägerschaft der katholischen Kirche/Caritas 2015 nach Betreuungsumfang, Gruppenform und Ländergruppen"/>
    <hyperlink ref="B183" location="'Tab. 2.40-4'!A1" display="Tab. 2.40-4: Kinder in Kindertageseinrichtungen in Trägerschaft der AWO 2015 nach Betreuungsumfang, Gruppenform und Ländergruppen"/>
    <hyperlink ref="B184" location="'Tab. 2.40-5'!A1" display="Tab. 2.40-5: Kinder in Kindertageseinrichtungen in Trägerschaft des Paritätischen 2015 nach Betreuungsumfang, Gruppenform und Ländergruppen"/>
    <hyperlink ref="B185" location="'Tab. 2.40-6'!A1" display="Tab. 2.40-6: Kinder in Kindertageseinrichtungen in Trägerschaft des DRK 2015 nach Betreuungsumfang, Gruppenform und Ländergruppen"/>
    <hyperlink ref="B186" location="'Tab. 2.41'!A1" display="Tab. 2.41: Aufnahmezeitpunkt von Kindern in Kindertageseinrichtungen 2015 nach Altersgruppen und Trägern "/>
    <hyperlink ref="B187" location="'Tab. 2.42'!A1" display="Tab. 2.42: Aufnahmezeitpunkt von Kindern im Alter von 3 Jahren bis zum Schuleintritt in Kindertageseinrichtungen 2015 nach Ländergruppen"/>
    <hyperlink ref="B188" location="'Tab. 2.42-1'!A1" display="Tab. 2.42-1: Aufnahmezeitpunkt von Kindern im Alter von 3 Jahren bis zum Schuleintritt in Kindertageseinrichtungen in Trägerschaft öffentlicher Träger 2015 nach Ländern"/>
    <hyperlink ref="B189" location="'Tab. 2.42-2'!A1" display="Tab. 2.42-2: Aufnahmezeitpunkt von Kindern im Alter von 3 Jahren bis zum Schuleintritt in Kindertageseinrichtungen in Trägerschaft der EKD/Diakonie 2015 nach Ländern"/>
    <hyperlink ref="B190" location="'Tab. 2.42-3'!A1" display="Tab. 2.42-3: Aufnahmezeitpunkt von Kindern im Alter von 3 Jahren bis zum Schuleintritt in Kindertageseinrichtungen in Trägerschaft der katholischen Kirche/Caritas 2015 nach Ländern"/>
    <hyperlink ref="B191" location="'Tab. 2.42-4'!A1" display="Tab. 2.42-4: Aufnahmezeitpunkt von Kindern im Alter von 3 Jahren bis zum Schuleintritt in Kindertageseinrichtungen in Trägerschaft der AWO 2015 nach Ländern"/>
    <hyperlink ref="B192" location="'Tab. 2.42-5'!A1" display="Tab. 2.42-5: Aufnahmezeitpunkt von Kindern im Alter von 3 Jahren bis zum Schuleintritt in Kindertageseinrichtungen in Trägerschaft des Paritätischen 2015 nach Ländern"/>
    <hyperlink ref="B193" location="'Tab. 2.42-6'!A1" display="Tab. 2.42-6: Aufnahmezeitpunkt von Kindern im Alter von 3 Jahren bis zum Schuleintritt in Kindertageseinrichtungen in Trägerschaft des DRK 2015 nach Ländern"/>
    <hyperlink ref="B194" location="'Tab. 2.43'!A1" display="Tab. 2.43: Aufnahmezeitpunkt von Kindern im Alter unter 3 Jahren in Kindertageseinrichtungen 2015 nach Ländergruppen"/>
    <hyperlink ref="B195" location="'Tab. 2.43-1'!A1" display="Tab. 2.43-1: Aufnahmezeitpunkt von Kindern im Alter unter 3 Jahren in Kindertageseinrichtungen in Trägerschaft öffentlicher Träger 2015 nach Ländern"/>
    <hyperlink ref="B196" location="'Tab. 2.43-2'!A1" display="Tab. 2.43-2: Aufnahmezeitpunkt von Kindern im Alter unter 3 Jahren in Kindertageseinrichtungen in Trägerschaft der EKD/Diakonie 2015 nach Ländern"/>
    <hyperlink ref="B197" location="'Tab. 2.43-3'!A1" display="Tab. 2.43-3: Aufnahmezeitpunkt von Kindern im Alter unter 3 Jahren in Kindertageseinrichtungen in Trägerschaft der katholischen Kirche/Caritas 2015 nach Ländern"/>
    <hyperlink ref="B198" location="'Tab. 2.43-4'!A1" display="Tab. 2.43-4: Aufnahmezeitpunkt von Kindern im Alter unter 3 Jahren in Kindertageseinrichtungen in Trägerschaft der AWO 2015 nach Ländern"/>
    <hyperlink ref="B199" location="'Tab. 2.43-5'!A1" display="Tab. 2.43-5: Aufnahmezeitpunkt von Kindern im Alter unter 3 Jahren in Kindertageseinrichtungen in Trägerschaft des Paritätischen 2015 nach Ländern"/>
    <hyperlink ref="B200" location="'Tab. 2.43-6'!A1" display="Tab. 2.43-6: Aufnahmezeitpunkt von Kindern im Alter unter 3 Jahren in Kindertageseinrichtungen in Trägerschaft des DRK 2015 nach Ländern"/>
  </hyperlinks>
  <pageMargins left="0.7" right="0.7" top="0.78740157499999996" bottom="0.78740157499999996" header="0.3" footer="0.3"/>
  <pageSetup paperSize="9" orientation="portrait" horizontalDpi="4294967293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3"/>
  <sheetViews>
    <sheetView workbookViewId="0">
      <selection activeCell="B2" sqref="B2"/>
    </sheetView>
  </sheetViews>
  <sheetFormatPr baseColWidth="10" defaultColWidth="10.81640625" defaultRowHeight="11.5"/>
  <cols>
    <col min="1" max="1" width="18.81640625" style="3" customWidth="1"/>
    <col min="2" max="7" width="13.6328125" style="3" customWidth="1"/>
    <col min="8" max="16384" width="10.81640625" style="3"/>
  </cols>
  <sheetData>
    <row r="1" spans="1:7" s="5" customFormat="1" ht="20.25" customHeight="1">
      <c r="A1" s="4" t="s">
        <v>0</v>
      </c>
    </row>
    <row r="2" spans="1:7" s="2" customFormat="1" ht="12.5">
      <c r="A2" s="1"/>
    </row>
    <row r="3" spans="1:7" s="2" customFormat="1" ht="14.65" customHeight="1">
      <c r="A3" s="9" t="s">
        <v>245</v>
      </c>
    </row>
    <row r="4" spans="1:7" ht="14.65" customHeight="1" thickBot="1"/>
    <row r="5" spans="1:7" s="11" customFormat="1" ht="45" customHeight="1">
      <c r="A5" s="334" t="s">
        <v>16</v>
      </c>
      <c r="B5" s="336">
        <v>2011</v>
      </c>
      <c r="C5" s="336">
        <v>2012</v>
      </c>
      <c r="D5" s="336">
        <v>2013</v>
      </c>
      <c r="E5" s="336">
        <v>2014</v>
      </c>
      <c r="F5" s="336">
        <v>2015</v>
      </c>
      <c r="G5" s="334" t="s">
        <v>11</v>
      </c>
    </row>
    <row r="6" spans="1:7" ht="14.65" customHeight="1">
      <c r="A6" s="337"/>
      <c r="B6" s="362" t="s">
        <v>5</v>
      </c>
      <c r="C6" s="362"/>
      <c r="D6" s="362"/>
      <c r="E6" s="362"/>
      <c r="F6" s="362"/>
      <c r="G6" s="362"/>
    </row>
    <row r="7" spans="1:7" ht="14.65" customHeight="1" thickBot="1">
      <c r="A7" s="157" t="s">
        <v>1</v>
      </c>
      <c r="B7" s="272">
        <f>'Tab. 2.2'!H9</f>
        <v>93458</v>
      </c>
      <c r="C7" s="272">
        <f t="shared" ref="C7:E7" si="0">SUM(C9:C11,C13:C17,C19:C23)</f>
        <v>95872</v>
      </c>
      <c r="D7" s="272">
        <f t="shared" si="0"/>
        <v>97372</v>
      </c>
      <c r="E7" s="272">
        <f t="shared" si="0"/>
        <v>101012</v>
      </c>
      <c r="F7" s="272">
        <f>'Tab. 2.2'!P9</f>
        <v>103780</v>
      </c>
      <c r="G7" s="177">
        <f>F7-B7</f>
        <v>10322</v>
      </c>
    </row>
    <row r="8" spans="1:7" ht="14.65" customHeight="1" thickBot="1">
      <c r="A8" s="14" t="s">
        <v>4</v>
      </c>
      <c r="B8" s="23">
        <f>'Tab. 2.2'!H10</f>
        <v>14131</v>
      </c>
      <c r="C8" s="23">
        <f t="shared" ref="C8:E8" si="1">SUM(C9:C11)</f>
        <v>15668</v>
      </c>
      <c r="D8" s="23">
        <f t="shared" si="1"/>
        <v>16598</v>
      </c>
      <c r="E8" s="23">
        <f t="shared" si="1"/>
        <v>18593</v>
      </c>
      <c r="F8" s="23">
        <f>'Tab. 2.2'!P10</f>
        <v>19899</v>
      </c>
      <c r="G8" s="52">
        <f t="shared" ref="G8:G23" si="2">F8-B8</f>
        <v>5768</v>
      </c>
    </row>
    <row r="9" spans="1:7" ht="14.65" customHeight="1" thickBot="1">
      <c r="A9" s="15" t="s">
        <v>13</v>
      </c>
      <c r="B9" s="22">
        <f>'Tab. 2.2'!H11</f>
        <v>404</v>
      </c>
      <c r="C9" s="22">
        <v>418</v>
      </c>
      <c r="D9" s="22">
        <v>429</v>
      </c>
      <c r="E9" s="22">
        <v>419</v>
      </c>
      <c r="F9" s="22">
        <f>'Tab. 2.2'!P11</f>
        <v>422</v>
      </c>
      <c r="G9" s="51">
        <f t="shared" si="2"/>
        <v>18</v>
      </c>
    </row>
    <row r="10" spans="1:7" ht="14.65" customHeight="1" thickBot="1">
      <c r="A10" s="16" t="s">
        <v>14</v>
      </c>
      <c r="B10" s="23">
        <f>'Tab. 2.2'!H12</f>
        <v>4865</v>
      </c>
      <c r="C10" s="23">
        <v>5485</v>
      </c>
      <c r="D10" s="23">
        <v>5703</v>
      </c>
      <c r="E10" s="23">
        <v>6713</v>
      </c>
      <c r="F10" s="23">
        <f>'Tab. 2.2'!P12</f>
        <v>7181</v>
      </c>
      <c r="G10" s="52">
        <f t="shared" si="2"/>
        <v>2316</v>
      </c>
    </row>
    <row r="11" spans="1:7" ht="14.65" customHeight="1" thickBot="1">
      <c r="A11" s="17" t="s">
        <v>15</v>
      </c>
      <c r="B11" s="22">
        <f>'Tab. 2.2'!H13</f>
        <v>8862</v>
      </c>
      <c r="C11" s="22">
        <v>9765</v>
      </c>
      <c r="D11" s="22">
        <v>10466</v>
      </c>
      <c r="E11" s="22">
        <v>11461</v>
      </c>
      <c r="F11" s="22">
        <f>'Tab. 2.2'!P13</f>
        <v>12296</v>
      </c>
      <c r="G11" s="51">
        <f t="shared" si="2"/>
        <v>3434</v>
      </c>
    </row>
    <row r="12" spans="1:7" ht="14.65" customHeight="1" thickBot="1">
      <c r="A12" s="14" t="s">
        <v>24</v>
      </c>
      <c r="B12" s="23">
        <f>'Tab. 2.2'!H14</f>
        <v>65087</v>
      </c>
      <c r="C12" s="23">
        <f t="shared" ref="C12:E12" si="3">SUM(C13:C17)</f>
        <v>65954</v>
      </c>
      <c r="D12" s="23">
        <f t="shared" si="3"/>
        <v>66208</v>
      </c>
      <c r="E12" s="23">
        <f t="shared" si="3"/>
        <v>67667</v>
      </c>
      <c r="F12" s="23">
        <f>'Tab. 2.2'!P14</f>
        <v>68362</v>
      </c>
      <c r="G12" s="52">
        <f t="shared" si="2"/>
        <v>3275</v>
      </c>
    </row>
    <row r="13" spans="1:7" ht="14.65" customHeight="1" thickBot="1">
      <c r="A13" s="18" t="s">
        <v>17</v>
      </c>
      <c r="B13" s="22">
        <f>'Tab. 2.2'!H15</f>
        <v>16982</v>
      </c>
      <c r="C13" s="22">
        <v>17462</v>
      </c>
      <c r="D13" s="22">
        <v>17390</v>
      </c>
      <c r="E13" s="22">
        <v>18225</v>
      </c>
      <c r="F13" s="22">
        <f>'Tab. 2.2'!P15</f>
        <v>18516</v>
      </c>
      <c r="G13" s="51">
        <f t="shared" si="2"/>
        <v>1534</v>
      </c>
    </row>
    <row r="14" spans="1:7" ht="14.65" customHeight="1" thickBot="1">
      <c r="A14" s="19" t="s">
        <v>18</v>
      </c>
      <c r="B14" s="23">
        <f>'Tab. 2.2'!H16</f>
        <v>18323</v>
      </c>
      <c r="C14" s="23">
        <v>19460</v>
      </c>
      <c r="D14" s="23">
        <v>19337</v>
      </c>
      <c r="E14" s="23">
        <v>19359</v>
      </c>
      <c r="F14" s="23">
        <f>'Tab. 2.2'!P16</f>
        <v>19913</v>
      </c>
      <c r="G14" s="52">
        <f t="shared" si="2"/>
        <v>1590</v>
      </c>
    </row>
    <row r="15" spans="1:7" ht="14.65" customHeight="1" thickBot="1">
      <c r="A15" s="17" t="s">
        <v>19</v>
      </c>
      <c r="B15" s="22">
        <f>'Tab. 2.2'!H17</f>
        <v>18835</v>
      </c>
      <c r="C15" s="22">
        <v>18913</v>
      </c>
      <c r="D15" s="22">
        <v>19699</v>
      </c>
      <c r="E15" s="22">
        <v>19744</v>
      </c>
      <c r="F15" s="22">
        <f>'Tab. 2.2'!P17</f>
        <v>19644</v>
      </c>
      <c r="G15" s="51">
        <f t="shared" si="2"/>
        <v>809</v>
      </c>
    </row>
    <row r="16" spans="1:7" ht="14.65" customHeight="1" thickBot="1">
      <c r="A16" s="19" t="s">
        <v>20</v>
      </c>
      <c r="B16" s="23">
        <f>'Tab. 2.2'!H18</f>
        <v>10775</v>
      </c>
      <c r="C16" s="23">
        <v>9921</v>
      </c>
      <c r="D16" s="23">
        <v>9542</v>
      </c>
      <c r="E16" s="23">
        <v>10140</v>
      </c>
      <c r="F16" s="23">
        <f>'Tab. 2.2'!P18</f>
        <v>10158</v>
      </c>
      <c r="G16" s="52">
        <f t="shared" si="2"/>
        <v>-617</v>
      </c>
    </row>
    <row r="17" spans="1:7" ht="14.65" customHeight="1" thickBot="1">
      <c r="A17" s="17" t="s">
        <v>213</v>
      </c>
      <c r="B17" s="22">
        <f>'Tab. 2.2'!H19</f>
        <v>172</v>
      </c>
      <c r="C17" s="22">
        <v>198</v>
      </c>
      <c r="D17" s="22">
        <v>240</v>
      </c>
      <c r="E17" s="22">
        <v>199</v>
      </c>
      <c r="F17" s="22">
        <f>'Tab. 2.2'!P19</f>
        <v>131</v>
      </c>
      <c r="G17" s="51">
        <f t="shared" si="2"/>
        <v>-41</v>
      </c>
    </row>
    <row r="18" spans="1:7" ht="14.65" customHeight="1" thickBot="1">
      <c r="A18" s="14" t="s">
        <v>12</v>
      </c>
      <c r="B18" s="23">
        <f>'Tab. 2.2'!H20</f>
        <v>14240</v>
      </c>
      <c r="C18" s="23">
        <f t="shared" ref="C18:E18" si="4">SUM(C19:C23)</f>
        <v>14250</v>
      </c>
      <c r="D18" s="23">
        <f t="shared" si="4"/>
        <v>14566</v>
      </c>
      <c r="E18" s="23">
        <f t="shared" si="4"/>
        <v>14752</v>
      </c>
      <c r="F18" s="23">
        <f>'Tab. 2.2'!P20</f>
        <v>15519</v>
      </c>
      <c r="G18" s="52">
        <f t="shared" si="2"/>
        <v>1279</v>
      </c>
    </row>
    <row r="19" spans="1:7" ht="14.65" customHeight="1" thickBot="1">
      <c r="A19" s="17" t="s">
        <v>19</v>
      </c>
      <c r="B19" s="22">
        <f>'Tab. 2.2'!H21</f>
        <v>92</v>
      </c>
      <c r="C19" s="22">
        <v>48</v>
      </c>
      <c r="D19" s="22">
        <v>59</v>
      </c>
      <c r="E19" s="22">
        <v>30</v>
      </c>
      <c r="F19" s="22">
        <f>'Tab. 2.2'!P21</f>
        <v>48</v>
      </c>
      <c r="G19" s="51">
        <f t="shared" si="2"/>
        <v>-44</v>
      </c>
    </row>
    <row r="20" spans="1:7" ht="14.65" customHeight="1" thickBot="1">
      <c r="A20" s="19" t="s">
        <v>20</v>
      </c>
      <c r="B20" s="23">
        <f>'Tab. 2.2'!H22</f>
        <v>1665</v>
      </c>
      <c r="C20" s="23">
        <v>1624</v>
      </c>
      <c r="D20" s="23">
        <v>1716</v>
      </c>
      <c r="E20" s="23">
        <v>1772</v>
      </c>
      <c r="F20" s="23">
        <f>'Tab. 2.2'!P22</f>
        <v>1737</v>
      </c>
      <c r="G20" s="52">
        <f t="shared" si="2"/>
        <v>72</v>
      </c>
    </row>
    <row r="21" spans="1:7" ht="14.65" customHeight="1" thickBot="1">
      <c r="A21" s="17" t="s">
        <v>21</v>
      </c>
      <c r="B21" s="22">
        <f>'Tab. 2.2'!H23</f>
        <v>3944</v>
      </c>
      <c r="C21" s="22">
        <v>3935</v>
      </c>
      <c r="D21" s="22">
        <v>3842</v>
      </c>
      <c r="E21" s="22">
        <v>4001</v>
      </c>
      <c r="F21" s="22">
        <f>'Tab. 2.2'!P23</f>
        <v>4451</v>
      </c>
      <c r="G21" s="51">
        <f t="shared" si="2"/>
        <v>507</v>
      </c>
    </row>
    <row r="22" spans="1:7" ht="14.65" customHeight="1" thickBot="1">
      <c r="A22" s="16" t="s">
        <v>22</v>
      </c>
      <c r="B22" s="23">
        <f>'Tab. 2.2'!H24</f>
        <v>8139</v>
      </c>
      <c r="C22" s="23">
        <v>8226</v>
      </c>
      <c r="D22" s="23">
        <v>8593</v>
      </c>
      <c r="E22" s="23">
        <v>8669</v>
      </c>
      <c r="F22" s="23">
        <f>'Tab. 2.2'!P24</f>
        <v>9002</v>
      </c>
      <c r="G22" s="52">
        <f t="shared" si="2"/>
        <v>863</v>
      </c>
    </row>
    <row r="23" spans="1:7" ht="14.65" customHeight="1">
      <c r="A23" s="338" t="s">
        <v>23</v>
      </c>
      <c r="B23" s="163">
        <f>'Tab. 2.2'!H25</f>
        <v>400</v>
      </c>
      <c r="C23" s="163">
        <v>417</v>
      </c>
      <c r="D23" s="163">
        <v>356</v>
      </c>
      <c r="E23" s="163">
        <v>280</v>
      </c>
      <c r="F23" s="163">
        <f>'Tab. 2.2'!P25</f>
        <v>281</v>
      </c>
      <c r="G23" s="339">
        <f t="shared" si="2"/>
        <v>-119</v>
      </c>
    </row>
    <row r="24" spans="1:7" ht="14.65" customHeight="1">
      <c r="A24" s="337"/>
      <c r="B24" s="362" t="s">
        <v>81</v>
      </c>
      <c r="C24" s="362"/>
      <c r="D24" s="362"/>
      <c r="E24" s="362"/>
      <c r="F24" s="362"/>
      <c r="G24" s="362"/>
    </row>
    <row r="25" spans="1:7" ht="14.65" customHeight="1" thickBot="1">
      <c r="A25" s="157" t="s">
        <v>1</v>
      </c>
      <c r="B25" s="272">
        <f>B7*100/$B7</f>
        <v>100</v>
      </c>
      <c r="C25" s="272">
        <f t="shared" ref="C25:E25" si="5">C7*100/$B7</f>
        <v>102.58297845021293</v>
      </c>
      <c r="D25" s="272">
        <f t="shared" si="5"/>
        <v>104.1879774872135</v>
      </c>
      <c r="E25" s="272">
        <f t="shared" si="5"/>
        <v>108.08277515033491</v>
      </c>
      <c r="F25" s="272">
        <f>F7*100/$B7</f>
        <v>111.04453337327998</v>
      </c>
      <c r="G25" s="340" t="s">
        <v>103</v>
      </c>
    </row>
    <row r="26" spans="1:7" ht="14.65" customHeight="1" thickBot="1">
      <c r="A26" s="14" t="s">
        <v>4</v>
      </c>
      <c r="B26" s="23">
        <f t="shared" ref="B26:F41" si="6">B8*100/$B8</f>
        <v>100</v>
      </c>
      <c r="C26" s="23">
        <f t="shared" si="6"/>
        <v>110.87679569740287</v>
      </c>
      <c r="D26" s="23">
        <f t="shared" si="6"/>
        <v>117.45807090793291</v>
      </c>
      <c r="E26" s="23">
        <f t="shared" si="6"/>
        <v>131.57596773052154</v>
      </c>
      <c r="F26" s="23">
        <f t="shared" si="6"/>
        <v>140.8180595853089</v>
      </c>
      <c r="G26" s="52" t="s">
        <v>103</v>
      </c>
    </row>
    <row r="27" spans="1:7" ht="14.65" customHeight="1" thickBot="1">
      <c r="A27" s="15" t="s">
        <v>13</v>
      </c>
      <c r="B27" s="22">
        <f t="shared" si="6"/>
        <v>100</v>
      </c>
      <c r="C27" s="22">
        <f t="shared" si="6"/>
        <v>103.46534653465346</v>
      </c>
      <c r="D27" s="22">
        <f t="shared" si="6"/>
        <v>106.18811881188118</v>
      </c>
      <c r="E27" s="22">
        <f t="shared" si="6"/>
        <v>103.71287128712871</v>
      </c>
      <c r="F27" s="22">
        <f t="shared" si="6"/>
        <v>104.45544554455445</v>
      </c>
      <c r="G27" s="51" t="s">
        <v>103</v>
      </c>
    </row>
    <row r="28" spans="1:7" ht="14.65" customHeight="1" thickBot="1">
      <c r="A28" s="16" t="s">
        <v>14</v>
      </c>
      <c r="B28" s="23">
        <f t="shared" si="6"/>
        <v>100</v>
      </c>
      <c r="C28" s="23">
        <f t="shared" si="6"/>
        <v>112.74409044193217</v>
      </c>
      <c r="D28" s="23">
        <f t="shared" si="6"/>
        <v>117.22507708119218</v>
      </c>
      <c r="E28" s="23">
        <f t="shared" si="6"/>
        <v>137.98561151079136</v>
      </c>
      <c r="F28" s="23">
        <f t="shared" si="6"/>
        <v>147.60534429599178</v>
      </c>
      <c r="G28" s="52" t="s">
        <v>103</v>
      </c>
    </row>
    <row r="29" spans="1:7" ht="14.65" customHeight="1" thickBot="1">
      <c r="A29" s="17" t="s">
        <v>15</v>
      </c>
      <c r="B29" s="22">
        <f t="shared" si="6"/>
        <v>100</v>
      </c>
      <c r="C29" s="22">
        <f t="shared" si="6"/>
        <v>110.18957345971565</v>
      </c>
      <c r="D29" s="22">
        <f t="shared" si="6"/>
        <v>118.09975174904085</v>
      </c>
      <c r="E29" s="22">
        <f t="shared" si="6"/>
        <v>129.32746558338977</v>
      </c>
      <c r="F29" s="22">
        <f t="shared" si="6"/>
        <v>138.74971789663732</v>
      </c>
      <c r="G29" s="51" t="s">
        <v>103</v>
      </c>
    </row>
    <row r="30" spans="1:7" ht="14.65" customHeight="1" thickBot="1">
      <c r="A30" s="14" t="s">
        <v>24</v>
      </c>
      <c r="B30" s="23">
        <f>B12*100/$B12</f>
        <v>100</v>
      </c>
      <c r="C30" s="23">
        <f t="shared" si="6"/>
        <v>101.33206323843471</v>
      </c>
      <c r="D30" s="23">
        <f t="shared" si="6"/>
        <v>101.72231013873738</v>
      </c>
      <c r="E30" s="23">
        <f t="shared" si="6"/>
        <v>103.96392520779879</v>
      </c>
      <c r="F30" s="23">
        <f t="shared" si="6"/>
        <v>105.03172676571359</v>
      </c>
      <c r="G30" s="52" t="s">
        <v>103</v>
      </c>
    </row>
    <row r="31" spans="1:7" ht="14.65" customHeight="1" thickBot="1">
      <c r="A31" s="18" t="s">
        <v>17</v>
      </c>
      <c r="B31" s="22">
        <f t="shared" si="6"/>
        <v>100</v>
      </c>
      <c r="C31" s="22">
        <f t="shared" si="6"/>
        <v>102.82652219997645</v>
      </c>
      <c r="D31" s="22">
        <f t="shared" si="6"/>
        <v>102.40254386997998</v>
      </c>
      <c r="E31" s="22">
        <f t="shared" si="6"/>
        <v>107.31951478035568</v>
      </c>
      <c r="F31" s="22">
        <f t="shared" si="6"/>
        <v>109.03309386409138</v>
      </c>
      <c r="G31" s="51" t="s">
        <v>103</v>
      </c>
    </row>
    <row r="32" spans="1:7" ht="14.65" customHeight="1" thickBot="1">
      <c r="A32" s="19" t="s">
        <v>18</v>
      </c>
      <c r="B32" s="23">
        <f t="shared" si="6"/>
        <v>100</v>
      </c>
      <c r="C32" s="23">
        <f t="shared" si="6"/>
        <v>106.20531572340774</v>
      </c>
      <c r="D32" s="23">
        <f t="shared" si="6"/>
        <v>105.53402827047972</v>
      </c>
      <c r="E32" s="23">
        <f t="shared" si="6"/>
        <v>105.65409594498718</v>
      </c>
      <c r="F32" s="23">
        <f t="shared" si="6"/>
        <v>108.6776182939475</v>
      </c>
      <c r="G32" s="52" t="s">
        <v>103</v>
      </c>
    </row>
    <row r="33" spans="1:7" ht="14.65" customHeight="1" thickBot="1">
      <c r="A33" s="17" t="s">
        <v>19</v>
      </c>
      <c r="B33" s="22">
        <f t="shared" si="6"/>
        <v>100</v>
      </c>
      <c r="C33" s="22">
        <f t="shared" si="6"/>
        <v>100.4141226440138</v>
      </c>
      <c r="D33" s="22">
        <f t="shared" si="6"/>
        <v>104.58720467215291</v>
      </c>
      <c r="E33" s="22">
        <f t="shared" si="6"/>
        <v>104.82612158216087</v>
      </c>
      <c r="F33" s="22">
        <f t="shared" si="6"/>
        <v>104.2951951154765</v>
      </c>
      <c r="G33" s="51" t="s">
        <v>103</v>
      </c>
    </row>
    <row r="34" spans="1:7" ht="14.65" customHeight="1" thickBot="1">
      <c r="A34" s="19" t="s">
        <v>20</v>
      </c>
      <c r="B34" s="23">
        <f t="shared" si="6"/>
        <v>100</v>
      </c>
      <c r="C34" s="23">
        <f t="shared" si="6"/>
        <v>92.07424593967518</v>
      </c>
      <c r="D34" s="23">
        <f t="shared" si="6"/>
        <v>88.556844547563799</v>
      </c>
      <c r="E34" s="23">
        <f t="shared" si="6"/>
        <v>94.106728538283065</v>
      </c>
      <c r="F34" s="23">
        <f t="shared" si="6"/>
        <v>94.273781902552201</v>
      </c>
      <c r="G34" s="52" t="s">
        <v>103</v>
      </c>
    </row>
    <row r="35" spans="1:7" ht="14.65" customHeight="1" thickBot="1">
      <c r="A35" s="17" t="s">
        <v>213</v>
      </c>
      <c r="B35" s="22">
        <f t="shared" si="6"/>
        <v>100</v>
      </c>
      <c r="C35" s="22">
        <f t="shared" si="6"/>
        <v>115.11627906976744</v>
      </c>
      <c r="D35" s="22">
        <f t="shared" si="6"/>
        <v>139.53488372093022</v>
      </c>
      <c r="E35" s="22">
        <f t="shared" si="6"/>
        <v>115.69767441860465</v>
      </c>
      <c r="F35" s="22">
        <f t="shared" si="6"/>
        <v>76.162790697674424</v>
      </c>
      <c r="G35" s="51" t="s">
        <v>103</v>
      </c>
    </row>
    <row r="36" spans="1:7" ht="14.65" customHeight="1" thickBot="1">
      <c r="A36" s="14" t="s">
        <v>12</v>
      </c>
      <c r="B36" s="23">
        <f t="shared" si="6"/>
        <v>100</v>
      </c>
      <c r="C36" s="23">
        <f t="shared" si="6"/>
        <v>100.07022471910112</v>
      </c>
      <c r="D36" s="23">
        <f t="shared" si="6"/>
        <v>102.28932584269663</v>
      </c>
      <c r="E36" s="23">
        <f t="shared" si="6"/>
        <v>103.59550561797752</v>
      </c>
      <c r="F36" s="23">
        <f t="shared" si="6"/>
        <v>108.9817415730337</v>
      </c>
      <c r="G36" s="52" t="s">
        <v>103</v>
      </c>
    </row>
    <row r="37" spans="1:7" ht="14.65" customHeight="1" thickBot="1">
      <c r="A37" s="17" t="s">
        <v>19</v>
      </c>
      <c r="B37" s="22">
        <f t="shared" si="6"/>
        <v>100</v>
      </c>
      <c r="C37" s="22">
        <f t="shared" si="6"/>
        <v>52.173913043478258</v>
      </c>
      <c r="D37" s="22">
        <f t="shared" si="6"/>
        <v>64.130434782608702</v>
      </c>
      <c r="E37" s="22">
        <f t="shared" si="6"/>
        <v>32.608695652173914</v>
      </c>
      <c r="F37" s="22">
        <f t="shared" si="6"/>
        <v>52.173913043478258</v>
      </c>
      <c r="G37" s="51" t="s">
        <v>103</v>
      </c>
    </row>
    <row r="38" spans="1:7" ht="14.65" customHeight="1" thickBot="1">
      <c r="A38" s="19" t="s">
        <v>20</v>
      </c>
      <c r="B38" s="23">
        <f t="shared" si="6"/>
        <v>100</v>
      </c>
      <c r="C38" s="23">
        <f t="shared" si="6"/>
        <v>97.537537537537531</v>
      </c>
      <c r="D38" s="23">
        <f t="shared" si="6"/>
        <v>103.06306306306307</v>
      </c>
      <c r="E38" s="23">
        <f t="shared" si="6"/>
        <v>106.42642642642643</v>
      </c>
      <c r="F38" s="23">
        <f t="shared" si="6"/>
        <v>104.32432432432432</v>
      </c>
      <c r="G38" s="52" t="s">
        <v>103</v>
      </c>
    </row>
    <row r="39" spans="1:7" ht="14.65" customHeight="1" thickBot="1">
      <c r="A39" s="17" t="s">
        <v>21</v>
      </c>
      <c r="B39" s="22">
        <f t="shared" si="6"/>
        <v>100</v>
      </c>
      <c r="C39" s="22">
        <f t="shared" si="6"/>
        <v>99.771805273833678</v>
      </c>
      <c r="D39" s="22">
        <f t="shared" si="6"/>
        <v>97.41379310344827</v>
      </c>
      <c r="E39" s="22">
        <f t="shared" si="6"/>
        <v>101.44523326572008</v>
      </c>
      <c r="F39" s="22">
        <f t="shared" si="6"/>
        <v>112.85496957403652</v>
      </c>
      <c r="G39" s="51" t="s">
        <v>103</v>
      </c>
    </row>
    <row r="40" spans="1:7" ht="14.65" customHeight="1" thickBot="1">
      <c r="A40" s="16" t="s">
        <v>22</v>
      </c>
      <c r="B40" s="23">
        <f t="shared" si="6"/>
        <v>100</v>
      </c>
      <c r="C40" s="23">
        <f t="shared" si="6"/>
        <v>101.06892738665684</v>
      </c>
      <c r="D40" s="23">
        <f t="shared" si="6"/>
        <v>105.5780808453127</v>
      </c>
      <c r="E40" s="23">
        <f t="shared" si="6"/>
        <v>106.51185649342671</v>
      </c>
      <c r="F40" s="23">
        <f t="shared" si="6"/>
        <v>110.60326821476841</v>
      </c>
      <c r="G40" s="52" t="s">
        <v>103</v>
      </c>
    </row>
    <row r="41" spans="1:7" ht="14.65" customHeight="1">
      <c r="A41" s="338" t="s">
        <v>23</v>
      </c>
      <c r="B41" s="163">
        <f t="shared" si="6"/>
        <v>100</v>
      </c>
      <c r="C41" s="163">
        <f t="shared" si="6"/>
        <v>104.25</v>
      </c>
      <c r="D41" s="163">
        <f t="shared" si="6"/>
        <v>89</v>
      </c>
      <c r="E41" s="163">
        <f t="shared" si="6"/>
        <v>70</v>
      </c>
      <c r="F41" s="163">
        <f t="shared" si="6"/>
        <v>70.25</v>
      </c>
      <c r="G41" s="339" t="s">
        <v>103</v>
      </c>
    </row>
    <row r="42" spans="1:7" ht="14.65" customHeight="1">
      <c r="A42" s="337"/>
      <c r="B42" s="362" t="s">
        <v>151</v>
      </c>
      <c r="C42" s="362"/>
      <c r="D42" s="362"/>
      <c r="E42" s="362"/>
      <c r="F42" s="362"/>
      <c r="G42" s="362"/>
    </row>
    <row r="43" spans="1:7" ht="14.65" customHeight="1" thickBot="1">
      <c r="A43" s="157" t="s">
        <v>1</v>
      </c>
      <c r="B43" s="272">
        <f>B7*100/B$7</f>
        <v>100</v>
      </c>
      <c r="C43" s="272">
        <f>C7*100/C$7</f>
        <v>100</v>
      </c>
      <c r="D43" s="272">
        <f>D7*100/D$7</f>
        <v>100</v>
      </c>
      <c r="E43" s="272">
        <f>E7*100/E$7</f>
        <v>100</v>
      </c>
      <c r="F43" s="272">
        <f>F7*100/F$7</f>
        <v>100</v>
      </c>
      <c r="G43" s="177" t="s">
        <v>103</v>
      </c>
    </row>
    <row r="44" spans="1:7" ht="14.65" customHeight="1" thickBot="1">
      <c r="A44" s="14" t="s">
        <v>4</v>
      </c>
      <c r="B44" s="21">
        <f t="shared" ref="B44:F59" si="7">B8*100/B$7</f>
        <v>15.120160927903443</v>
      </c>
      <c r="C44" s="21">
        <f t="shared" si="7"/>
        <v>16.34262349799733</v>
      </c>
      <c r="D44" s="21">
        <f t="shared" si="7"/>
        <v>17.045968040093662</v>
      </c>
      <c r="E44" s="21">
        <f t="shared" si="7"/>
        <v>18.406723953589673</v>
      </c>
      <c r="F44" s="21">
        <f t="shared" si="7"/>
        <v>19.174214684910389</v>
      </c>
      <c r="G44" s="54">
        <f t="shared" ref="G44:G59" si="8">F44-B44</f>
        <v>4.0540537570069457</v>
      </c>
    </row>
    <row r="45" spans="1:7" ht="14.65" customHeight="1" thickBot="1">
      <c r="A45" s="15" t="s">
        <v>13</v>
      </c>
      <c r="B45" s="20">
        <f t="shared" si="7"/>
        <v>0.43227974063215563</v>
      </c>
      <c r="C45" s="20">
        <f t="shared" si="7"/>
        <v>0.43599799732977301</v>
      </c>
      <c r="D45" s="20">
        <f t="shared" si="7"/>
        <v>0.4405784003615002</v>
      </c>
      <c r="E45" s="20">
        <f t="shared" si="7"/>
        <v>0.41480220171860771</v>
      </c>
      <c r="F45" s="20">
        <f>F9*100/F$7</f>
        <v>0.40662940836384659</v>
      </c>
      <c r="G45" s="53">
        <f t="shared" si="8"/>
        <v>-2.565033226830904E-2</v>
      </c>
    </row>
    <row r="46" spans="1:7" ht="14.65" customHeight="1" thickBot="1">
      <c r="A46" s="16" t="s">
        <v>14</v>
      </c>
      <c r="B46" s="21">
        <f t="shared" si="7"/>
        <v>5.2055468766718738</v>
      </c>
      <c r="C46" s="21">
        <f t="shared" si="7"/>
        <v>5.721169893190921</v>
      </c>
      <c r="D46" s="21">
        <f t="shared" si="7"/>
        <v>5.8569198537567271</v>
      </c>
      <c r="E46" s="21">
        <f t="shared" si="7"/>
        <v>6.6457450599928718</v>
      </c>
      <c r="F46" s="21">
        <f t="shared" si="7"/>
        <v>6.9194449797648874</v>
      </c>
      <c r="G46" s="54">
        <f t="shared" si="8"/>
        <v>1.7138981030930136</v>
      </c>
    </row>
    <row r="47" spans="1:7" ht="14.65" customHeight="1" thickBot="1">
      <c r="A47" s="17" t="s">
        <v>15</v>
      </c>
      <c r="B47" s="20">
        <f t="shared" si="7"/>
        <v>9.4823343105994145</v>
      </c>
      <c r="C47" s="20">
        <f t="shared" si="7"/>
        <v>10.185455607476635</v>
      </c>
      <c r="D47" s="20">
        <f t="shared" si="7"/>
        <v>10.748469785975434</v>
      </c>
      <c r="E47" s="20">
        <f t="shared" si="7"/>
        <v>11.346176691878192</v>
      </c>
      <c r="F47" s="20">
        <f t="shared" si="7"/>
        <v>11.848140296781654</v>
      </c>
      <c r="G47" s="53">
        <f t="shared" si="8"/>
        <v>2.3658059861822398</v>
      </c>
    </row>
    <row r="48" spans="1:7" ht="14.65" customHeight="1" thickBot="1">
      <c r="A48" s="14" t="s">
        <v>24</v>
      </c>
      <c r="B48" s="21">
        <f t="shared" si="7"/>
        <v>69.643048214171074</v>
      </c>
      <c r="C48" s="21">
        <f t="shared" si="7"/>
        <v>68.793808411214954</v>
      </c>
      <c r="D48" s="21">
        <f t="shared" si="7"/>
        <v>67.994906133179967</v>
      </c>
      <c r="E48" s="21">
        <f t="shared" si="7"/>
        <v>66.989070605472619</v>
      </c>
      <c r="F48" s="21">
        <f t="shared" si="7"/>
        <v>65.872037001349014</v>
      </c>
      <c r="G48" s="54">
        <f t="shared" si="8"/>
        <v>-3.7710112128220601</v>
      </c>
    </row>
    <row r="49" spans="1:25" ht="14.65" customHeight="1" thickBot="1">
      <c r="A49" s="18" t="s">
        <v>17</v>
      </c>
      <c r="B49" s="20">
        <f t="shared" si="7"/>
        <v>18.170729097562543</v>
      </c>
      <c r="C49" s="20">
        <f t="shared" si="7"/>
        <v>18.213868491321762</v>
      </c>
      <c r="D49" s="20">
        <f t="shared" si="7"/>
        <v>17.859343548453353</v>
      </c>
      <c r="E49" s="20">
        <f t="shared" si="7"/>
        <v>18.042410802676908</v>
      </c>
      <c r="F49" s="20">
        <f t="shared" si="7"/>
        <v>17.841587974561573</v>
      </c>
      <c r="G49" s="53">
        <f t="shared" si="8"/>
        <v>-0.32914112300096932</v>
      </c>
    </row>
    <row r="50" spans="1:25" ht="14.65" customHeight="1" thickBot="1">
      <c r="A50" s="19" t="s">
        <v>18</v>
      </c>
      <c r="B50" s="21">
        <f t="shared" si="7"/>
        <v>19.605598236641057</v>
      </c>
      <c r="C50" s="21">
        <f t="shared" si="7"/>
        <v>20.297897196261683</v>
      </c>
      <c r="D50" s="21">
        <f t="shared" si="7"/>
        <v>19.85889167317093</v>
      </c>
      <c r="E50" s="21">
        <f t="shared" si="7"/>
        <v>19.165049697065694</v>
      </c>
      <c r="F50" s="21">
        <f t="shared" si="7"/>
        <v>19.187704760069376</v>
      </c>
      <c r="G50" s="54">
        <f t="shared" si="8"/>
        <v>-0.41789347657168108</v>
      </c>
    </row>
    <row r="51" spans="1:25" ht="14.65" customHeight="1" thickBot="1">
      <c r="A51" s="17" t="s">
        <v>19</v>
      </c>
      <c r="B51" s="20">
        <f t="shared" si="7"/>
        <v>20.153437907937256</v>
      </c>
      <c r="C51" s="20">
        <f t="shared" si="7"/>
        <v>19.727344793057409</v>
      </c>
      <c r="D51" s="20">
        <f t="shared" si="7"/>
        <v>20.230661791890892</v>
      </c>
      <c r="E51" s="20">
        <f t="shared" si="7"/>
        <v>19.546192531580406</v>
      </c>
      <c r="F51" s="20">
        <f t="shared" si="7"/>
        <v>18.928502601657353</v>
      </c>
      <c r="G51" s="53">
        <f t="shared" si="8"/>
        <v>-1.2249353062799031</v>
      </c>
    </row>
    <row r="52" spans="1:25" ht="14.65" customHeight="1" thickBot="1">
      <c r="A52" s="19" t="s">
        <v>20</v>
      </c>
      <c r="B52" s="21">
        <f t="shared" si="7"/>
        <v>11.529243082454151</v>
      </c>
      <c r="C52" s="21">
        <f t="shared" si="7"/>
        <v>10.34817256341789</v>
      </c>
      <c r="D52" s="21">
        <f t="shared" si="7"/>
        <v>9.7995316928891256</v>
      </c>
      <c r="E52" s="21">
        <f t="shared" si="7"/>
        <v>10.038411277867976</v>
      </c>
      <c r="F52" s="21">
        <f t="shared" si="7"/>
        <v>9.7880131046444401</v>
      </c>
      <c r="G52" s="54">
        <f t="shared" si="8"/>
        <v>-1.7412299778097111</v>
      </c>
    </row>
    <row r="53" spans="1:25" ht="14.65" customHeight="1" thickBot="1">
      <c r="A53" s="17" t="s">
        <v>213</v>
      </c>
      <c r="B53" s="20">
        <f t="shared" si="7"/>
        <v>0.18403988957606626</v>
      </c>
      <c r="C53" s="20">
        <f t="shared" si="7"/>
        <v>0.20652536715620828</v>
      </c>
      <c r="D53" s="20">
        <f t="shared" si="7"/>
        <v>0.24647742677566445</v>
      </c>
      <c r="E53" s="20">
        <f t="shared" si="7"/>
        <v>0.19700629628162991</v>
      </c>
      <c r="F53" s="20">
        <f t="shared" si="7"/>
        <v>0.12622856041626518</v>
      </c>
      <c r="G53" s="53">
        <f t="shared" si="8"/>
        <v>-5.7811329159801084E-2</v>
      </c>
    </row>
    <row r="54" spans="1:25" ht="14.65" customHeight="1" thickBot="1">
      <c r="A54" s="14" t="s">
        <v>12</v>
      </c>
      <c r="B54" s="21">
        <f t="shared" si="7"/>
        <v>15.236790857925484</v>
      </c>
      <c r="C54" s="21">
        <f t="shared" si="7"/>
        <v>14.863568090787718</v>
      </c>
      <c r="D54" s="21">
        <f t="shared" si="7"/>
        <v>14.959125826726369</v>
      </c>
      <c r="E54" s="21">
        <f t="shared" si="7"/>
        <v>14.60420544093771</v>
      </c>
      <c r="F54" s="21">
        <f t="shared" si="7"/>
        <v>14.953748313740606</v>
      </c>
      <c r="G54" s="54">
        <f t="shared" si="8"/>
        <v>-0.28304254418487851</v>
      </c>
    </row>
    <row r="55" spans="1:25" ht="14.65" customHeight="1" thickBot="1">
      <c r="A55" s="17" t="s">
        <v>19</v>
      </c>
      <c r="B55" s="20">
        <f t="shared" si="7"/>
        <v>9.8439940936035433E-2</v>
      </c>
      <c r="C55" s="20">
        <f t="shared" si="7"/>
        <v>5.0066755674232306E-2</v>
      </c>
      <c r="D55" s="20">
        <f t="shared" si="7"/>
        <v>6.0592367415684183E-2</v>
      </c>
      <c r="E55" s="20">
        <f t="shared" si="7"/>
        <v>2.9699441650496972E-2</v>
      </c>
      <c r="F55" s="20">
        <f t="shared" si="7"/>
        <v>4.6251686259394874E-2</v>
      </c>
      <c r="G55" s="53">
        <f t="shared" si="8"/>
        <v>-5.2188254676640559E-2</v>
      </c>
    </row>
    <row r="56" spans="1:25" ht="14.65" customHeight="1" thickBot="1">
      <c r="A56" s="19" t="s">
        <v>20</v>
      </c>
      <c r="B56" s="21">
        <f t="shared" si="7"/>
        <v>1.7815489310706414</v>
      </c>
      <c r="C56" s="21">
        <f t="shared" si="7"/>
        <v>1.6939252336448598</v>
      </c>
      <c r="D56" s="21">
        <f t="shared" si="7"/>
        <v>1.7623136014460008</v>
      </c>
      <c r="E56" s="21">
        <f t="shared" si="7"/>
        <v>1.754247020156021</v>
      </c>
      <c r="F56" s="21">
        <f t="shared" si="7"/>
        <v>1.6737328965118521</v>
      </c>
      <c r="G56" s="54">
        <f t="shared" si="8"/>
        <v>-0.1078160345587893</v>
      </c>
    </row>
    <row r="57" spans="1:25" ht="14.65" customHeight="1" thickBot="1">
      <c r="A57" s="17" t="s">
        <v>21</v>
      </c>
      <c r="B57" s="20">
        <f t="shared" si="7"/>
        <v>4.2200774679535193</v>
      </c>
      <c r="C57" s="20">
        <f t="shared" si="7"/>
        <v>4.1044309078771697</v>
      </c>
      <c r="D57" s="20">
        <f t="shared" si="7"/>
        <v>3.9456928069670951</v>
      </c>
      <c r="E57" s="20">
        <f t="shared" si="7"/>
        <v>3.9609155347879459</v>
      </c>
      <c r="F57" s="20">
        <f t="shared" si="7"/>
        <v>4.2888803237618038</v>
      </c>
      <c r="G57" s="53">
        <f t="shared" si="8"/>
        <v>6.8802855808284491E-2</v>
      </c>
    </row>
    <row r="58" spans="1:25" ht="14.65" customHeight="1" thickBot="1">
      <c r="A58" s="16" t="s">
        <v>22</v>
      </c>
      <c r="B58" s="21">
        <f t="shared" si="7"/>
        <v>8.7087247747651357</v>
      </c>
      <c r="C58" s="21">
        <f t="shared" si="7"/>
        <v>8.580190253671562</v>
      </c>
      <c r="D58" s="21">
        <f t="shared" si="7"/>
        <v>8.8249188678470194</v>
      </c>
      <c r="E58" s="21">
        <f t="shared" si="7"/>
        <v>8.5821486556052751</v>
      </c>
      <c r="F58" s="21">
        <f t="shared" si="7"/>
        <v>8.6741183272306799</v>
      </c>
      <c r="G58" s="54">
        <f t="shared" si="8"/>
        <v>-3.4606447534455853E-2</v>
      </c>
    </row>
    <row r="59" spans="1:25" ht="14.65" customHeight="1" thickBot="1">
      <c r="A59" s="17" t="s">
        <v>23</v>
      </c>
      <c r="B59" s="20">
        <f t="shared" si="7"/>
        <v>0.4279997432001541</v>
      </c>
      <c r="C59" s="20">
        <f t="shared" si="7"/>
        <v>0.4349549399198932</v>
      </c>
      <c r="D59" s="20">
        <f t="shared" si="7"/>
        <v>0.36560818305056897</v>
      </c>
      <c r="E59" s="20">
        <f t="shared" si="7"/>
        <v>0.27719478873797171</v>
      </c>
      <c r="F59" s="20">
        <f t="shared" si="7"/>
        <v>0.27076507997687416</v>
      </c>
      <c r="G59" s="53">
        <f t="shared" si="8"/>
        <v>-0.15723466322327995</v>
      </c>
    </row>
    <row r="60" spans="1:25" s="202" customFormat="1" ht="30" customHeight="1">
      <c r="A60" s="370" t="s">
        <v>127</v>
      </c>
      <c r="B60" s="370"/>
      <c r="C60" s="370"/>
      <c r="D60" s="370"/>
      <c r="E60" s="370"/>
      <c r="F60" s="370"/>
      <c r="G60" s="370"/>
      <c r="H60" s="224"/>
      <c r="I60" s="224"/>
      <c r="J60" s="224"/>
      <c r="K60" s="224"/>
      <c r="L60" s="224"/>
      <c r="M60" s="224"/>
      <c r="N60" s="224"/>
      <c r="O60" s="224"/>
      <c r="P60" s="224"/>
      <c r="Q60" s="224"/>
      <c r="R60" s="224"/>
      <c r="S60" s="224"/>
      <c r="T60" s="224"/>
      <c r="U60" s="224"/>
      <c r="V60" s="224"/>
      <c r="W60" s="224"/>
      <c r="X60" s="224"/>
      <c r="Y60" s="224"/>
    </row>
    <row r="61" spans="1:25" ht="14.65" customHeight="1"/>
    <row r="62" spans="1:25" ht="14.65" customHeight="1"/>
    <row r="63" spans="1:25" ht="14.65" customHeight="1"/>
    <row r="64" spans="1:25" ht="14.65" customHeight="1"/>
    <row r="65" ht="14.65" customHeight="1"/>
    <row r="66" ht="14.65" customHeight="1"/>
    <row r="67" ht="14.65" customHeight="1"/>
    <row r="68" ht="14.65" customHeight="1"/>
    <row r="69" ht="14.65" customHeight="1"/>
    <row r="70" ht="14.65" customHeight="1"/>
    <row r="71" ht="14.65" customHeight="1"/>
    <row r="72" ht="14.65" customHeight="1"/>
    <row r="73" ht="14.65" customHeight="1"/>
    <row r="74" ht="14.65" customHeight="1"/>
    <row r="75" ht="14.65" customHeight="1"/>
    <row r="76" ht="14.65" customHeight="1"/>
    <row r="77" ht="14.65" customHeight="1"/>
    <row r="78" ht="14.65" customHeight="1"/>
    <row r="79" ht="14.65" customHeight="1"/>
    <row r="80" ht="14.65" customHeight="1"/>
    <row r="81" ht="14.65" customHeight="1"/>
    <row r="82" ht="14.65" customHeight="1"/>
    <row r="83" ht="14.65" customHeight="1"/>
    <row r="84" ht="14.65" customHeight="1"/>
    <row r="85" ht="14.65" customHeight="1"/>
    <row r="86" ht="14.65" customHeight="1"/>
    <row r="87" ht="14.65" customHeight="1"/>
    <row r="88" ht="14.65" customHeight="1"/>
    <row r="89" ht="14.65" customHeight="1"/>
    <row r="90" ht="14.65" customHeight="1"/>
    <row r="91" ht="14.65" customHeight="1"/>
    <row r="92" ht="14.65" customHeight="1"/>
    <row r="93" ht="14.65" customHeight="1"/>
    <row r="94" ht="14.65" customHeight="1"/>
    <row r="95" ht="14.65" customHeight="1"/>
    <row r="96" ht="14.65" customHeight="1"/>
    <row r="97" ht="14.65" customHeight="1"/>
    <row r="98" ht="14.65" customHeight="1"/>
    <row r="99" ht="14.65" customHeight="1"/>
    <row r="100" ht="14.65" customHeight="1"/>
    <row r="101" ht="14.65" customHeight="1"/>
    <row r="102" ht="14.65" customHeight="1"/>
    <row r="103" ht="14.65" customHeight="1"/>
  </sheetData>
  <mergeCells count="4">
    <mergeCell ref="B6:G6"/>
    <mergeCell ref="B24:G24"/>
    <mergeCell ref="B42:G42"/>
    <mergeCell ref="A60:G60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8"/>
  <sheetViews>
    <sheetView workbookViewId="0"/>
  </sheetViews>
  <sheetFormatPr baseColWidth="10" defaultColWidth="10.81640625" defaultRowHeight="14.65" customHeight="1"/>
  <cols>
    <col min="1" max="1" width="26.81640625" style="3" customWidth="1"/>
    <col min="2" max="16" width="12.54296875" style="3" customWidth="1"/>
    <col min="17" max="16384" width="10.81640625" style="3"/>
  </cols>
  <sheetData>
    <row r="1" spans="1:16" s="5" customFormat="1" ht="20.25" customHeight="1">
      <c r="A1" s="4" t="s">
        <v>0</v>
      </c>
    </row>
    <row r="2" spans="1:16" s="2" customFormat="1" ht="14.65" customHeight="1">
      <c r="A2" s="1"/>
    </row>
    <row r="3" spans="1:16" s="2" customFormat="1" ht="14.65" customHeight="1">
      <c r="A3" s="9" t="s">
        <v>316</v>
      </c>
    </row>
    <row r="5" spans="1:16" ht="14.65" customHeight="1">
      <c r="A5" s="374" t="s">
        <v>28</v>
      </c>
      <c r="B5" s="366">
        <v>2012</v>
      </c>
      <c r="C5" s="366"/>
      <c r="D5" s="366"/>
      <c r="E5" s="366"/>
      <c r="F5" s="366"/>
      <c r="G5" s="366">
        <v>2015</v>
      </c>
      <c r="H5" s="366"/>
      <c r="I5" s="366"/>
      <c r="J5" s="366"/>
      <c r="K5" s="366"/>
      <c r="L5" s="366" t="s">
        <v>214</v>
      </c>
      <c r="M5" s="366"/>
      <c r="N5" s="366"/>
      <c r="O5" s="366"/>
      <c r="P5" s="366"/>
    </row>
    <row r="6" spans="1:16" ht="14.65" customHeight="1">
      <c r="A6" s="375"/>
      <c r="B6" s="371" t="s">
        <v>69</v>
      </c>
      <c r="C6" s="366" t="s">
        <v>27</v>
      </c>
      <c r="D6" s="366"/>
      <c r="E6" s="366"/>
      <c r="F6" s="366"/>
      <c r="G6" s="371" t="s">
        <v>69</v>
      </c>
      <c r="H6" s="366" t="s">
        <v>27</v>
      </c>
      <c r="I6" s="366"/>
      <c r="J6" s="366"/>
      <c r="K6" s="366"/>
      <c r="L6" s="371" t="s">
        <v>69</v>
      </c>
      <c r="M6" s="366" t="s">
        <v>27</v>
      </c>
      <c r="N6" s="366"/>
      <c r="O6" s="366"/>
      <c r="P6" s="366"/>
    </row>
    <row r="7" spans="1:16" s="25" customFormat="1" ht="40.15" customHeight="1">
      <c r="A7" s="377"/>
      <c r="B7" s="371"/>
      <c r="C7" s="180" t="s">
        <v>72</v>
      </c>
      <c r="D7" s="180" t="s">
        <v>145</v>
      </c>
      <c r="E7" s="180" t="s">
        <v>157</v>
      </c>
      <c r="F7" s="180" t="s">
        <v>158</v>
      </c>
      <c r="G7" s="371"/>
      <c r="H7" s="180" t="s">
        <v>72</v>
      </c>
      <c r="I7" s="180" t="s">
        <v>145</v>
      </c>
      <c r="J7" s="180" t="s">
        <v>157</v>
      </c>
      <c r="K7" s="180" t="s">
        <v>158</v>
      </c>
      <c r="L7" s="371"/>
      <c r="M7" s="180" t="s">
        <v>72</v>
      </c>
      <c r="N7" s="180" t="s">
        <v>145</v>
      </c>
      <c r="O7" s="180" t="s">
        <v>157</v>
      </c>
      <c r="P7" s="180" t="s">
        <v>158</v>
      </c>
    </row>
    <row r="8" spans="1:16" ht="14.65" customHeight="1">
      <c r="A8" s="31"/>
      <c r="B8" s="376" t="s">
        <v>5</v>
      </c>
      <c r="C8" s="364"/>
      <c r="D8" s="364"/>
      <c r="E8" s="364"/>
      <c r="F8" s="364"/>
      <c r="G8" s="376" t="s">
        <v>5</v>
      </c>
      <c r="H8" s="364"/>
      <c r="I8" s="364"/>
      <c r="J8" s="364"/>
      <c r="K8" s="364"/>
      <c r="L8" s="376" t="s">
        <v>5</v>
      </c>
      <c r="M8" s="364"/>
      <c r="N8" s="364"/>
      <c r="O8" s="364"/>
      <c r="P8" s="364"/>
    </row>
    <row r="9" spans="1:16" ht="14.65" customHeight="1">
      <c r="A9" s="26" t="s">
        <v>29</v>
      </c>
      <c r="B9" s="39">
        <f>SUM(B11:B20,B22:B27)</f>
        <v>472176</v>
      </c>
      <c r="C9" s="39">
        <f>C10+C21</f>
        <v>84567</v>
      </c>
      <c r="D9" s="39">
        <f t="shared" ref="D9:E9" si="0">D10+D21</f>
        <v>130558</v>
      </c>
      <c r="E9" s="39">
        <f t="shared" si="0"/>
        <v>257051</v>
      </c>
      <c r="F9" s="39">
        <f t="shared" ref="F9:K9" si="1">SUM(F11:F20,F22:F27)</f>
        <v>372877</v>
      </c>
      <c r="G9" s="39">
        <f t="shared" si="1"/>
        <v>593639</v>
      </c>
      <c r="H9" s="39">
        <f t="shared" si="1"/>
        <v>89470</v>
      </c>
      <c r="I9" s="39">
        <f t="shared" si="1"/>
        <v>168793</v>
      </c>
      <c r="J9" s="39">
        <f t="shared" si="1"/>
        <v>335376</v>
      </c>
      <c r="K9" s="39">
        <f t="shared" si="1"/>
        <v>482073</v>
      </c>
      <c r="L9" s="55">
        <f t="shared" ref="L9:P27" si="2">G9-B9</f>
        <v>121463</v>
      </c>
      <c r="M9" s="55">
        <f t="shared" si="2"/>
        <v>4903</v>
      </c>
      <c r="N9" s="55">
        <f t="shared" si="2"/>
        <v>38235</v>
      </c>
      <c r="O9" s="55">
        <f t="shared" si="2"/>
        <v>78325</v>
      </c>
      <c r="P9" s="55">
        <f t="shared" si="2"/>
        <v>109196</v>
      </c>
    </row>
    <row r="10" spans="1:16" ht="14.65" customHeight="1">
      <c r="A10" s="27" t="s">
        <v>30</v>
      </c>
      <c r="B10" s="42">
        <f>SUM(B11:B20)</f>
        <v>295614</v>
      </c>
      <c r="C10" s="42">
        <f t="shared" ref="C10:E10" si="3">SUM(C11:C20)</f>
        <v>67050</v>
      </c>
      <c r="D10" s="42">
        <f t="shared" si="3"/>
        <v>99948</v>
      </c>
      <c r="E10" s="42">
        <f t="shared" si="3"/>
        <v>128616</v>
      </c>
      <c r="F10" s="42">
        <f t="shared" ref="F10:K10" si="4">SUM(F11:F20)</f>
        <v>198145</v>
      </c>
      <c r="G10" s="42">
        <f t="shared" si="4"/>
        <v>399239</v>
      </c>
      <c r="H10" s="42">
        <f t="shared" si="4"/>
        <v>76673</v>
      </c>
      <c r="I10" s="42">
        <f t="shared" si="4"/>
        <v>134819</v>
      </c>
      <c r="J10" s="42">
        <f t="shared" si="4"/>
        <v>187747</v>
      </c>
      <c r="K10" s="42">
        <f t="shared" si="4"/>
        <v>289534</v>
      </c>
      <c r="L10" s="45">
        <f t="shared" si="2"/>
        <v>103625</v>
      </c>
      <c r="M10" s="45">
        <f t="shared" si="2"/>
        <v>9623</v>
      </c>
      <c r="N10" s="45">
        <f t="shared" si="2"/>
        <v>34871</v>
      </c>
      <c r="O10" s="45">
        <f t="shared" si="2"/>
        <v>59131</v>
      </c>
      <c r="P10" s="45">
        <f t="shared" si="2"/>
        <v>91389</v>
      </c>
    </row>
    <row r="11" spans="1:16" ht="14.65" customHeight="1">
      <c r="A11" s="28" t="s">
        <v>31</v>
      </c>
      <c r="B11" s="39">
        <f>SUM(C11:E11)</f>
        <v>11425</v>
      </c>
      <c r="C11" s="39">
        <v>3121</v>
      </c>
      <c r="D11" s="39">
        <v>3417</v>
      </c>
      <c r="E11" s="39">
        <v>4887</v>
      </c>
      <c r="F11" s="39">
        <v>8024</v>
      </c>
      <c r="G11" s="39">
        <f t="shared" ref="G11:G20" si="5">SUM(H11:J11)</f>
        <v>16670</v>
      </c>
      <c r="H11" s="39">
        <v>3601</v>
      </c>
      <c r="I11" s="39">
        <v>4943</v>
      </c>
      <c r="J11" s="39">
        <v>8126</v>
      </c>
      <c r="K11" s="39">
        <v>12938</v>
      </c>
      <c r="L11" s="55">
        <f t="shared" si="2"/>
        <v>5245</v>
      </c>
      <c r="M11" s="55">
        <f t="shared" si="2"/>
        <v>480</v>
      </c>
      <c r="N11" s="55">
        <f t="shared" si="2"/>
        <v>1526</v>
      </c>
      <c r="O11" s="55">
        <f t="shared" si="2"/>
        <v>3239</v>
      </c>
      <c r="P11" s="55">
        <f t="shared" si="2"/>
        <v>4914</v>
      </c>
    </row>
    <row r="12" spans="1:16" ht="14.65" customHeight="1">
      <c r="A12" s="29" t="s">
        <v>32</v>
      </c>
      <c r="B12" s="42">
        <f t="shared" ref="B12:B20" si="6">SUM(C12:E12)</f>
        <v>15480</v>
      </c>
      <c r="C12" s="42">
        <v>1151</v>
      </c>
      <c r="D12" s="42">
        <v>4677</v>
      </c>
      <c r="E12" s="42">
        <v>9652</v>
      </c>
      <c r="F12" s="42">
        <v>15189</v>
      </c>
      <c r="G12" s="42">
        <f t="shared" si="5"/>
        <v>20945</v>
      </c>
      <c r="H12" s="42">
        <v>6352</v>
      </c>
      <c r="I12" s="42">
        <v>2970</v>
      </c>
      <c r="J12" s="42">
        <v>11623</v>
      </c>
      <c r="K12" s="42">
        <v>20468</v>
      </c>
      <c r="L12" s="45">
        <f t="shared" si="2"/>
        <v>5465</v>
      </c>
      <c r="M12" s="45">
        <f t="shared" si="2"/>
        <v>5201</v>
      </c>
      <c r="N12" s="45">
        <f t="shared" si="2"/>
        <v>-1707</v>
      </c>
      <c r="O12" s="45">
        <f t="shared" si="2"/>
        <v>1971</v>
      </c>
      <c r="P12" s="45">
        <f t="shared" si="2"/>
        <v>5279</v>
      </c>
    </row>
    <row r="13" spans="1:16" ht="14.65" customHeight="1">
      <c r="A13" s="28" t="s">
        <v>33</v>
      </c>
      <c r="B13" s="39">
        <f t="shared" si="6"/>
        <v>32094</v>
      </c>
      <c r="C13" s="39">
        <v>11336</v>
      </c>
      <c r="D13" s="39">
        <v>9172</v>
      </c>
      <c r="E13" s="39">
        <v>11586</v>
      </c>
      <c r="F13" s="39">
        <v>20900</v>
      </c>
      <c r="G13" s="39">
        <f t="shared" si="5"/>
        <v>43894</v>
      </c>
      <c r="H13" s="39">
        <v>11935</v>
      </c>
      <c r="I13" s="39">
        <v>13200</v>
      </c>
      <c r="J13" s="39">
        <v>18759</v>
      </c>
      <c r="K13" s="39">
        <v>31564</v>
      </c>
      <c r="L13" s="55">
        <f t="shared" si="2"/>
        <v>11800</v>
      </c>
      <c r="M13" s="55">
        <f t="shared" si="2"/>
        <v>599</v>
      </c>
      <c r="N13" s="55">
        <f t="shared" si="2"/>
        <v>4028</v>
      </c>
      <c r="O13" s="55">
        <f t="shared" si="2"/>
        <v>7173</v>
      </c>
      <c r="P13" s="55">
        <f t="shared" si="2"/>
        <v>10664</v>
      </c>
    </row>
    <row r="14" spans="1:16" ht="14.65" customHeight="1">
      <c r="A14" s="29" t="s">
        <v>34</v>
      </c>
      <c r="B14" s="42">
        <f t="shared" si="6"/>
        <v>2737</v>
      </c>
      <c r="C14" s="42">
        <v>557</v>
      </c>
      <c r="D14" s="42">
        <v>702</v>
      </c>
      <c r="E14" s="42">
        <v>1478</v>
      </c>
      <c r="F14" s="42">
        <v>2311</v>
      </c>
      <c r="G14" s="42">
        <f t="shared" si="5"/>
        <v>3865</v>
      </c>
      <c r="H14" s="42">
        <v>471</v>
      </c>
      <c r="I14" s="42">
        <v>937</v>
      </c>
      <c r="J14" s="42">
        <v>2457</v>
      </c>
      <c r="K14" s="42">
        <v>3432</v>
      </c>
      <c r="L14" s="45">
        <f t="shared" si="2"/>
        <v>1128</v>
      </c>
      <c r="M14" s="45">
        <f t="shared" si="2"/>
        <v>-86</v>
      </c>
      <c r="N14" s="45">
        <f t="shared" si="2"/>
        <v>235</v>
      </c>
      <c r="O14" s="45">
        <f t="shared" si="2"/>
        <v>979</v>
      </c>
      <c r="P14" s="45">
        <f t="shared" si="2"/>
        <v>1121</v>
      </c>
    </row>
    <row r="15" spans="1:16" ht="14.65" customHeight="1">
      <c r="A15" s="28" t="s">
        <v>35</v>
      </c>
      <c r="B15" s="39">
        <f t="shared" si="6"/>
        <v>55697</v>
      </c>
      <c r="C15" s="39">
        <v>7469</v>
      </c>
      <c r="D15" s="39">
        <v>18082</v>
      </c>
      <c r="E15" s="39">
        <v>30146</v>
      </c>
      <c r="F15" s="39">
        <v>42174</v>
      </c>
      <c r="G15" s="39">
        <f t="shared" si="5"/>
        <v>84831</v>
      </c>
      <c r="H15" s="39">
        <v>10955</v>
      </c>
      <c r="I15" s="39">
        <v>29170</v>
      </c>
      <c r="J15" s="39">
        <v>44706</v>
      </c>
      <c r="K15" s="39">
        <v>64180</v>
      </c>
      <c r="L15" s="55">
        <f t="shared" si="2"/>
        <v>29134</v>
      </c>
      <c r="M15" s="55">
        <f t="shared" si="2"/>
        <v>3486</v>
      </c>
      <c r="N15" s="55">
        <f t="shared" si="2"/>
        <v>11088</v>
      </c>
      <c r="O15" s="55">
        <f t="shared" si="2"/>
        <v>14560</v>
      </c>
      <c r="P15" s="55">
        <f t="shared" si="2"/>
        <v>22006</v>
      </c>
    </row>
    <row r="16" spans="1:16" ht="14.65" customHeight="1">
      <c r="A16" s="29" t="s">
        <v>36</v>
      </c>
      <c r="B16" s="42">
        <f t="shared" si="6"/>
        <v>29917</v>
      </c>
      <c r="C16" s="42">
        <v>4567</v>
      </c>
      <c r="D16" s="42">
        <v>8020</v>
      </c>
      <c r="E16" s="42">
        <v>17330</v>
      </c>
      <c r="F16" s="42">
        <v>23433</v>
      </c>
      <c r="G16" s="42">
        <f t="shared" si="5"/>
        <v>40468</v>
      </c>
      <c r="H16" s="42">
        <v>4326</v>
      </c>
      <c r="I16" s="42">
        <v>10321</v>
      </c>
      <c r="J16" s="42">
        <v>25821</v>
      </c>
      <c r="K16" s="42">
        <v>33064</v>
      </c>
      <c r="L16" s="45">
        <f t="shared" si="2"/>
        <v>10551</v>
      </c>
      <c r="M16" s="45">
        <f t="shared" si="2"/>
        <v>-241</v>
      </c>
      <c r="N16" s="45">
        <f t="shared" si="2"/>
        <v>2301</v>
      </c>
      <c r="O16" s="45">
        <f t="shared" si="2"/>
        <v>8491</v>
      </c>
      <c r="P16" s="45">
        <f t="shared" si="2"/>
        <v>9631</v>
      </c>
    </row>
    <row r="17" spans="1:16" ht="14.65" customHeight="1">
      <c r="A17" s="28" t="s">
        <v>37</v>
      </c>
      <c r="B17" s="39">
        <f t="shared" si="6"/>
        <v>23556</v>
      </c>
      <c r="C17" s="39">
        <v>1199</v>
      </c>
      <c r="D17" s="39">
        <v>8576</v>
      </c>
      <c r="E17" s="39">
        <v>13781</v>
      </c>
      <c r="F17" s="39">
        <v>12841</v>
      </c>
      <c r="G17" s="39">
        <f t="shared" si="5"/>
        <v>28393</v>
      </c>
      <c r="H17" s="39">
        <v>2067</v>
      </c>
      <c r="I17" s="39">
        <v>9291</v>
      </c>
      <c r="J17" s="39">
        <v>17035</v>
      </c>
      <c r="K17" s="39">
        <v>17506</v>
      </c>
      <c r="L17" s="55">
        <f t="shared" si="2"/>
        <v>4837</v>
      </c>
      <c r="M17" s="55">
        <f t="shared" si="2"/>
        <v>868</v>
      </c>
      <c r="N17" s="55">
        <f t="shared" si="2"/>
        <v>715</v>
      </c>
      <c r="O17" s="55">
        <f t="shared" si="2"/>
        <v>3254</v>
      </c>
      <c r="P17" s="55">
        <f t="shared" si="2"/>
        <v>4665</v>
      </c>
    </row>
    <row r="18" spans="1:16" ht="14.65" customHeight="1">
      <c r="A18" s="29" t="s">
        <v>38</v>
      </c>
      <c r="B18" s="42">
        <f t="shared" si="6"/>
        <v>54272</v>
      </c>
      <c r="C18" s="42">
        <v>12095</v>
      </c>
      <c r="D18" s="42">
        <v>25336</v>
      </c>
      <c r="E18" s="42">
        <v>16841</v>
      </c>
      <c r="F18" s="42">
        <v>27296</v>
      </c>
      <c r="G18" s="42">
        <f t="shared" si="5"/>
        <v>68909</v>
      </c>
      <c r="H18" s="42">
        <v>10512</v>
      </c>
      <c r="I18" s="42">
        <v>32964</v>
      </c>
      <c r="J18" s="42">
        <v>25433</v>
      </c>
      <c r="K18" s="42">
        <v>40350</v>
      </c>
      <c r="L18" s="45">
        <f t="shared" si="2"/>
        <v>14637</v>
      </c>
      <c r="M18" s="45">
        <f t="shared" si="2"/>
        <v>-1583</v>
      </c>
      <c r="N18" s="45">
        <f t="shared" si="2"/>
        <v>7628</v>
      </c>
      <c r="O18" s="45">
        <f t="shared" si="2"/>
        <v>8592</v>
      </c>
      <c r="P18" s="45">
        <f t="shared" si="2"/>
        <v>13054</v>
      </c>
    </row>
    <row r="19" spans="1:16" ht="14.65" customHeight="1">
      <c r="A19" s="28" t="s">
        <v>39</v>
      </c>
      <c r="B19" s="39">
        <f t="shared" si="6"/>
        <v>66241</v>
      </c>
      <c r="C19" s="39">
        <v>25386</v>
      </c>
      <c r="D19" s="39">
        <v>20905</v>
      </c>
      <c r="E19" s="39">
        <v>19950</v>
      </c>
      <c r="F19" s="39">
        <v>42525</v>
      </c>
      <c r="G19" s="39">
        <f t="shared" si="5"/>
        <v>85707</v>
      </c>
      <c r="H19" s="39">
        <v>26363</v>
      </c>
      <c r="I19" s="39">
        <v>30122</v>
      </c>
      <c r="J19" s="39">
        <v>29222</v>
      </c>
      <c r="K19" s="39">
        <v>60910</v>
      </c>
      <c r="L19" s="55">
        <f t="shared" si="2"/>
        <v>19466</v>
      </c>
      <c r="M19" s="55">
        <f t="shared" si="2"/>
        <v>977</v>
      </c>
      <c r="N19" s="55">
        <f t="shared" si="2"/>
        <v>9217</v>
      </c>
      <c r="O19" s="55">
        <f t="shared" si="2"/>
        <v>9272</v>
      </c>
      <c r="P19" s="55">
        <f t="shared" si="2"/>
        <v>18385</v>
      </c>
    </row>
    <row r="20" spans="1:16" ht="14.65" customHeight="1">
      <c r="A20" s="29" t="s">
        <v>40</v>
      </c>
      <c r="B20" s="42">
        <f t="shared" si="6"/>
        <v>4195</v>
      </c>
      <c r="C20" s="42">
        <v>169</v>
      </c>
      <c r="D20" s="42">
        <v>1061</v>
      </c>
      <c r="E20" s="42">
        <v>2965</v>
      </c>
      <c r="F20" s="42">
        <v>3452</v>
      </c>
      <c r="G20" s="42">
        <f t="shared" si="5"/>
        <v>5557</v>
      </c>
      <c r="H20" s="42">
        <v>91</v>
      </c>
      <c r="I20" s="42">
        <v>901</v>
      </c>
      <c r="J20" s="42">
        <v>4565</v>
      </c>
      <c r="K20" s="42">
        <v>5122</v>
      </c>
      <c r="L20" s="45">
        <f t="shared" si="2"/>
        <v>1362</v>
      </c>
      <c r="M20" s="45">
        <f t="shared" si="2"/>
        <v>-78</v>
      </c>
      <c r="N20" s="45">
        <f t="shared" si="2"/>
        <v>-160</v>
      </c>
      <c r="O20" s="45">
        <f t="shared" si="2"/>
        <v>1600</v>
      </c>
      <c r="P20" s="45">
        <f t="shared" si="2"/>
        <v>1670</v>
      </c>
    </row>
    <row r="21" spans="1:16" ht="14.65" customHeight="1">
      <c r="A21" s="30" t="s">
        <v>41</v>
      </c>
      <c r="B21" s="39">
        <f>SUM(B22:B27)</f>
        <v>176562</v>
      </c>
      <c r="C21" s="39">
        <f t="shared" ref="C21:K21" si="7">SUM(C22:C27)</f>
        <v>17517</v>
      </c>
      <c r="D21" s="39">
        <f t="shared" si="7"/>
        <v>30610</v>
      </c>
      <c r="E21" s="39">
        <f t="shared" si="7"/>
        <v>128435</v>
      </c>
      <c r="F21" s="39">
        <f t="shared" si="7"/>
        <v>174732</v>
      </c>
      <c r="G21" s="39">
        <f t="shared" si="7"/>
        <v>194400</v>
      </c>
      <c r="H21" s="39">
        <f t="shared" si="7"/>
        <v>12797</v>
      </c>
      <c r="I21" s="39">
        <f t="shared" si="7"/>
        <v>33974</v>
      </c>
      <c r="J21" s="39">
        <f t="shared" si="7"/>
        <v>147629</v>
      </c>
      <c r="K21" s="39">
        <f t="shared" si="7"/>
        <v>192539</v>
      </c>
      <c r="L21" s="55">
        <f t="shared" si="2"/>
        <v>17838</v>
      </c>
      <c r="M21" s="55">
        <f t="shared" si="2"/>
        <v>-4720</v>
      </c>
      <c r="N21" s="55">
        <f t="shared" si="2"/>
        <v>3364</v>
      </c>
      <c r="O21" s="55">
        <f t="shared" si="2"/>
        <v>19194</v>
      </c>
      <c r="P21" s="55">
        <f t="shared" si="2"/>
        <v>17807</v>
      </c>
    </row>
    <row r="22" spans="1:16" ht="14.65" customHeight="1">
      <c r="A22" s="29" t="s">
        <v>42</v>
      </c>
      <c r="B22" s="42">
        <f t="shared" ref="B22:B27" si="8">SUM(C22:E22)</f>
        <v>37725</v>
      </c>
      <c r="C22" s="42">
        <v>3188</v>
      </c>
      <c r="D22" s="42">
        <v>8923</v>
      </c>
      <c r="E22" s="42">
        <v>25614</v>
      </c>
      <c r="F22" s="42">
        <v>37649</v>
      </c>
      <c r="G22" s="42">
        <f t="shared" ref="G22:G27" si="9">SUM(H22:J22)</f>
        <v>44568</v>
      </c>
      <c r="H22" s="42">
        <v>5546</v>
      </c>
      <c r="I22" s="42">
        <v>9755</v>
      </c>
      <c r="J22" s="42">
        <v>29267</v>
      </c>
      <c r="K22" s="42">
        <v>44430</v>
      </c>
      <c r="L22" s="45">
        <f t="shared" si="2"/>
        <v>6843</v>
      </c>
      <c r="M22" s="45">
        <f t="shared" si="2"/>
        <v>2358</v>
      </c>
      <c r="N22" s="45">
        <f t="shared" si="2"/>
        <v>832</v>
      </c>
      <c r="O22" s="45">
        <f t="shared" si="2"/>
        <v>3653</v>
      </c>
      <c r="P22" s="45">
        <f t="shared" si="2"/>
        <v>6781</v>
      </c>
    </row>
    <row r="23" spans="1:16" ht="14.65" customHeight="1">
      <c r="A23" s="28" t="s">
        <v>43</v>
      </c>
      <c r="B23" s="39">
        <f t="shared" si="8"/>
        <v>26410</v>
      </c>
      <c r="C23" s="39">
        <v>603</v>
      </c>
      <c r="D23" s="39">
        <v>7368</v>
      </c>
      <c r="E23" s="39">
        <v>18439</v>
      </c>
      <c r="F23" s="39">
        <v>26184</v>
      </c>
      <c r="G23" s="39">
        <f t="shared" si="9"/>
        <v>29462</v>
      </c>
      <c r="H23" s="39">
        <v>550</v>
      </c>
      <c r="I23" s="39">
        <v>9439</v>
      </c>
      <c r="J23" s="39">
        <v>19473</v>
      </c>
      <c r="K23" s="39">
        <v>29000</v>
      </c>
      <c r="L23" s="55">
        <f t="shared" si="2"/>
        <v>3052</v>
      </c>
      <c r="M23" s="55">
        <f t="shared" si="2"/>
        <v>-53</v>
      </c>
      <c r="N23" s="55">
        <f t="shared" si="2"/>
        <v>2071</v>
      </c>
      <c r="O23" s="55">
        <f t="shared" si="2"/>
        <v>1034</v>
      </c>
      <c r="P23" s="55">
        <f t="shared" si="2"/>
        <v>2816</v>
      </c>
    </row>
    <row r="24" spans="1:16" ht="14.65" customHeight="1">
      <c r="A24" s="29" t="s">
        <v>44</v>
      </c>
      <c r="B24" s="42">
        <f t="shared" si="8"/>
        <v>16139</v>
      </c>
      <c r="C24" s="42">
        <v>503</v>
      </c>
      <c r="D24" s="42">
        <v>4736</v>
      </c>
      <c r="E24" s="42">
        <v>10900</v>
      </c>
      <c r="F24" s="42">
        <v>16058</v>
      </c>
      <c r="G24" s="42">
        <f t="shared" si="9"/>
        <v>17431</v>
      </c>
      <c r="H24" s="42">
        <v>174</v>
      </c>
      <c r="I24" s="42">
        <v>4557</v>
      </c>
      <c r="J24" s="42">
        <v>12700</v>
      </c>
      <c r="K24" s="42">
        <v>17382</v>
      </c>
      <c r="L24" s="45">
        <f t="shared" si="2"/>
        <v>1292</v>
      </c>
      <c r="M24" s="45">
        <f t="shared" si="2"/>
        <v>-329</v>
      </c>
      <c r="N24" s="45">
        <f t="shared" si="2"/>
        <v>-179</v>
      </c>
      <c r="O24" s="45">
        <f t="shared" si="2"/>
        <v>1800</v>
      </c>
      <c r="P24" s="45">
        <f t="shared" si="2"/>
        <v>1324</v>
      </c>
    </row>
    <row r="25" spans="1:16" ht="14.65" customHeight="1">
      <c r="A25" s="28" t="s">
        <v>45</v>
      </c>
      <c r="B25" s="39">
        <f t="shared" si="8"/>
        <v>42408</v>
      </c>
      <c r="C25" s="39">
        <v>2352</v>
      </c>
      <c r="D25" s="39">
        <v>6936</v>
      </c>
      <c r="E25" s="39">
        <v>33120</v>
      </c>
      <c r="F25" s="39">
        <v>41985</v>
      </c>
      <c r="G25" s="39">
        <f t="shared" si="9"/>
        <v>46867</v>
      </c>
      <c r="H25" s="39">
        <v>1940</v>
      </c>
      <c r="I25" s="39">
        <v>6715</v>
      </c>
      <c r="J25" s="39">
        <v>38212</v>
      </c>
      <c r="K25" s="39">
        <v>46549</v>
      </c>
      <c r="L25" s="55">
        <f t="shared" si="2"/>
        <v>4459</v>
      </c>
      <c r="M25" s="55">
        <f t="shared" si="2"/>
        <v>-412</v>
      </c>
      <c r="N25" s="55">
        <f t="shared" si="2"/>
        <v>-221</v>
      </c>
      <c r="O25" s="55">
        <f t="shared" si="2"/>
        <v>5092</v>
      </c>
      <c r="P25" s="55">
        <f t="shared" si="2"/>
        <v>4564</v>
      </c>
    </row>
    <row r="26" spans="1:16" ht="14.65" customHeight="1">
      <c r="A26" s="29" t="s">
        <v>46</v>
      </c>
      <c r="B26" s="42">
        <f t="shared" si="8"/>
        <v>29080</v>
      </c>
      <c r="C26" s="42">
        <v>9460</v>
      </c>
      <c r="D26" s="42">
        <v>679</v>
      </c>
      <c r="E26" s="42">
        <v>18941</v>
      </c>
      <c r="F26" s="42">
        <v>28284</v>
      </c>
      <c r="G26" s="42">
        <f t="shared" si="9"/>
        <v>29216</v>
      </c>
      <c r="H26" s="42">
        <v>3463</v>
      </c>
      <c r="I26" s="42">
        <v>2301</v>
      </c>
      <c r="J26" s="42">
        <v>23452</v>
      </c>
      <c r="K26" s="42">
        <v>28618</v>
      </c>
      <c r="L26" s="45">
        <f t="shared" si="2"/>
        <v>136</v>
      </c>
      <c r="M26" s="45">
        <f t="shared" si="2"/>
        <v>-5997</v>
      </c>
      <c r="N26" s="45">
        <f t="shared" si="2"/>
        <v>1622</v>
      </c>
      <c r="O26" s="45">
        <f t="shared" si="2"/>
        <v>4511</v>
      </c>
      <c r="P26" s="45">
        <f t="shared" si="2"/>
        <v>334</v>
      </c>
    </row>
    <row r="27" spans="1:16" ht="14.65" customHeight="1">
      <c r="A27" s="28" t="s">
        <v>47</v>
      </c>
      <c r="B27" s="39">
        <f t="shared" si="8"/>
        <v>24800</v>
      </c>
      <c r="C27" s="39">
        <v>1411</v>
      </c>
      <c r="D27" s="39">
        <v>1968</v>
      </c>
      <c r="E27" s="39">
        <v>21421</v>
      </c>
      <c r="F27" s="39">
        <v>24572</v>
      </c>
      <c r="G27" s="39">
        <f t="shared" si="9"/>
        <v>26856</v>
      </c>
      <c r="H27" s="39">
        <v>1124</v>
      </c>
      <c r="I27" s="39">
        <v>1207</v>
      </c>
      <c r="J27" s="39">
        <v>24525</v>
      </c>
      <c r="K27" s="39">
        <v>26560</v>
      </c>
      <c r="L27" s="55">
        <f t="shared" si="2"/>
        <v>2056</v>
      </c>
      <c r="M27" s="55">
        <f t="shared" si="2"/>
        <v>-287</v>
      </c>
      <c r="N27" s="55">
        <f t="shared" si="2"/>
        <v>-761</v>
      </c>
      <c r="O27" s="55">
        <f t="shared" si="2"/>
        <v>3104</v>
      </c>
      <c r="P27" s="55">
        <f t="shared" si="2"/>
        <v>1988</v>
      </c>
    </row>
    <row r="28" spans="1:16" ht="14.65" customHeight="1">
      <c r="A28" s="31"/>
      <c r="B28" s="376" t="s">
        <v>156</v>
      </c>
      <c r="C28" s="364"/>
      <c r="D28" s="364"/>
      <c r="E28" s="364"/>
      <c r="F28" s="364"/>
      <c r="G28" s="376" t="s">
        <v>156</v>
      </c>
      <c r="H28" s="364"/>
      <c r="I28" s="364"/>
      <c r="J28" s="364"/>
      <c r="K28" s="364"/>
      <c r="L28" s="376" t="s">
        <v>124</v>
      </c>
      <c r="M28" s="364"/>
      <c r="N28" s="364"/>
      <c r="O28" s="364"/>
      <c r="P28" s="364"/>
    </row>
    <row r="29" spans="1:16" ht="14.65" customHeight="1">
      <c r="A29" s="26" t="s">
        <v>29</v>
      </c>
      <c r="B29" s="184">
        <f>B9*100/$B9</f>
        <v>100</v>
      </c>
      <c r="C29" s="63">
        <f t="shared" ref="C29:F29" si="10">C9*100/$B9</f>
        <v>17.910058961065367</v>
      </c>
      <c r="D29" s="63">
        <f t="shared" si="10"/>
        <v>27.650282945342415</v>
      </c>
      <c r="E29" s="63">
        <f t="shared" si="10"/>
        <v>54.439658093592222</v>
      </c>
      <c r="F29" s="63">
        <f t="shared" si="10"/>
        <v>78.9699179966792</v>
      </c>
      <c r="G29" s="184">
        <f>G9*100/$G9</f>
        <v>100</v>
      </c>
      <c r="H29" s="63">
        <f t="shared" ref="H29:K29" si="11">H9*100/$G9</f>
        <v>15.071449146703637</v>
      </c>
      <c r="I29" s="63">
        <f t="shared" si="11"/>
        <v>28.433610325467161</v>
      </c>
      <c r="J29" s="63">
        <f t="shared" si="11"/>
        <v>56.494940527829201</v>
      </c>
      <c r="K29" s="63">
        <f t="shared" si="11"/>
        <v>81.206423432422739</v>
      </c>
      <c r="L29" s="183" t="s">
        <v>103</v>
      </c>
      <c r="M29" s="174">
        <f t="shared" ref="M29:M47" si="12">H29-C29</f>
        <v>-2.83860981436173</v>
      </c>
      <c r="N29" s="174">
        <f t="shared" ref="N29:N47" si="13">I29-D29</f>
        <v>0.78332738012474579</v>
      </c>
      <c r="O29" s="174">
        <f t="shared" ref="O29:O47" si="14">J29-E29</f>
        <v>2.0552824342369789</v>
      </c>
      <c r="P29" s="174">
        <f t="shared" ref="P29:P47" si="15">K29-F29</f>
        <v>2.2365054357435383</v>
      </c>
    </row>
    <row r="30" spans="1:16" ht="14.65" customHeight="1">
      <c r="A30" s="27" t="s">
        <v>30</v>
      </c>
      <c r="B30" s="185">
        <f t="shared" ref="B30:F30" si="16">B10*100/$B10</f>
        <v>100</v>
      </c>
      <c r="C30" s="65">
        <f t="shared" si="16"/>
        <v>22.681605066065885</v>
      </c>
      <c r="D30" s="65">
        <f t="shared" si="16"/>
        <v>33.810306683715929</v>
      </c>
      <c r="E30" s="65">
        <f t="shared" si="16"/>
        <v>43.508088250218186</v>
      </c>
      <c r="F30" s="65">
        <f t="shared" si="16"/>
        <v>67.028286887630486</v>
      </c>
      <c r="G30" s="185">
        <f t="shared" ref="G30:K30" si="17">G10*100/$G10</f>
        <v>100</v>
      </c>
      <c r="H30" s="65">
        <f t="shared" si="17"/>
        <v>19.204787107471965</v>
      </c>
      <c r="I30" s="65">
        <f t="shared" si="17"/>
        <v>33.768995513965322</v>
      </c>
      <c r="J30" s="65">
        <f t="shared" si="17"/>
        <v>47.026217378562713</v>
      </c>
      <c r="K30" s="65">
        <f t="shared" si="17"/>
        <v>72.521472100671531</v>
      </c>
      <c r="L30" s="175" t="s">
        <v>103</v>
      </c>
      <c r="M30" s="175">
        <f t="shared" si="12"/>
        <v>-3.4768179585939194</v>
      </c>
      <c r="N30" s="175">
        <f t="shared" si="13"/>
        <v>-4.131116975060678E-2</v>
      </c>
      <c r="O30" s="175">
        <f t="shared" si="14"/>
        <v>3.5181291283445262</v>
      </c>
      <c r="P30" s="175">
        <f t="shared" si="15"/>
        <v>5.4931852130410448</v>
      </c>
    </row>
    <row r="31" spans="1:16" ht="14.65" customHeight="1">
      <c r="A31" s="28" t="s">
        <v>31</v>
      </c>
      <c r="B31" s="184">
        <f t="shared" ref="B31:F31" si="18">B11*100/$B11</f>
        <v>100</v>
      </c>
      <c r="C31" s="63">
        <f t="shared" si="18"/>
        <v>27.317286652078774</v>
      </c>
      <c r="D31" s="63">
        <f t="shared" si="18"/>
        <v>29.908096280087527</v>
      </c>
      <c r="E31" s="63">
        <f t="shared" si="18"/>
        <v>42.774617067833695</v>
      </c>
      <c r="F31" s="63">
        <f t="shared" si="18"/>
        <v>70.231947483588627</v>
      </c>
      <c r="G31" s="184">
        <f t="shared" ref="G31:K31" si="19">G11*100/$G11</f>
        <v>100</v>
      </c>
      <c r="H31" s="63">
        <f t="shared" si="19"/>
        <v>21.601679664067188</v>
      </c>
      <c r="I31" s="63">
        <f t="shared" si="19"/>
        <v>29.652069586082785</v>
      </c>
      <c r="J31" s="63">
        <f t="shared" si="19"/>
        <v>48.746250749850027</v>
      </c>
      <c r="K31" s="63">
        <f t="shared" si="19"/>
        <v>77.612477504499097</v>
      </c>
      <c r="L31" s="174" t="s">
        <v>103</v>
      </c>
      <c r="M31" s="174">
        <f t="shared" si="12"/>
        <v>-5.7156069880115865</v>
      </c>
      <c r="N31" s="174">
        <f t="shared" si="13"/>
        <v>-0.25602669400474198</v>
      </c>
      <c r="O31" s="174">
        <f t="shared" si="14"/>
        <v>5.971633682016332</v>
      </c>
      <c r="P31" s="174">
        <f t="shared" si="15"/>
        <v>7.3805300209104701</v>
      </c>
    </row>
    <row r="32" spans="1:16" ht="14.65" customHeight="1">
      <c r="A32" s="29" t="s">
        <v>32</v>
      </c>
      <c r="B32" s="185">
        <f t="shared" ref="B32:F32" si="20">B12*100/$B12</f>
        <v>100</v>
      </c>
      <c r="C32" s="65">
        <f t="shared" si="20"/>
        <v>7.4354005167958652</v>
      </c>
      <c r="D32" s="65">
        <f t="shared" si="20"/>
        <v>30.213178294573645</v>
      </c>
      <c r="E32" s="65">
        <f t="shared" si="20"/>
        <v>62.351421188630489</v>
      </c>
      <c r="F32" s="65">
        <f t="shared" si="20"/>
        <v>98.120155038759691</v>
      </c>
      <c r="G32" s="185">
        <f t="shared" ref="G32:K32" si="21">G12*100/$G12</f>
        <v>100</v>
      </c>
      <c r="H32" s="65">
        <f t="shared" si="21"/>
        <v>30.327047027930295</v>
      </c>
      <c r="I32" s="65">
        <f t="shared" si="21"/>
        <v>14.179995225590833</v>
      </c>
      <c r="J32" s="65">
        <f t="shared" si="21"/>
        <v>55.492957746478872</v>
      </c>
      <c r="K32" s="65">
        <f t="shared" si="21"/>
        <v>97.722606827405102</v>
      </c>
      <c r="L32" s="175" t="s">
        <v>103</v>
      </c>
      <c r="M32" s="175">
        <f t="shared" si="12"/>
        <v>22.891646511134429</v>
      </c>
      <c r="N32" s="175">
        <f t="shared" si="13"/>
        <v>-16.033183068982812</v>
      </c>
      <c r="O32" s="175">
        <f t="shared" si="14"/>
        <v>-6.8584634421516171</v>
      </c>
      <c r="P32" s="175">
        <f t="shared" si="15"/>
        <v>-0.3975482113545894</v>
      </c>
    </row>
    <row r="33" spans="1:16" ht="14.65" customHeight="1">
      <c r="A33" s="28" t="s">
        <v>33</v>
      </c>
      <c r="B33" s="184">
        <f t="shared" ref="B33:F33" si="22">B13*100/$B13</f>
        <v>100</v>
      </c>
      <c r="C33" s="63">
        <f t="shared" si="22"/>
        <v>35.321243846201781</v>
      </c>
      <c r="D33" s="63">
        <f t="shared" si="22"/>
        <v>28.578550507883094</v>
      </c>
      <c r="E33" s="63">
        <f t="shared" si="22"/>
        <v>36.100205645915125</v>
      </c>
      <c r="F33" s="63">
        <f t="shared" si="22"/>
        <v>65.121206456035395</v>
      </c>
      <c r="G33" s="184">
        <f t="shared" ref="G33:K33" si="23">G13*100/$G13</f>
        <v>100</v>
      </c>
      <c r="H33" s="63">
        <f t="shared" si="23"/>
        <v>27.190504396956303</v>
      </c>
      <c r="I33" s="63">
        <f t="shared" si="23"/>
        <v>30.072447259306511</v>
      </c>
      <c r="J33" s="63">
        <f t="shared" si="23"/>
        <v>42.737048343737186</v>
      </c>
      <c r="K33" s="63">
        <f t="shared" si="23"/>
        <v>71.909600400965957</v>
      </c>
      <c r="L33" s="174" t="s">
        <v>103</v>
      </c>
      <c r="M33" s="174">
        <f t="shared" si="12"/>
        <v>-8.1307394492454783</v>
      </c>
      <c r="N33" s="174">
        <f t="shared" si="13"/>
        <v>1.4938967514234172</v>
      </c>
      <c r="O33" s="174">
        <f t="shared" si="14"/>
        <v>6.6368426978220612</v>
      </c>
      <c r="P33" s="174">
        <f t="shared" si="15"/>
        <v>6.7883939449305615</v>
      </c>
    </row>
    <row r="34" spans="1:16" ht="14.65" customHeight="1">
      <c r="A34" s="29" t="s">
        <v>34</v>
      </c>
      <c r="B34" s="185">
        <f t="shared" ref="B34:F34" si="24">B14*100/$B14</f>
        <v>100</v>
      </c>
      <c r="C34" s="65">
        <f t="shared" si="24"/>
        <v>20.350748995250274</v>
      </c>
      <c r="D34" s="65">
        <f t="shared" si="24"/>
        <v>25.648520277676287</v>
      </c>
      <c r="E34" s="65">
        <f t="shared" si="24"/>
        <v>54.000730727073439</v>
      </c>
      <c r="F34" s="65">
        <f t="shared" si="24"/>
        <v>84.435513335769087</v>
      </c>
      <c r="G34" s="185">
        <f t="shared" ref="G34:K34" si="25">G14*100/$G14</f>
        <v>100</v>
      </c>
      <c r="H34" s="65">
        <f t="shared" si="25"/>
        <v>12.186287192755499</v>
      </c>
      <c r="I34" s="65">
        <f t="shared" si="25"/>
        <v>24.243208279430789</v>
      </c>
      <c r="J34" s="65">
        <f t="shared" si="25"/>
        <v>63.570504527813711</v>
      </c>
      <c r="K34" s="65">
        <f t="shared" si="25"/>
        <v>88.796895213454079</v>
      </c>
      <c r="L34" s="175" t="s">
        <v>103</v>
      </c>
      <c r="M34" s="175">
        <f t="shared" si="12"/>
        <v>-8.1644618024947757</v>
      </c>
      <c r="N34" s="175">
        <f t="shared" si="13"/>
        <v>-1.405311998245498</v>
      </c>
      <c r="O34" s="175">
        <f t="shared" si="14"/>
        <v>9.569773800740272</v>
      </c>
      <c r="P34" s="175">
        <f t="shared" si="15"/>
        <v>4.3613818776849911</v>
      </c>
    </row>
    <row r="35" spans="1:16" ht="14.65" customHeight="1">
      <c r="A35" s="28" t="s">
        <v>35</v>
      </c>
      <c r="B35" s="184">
        <f t="shared" ref="B35:F35" si="26">B15*100/$B15</f>
        <v>100</v>
      </c>
      <c r="C35" s="63">
        <f t="shared" si="26"/>
        <v>13.410057992351474</v>
      </c>
      <c r="D35" s="63">
        <f t="shared" si="26"/>
        <v>32.464944251934575</v>
      </c>
      <c r="E35" s="63">
        <f t="shared" si="26"/>
        <v>54.124997755713949</v>
      </c>
      <c r="F35" s="63">
        <f t="shared" si="26"/>
        <v>75.720415821318923</v>
      </c>
      <c r="G35" s="184">
        <f t="shared" ref="G35:K35" si="27">G15*100/$G15</f>
        <v>100</v>
      </c>
      <c r="H35" s="63">
        <f t="shared" si="27"/>
        <v>12.913911188126981</v>
      </c>
      <c r="I35" s="63">
        <f t="shared" si="27"/>
        <v>34.386014546569058</v>
      </c>
      <c r="J35" s="63">
        <f t="shared" si="27"/>
        <v>52.700074265303954</v>
      </c>
      <c r="K35" s="63">
        <f t="shared" si="27"/>
        <v>75.656304888543104</v>
      </c>
      <c r="L35" s="174" t="s">
        <v>103</v>
      </c>
      <c r="M35" s="174">
        <f t="shared" si="12"/>
        <v>-0.49614680422449275</v>
      </c>
      <c r="N35" s="174">
        <f t="shared" si="13"/>
        <v>1.9210702946344824</v>
      </c>
      <c r="O35" s="174">
        <f t="shared" si="14"/>
        <v>-1.424923490409995</v>
      </c>
      <c r="P35" s="174">
        <f t="shared" si="15"/>
        <v>-6.4110932775818696E-2</v>
      </c>
    </row>
    <row r="36" spans="1:16" ht="14.65" customHeight="1">
      <c r="A36" s="29" t="s">
        <v>36</v>
      </c>
      <c r="B36" s="185">
        <f t="shared" ref="B36:F36" si="28">B16*100/$B16</f>
        <v>100</v>
      </c>
      <c r="C36" s="65">
        <f t="shared" si="28"/>
        <v>15.265568071664939</v>
      </c>
      <c r="D36" s="65">
        <f t="shared" si="28"/>
        <v>26.807500752080756</v>
      </c>
      <c r="E36" s="65">
        <f t="shared" si="28"/>
        <v>57.926931176254307</v>
      </c>
      <c r="F36" s="65">
        <f t="shared" si="28"/>
        <v>78.326703880736702</v>
      </c>
      <c r="G36" s="185">
        <f t="shared" ref="G36:K36" si="29">G16*100/$G16</f>
        <v>100</v>
      </c>
      <c r="H36" s="65">
        <f t="shared" si="29"/>
        <v>10.689927844222595</v>
      </c>
      <c r="I36" s="65">
        <f t="shared" si="29"/>
        <v>25.504102006523674</v>
      </c>
      <c r="J36" s="65">
        <f t="shared" si="29"/>
        <v>63.805970149253731</v>
      </c>
      <c r="K36" s="65">
        <f t="shared" si="29"/>
        <v>81.704062469111392</v>
      </c>
      <c r="L36" s="175" t="s">
        <v>103</v>
      </c>
      <c r="M36" s="175">
        <f t="shared" si="12"/>
        <v>-4.575640227442344</v>
      </c>
      <c r="N36" s="175">
        <f t="shared" si="13"/>
        <v>-1.3033987455570823</v>
      </c>
      <c r="O36" s="175">
        <f t="shared" si="14"/>
        <v>5.8790389729994246</v>
      </c>
      <c r="P36" s="175">
        <f t="shared" si="15"/>
        <v>3.3773585883746904</v>
      </c>
    </row>
    <row r="37" spans="1:16" ht="14.65" customHeight="1">
      <c r="A37" s="28" t="s">
        <v>37</v>
      </c>
      <c r="B37" s="184">
        <f t="shared" ref="B37:F37" si="30">B17*100/$B17</f>
        <v>100</v>
      </c>
      <c r="C37" s="63">
        <f t="shared" si="30"/>
        <v>5.0899983019188317</v>
      </c>
      <c r="D37" s="63">
        <f t="shared" si="30"/>
        <v>36.406860247919852</v>
      </c>
      <c r="E37" s="63">
        <f t="shared" si="30"/>
        <v>58.503141450161316</v>
      </c>
      <c r="F37" s="63">
        <f t="shared" si="30"/>
        <v>54.512650704703688</v>
      </c>
      <c r="G37" s="184">
        <f t="shared" ref="G37:K37" si="31">G17*100/$G17</f>
        <v>100</v>
      </c>
      <c r="H37" s="63">
        <f t="shared" si="31"/>
        <v>7.2799633712534781</v>
      </c>
      <c r="I37" s="63">
        <f t="shared" si="31"/>
        <v>32.722854224632833</v>
      </c>
      <c r="J37" s="63">
        <f t="shared" si="31"/>
        <v>59.997182404113687</v>
      </c>
      <c r="K37" s="63">
        <f t="shared" si="31"/>
        <v>61.656041982178706</v>
      </c>
      <c r="L37" s="174" t="s">
        <v>103</v>
      </c>
      <c r="M37" s="174">
        <f t="shared" si="12"/>
        <v>2.1899650693346464</v>
      </c>
      <c r="N37" s="174">
        <f t="shared" si="13"/>
        <v>-3.6840060232870186</v>
      </c>
      <c r="O37" s="174">
        <f t="shared" si="14"/>
        <v>1.4940409539523714</v>
      </c>
      <c r="P37" s="174">
        <f t="shared" si="15"/>
        <v>7.1433912774750183</v>
      </c>
    </row>
    <row r="38" spans="1:16" ht="14.65" customHeight="1">
      <c r="A38" s="29" t="s">
        <v>38</v>
      </c>
      <c r="B38" s="185">
        <f t="shared" ref="B38:F38" si="32">B18*100/$B18</f>
        <v>100</v>
      </c>
      <c r="C38" s="65">
        <f t="shared" si="32"/>
        <v>22.285893278301888</v>
      </c>
      <c r="D38" s="65">
        <f t="shared" si="32"/>
        <v>46.683372641509436</v>
      </c>
      <c r="E38" s="65">
        <f t="shared" si="32"/>
        <v>31.03073408018868</v>
      </c>
      <c r="F38" s="65">
        <f t="shared" si="32"/>
        <v>50.294811320754718</v>
      </c>
      <c r="G38" s="185">
        <f t="shared" ref="G38:K38" si="33">G18*100/$G18</f>
        <v>100</v>
      </c>
      <c r="H38" s="65">
        <f t="shared" si="33"/>
        <v>15.25490139169049</v>
      </c>
      <c r="I38" s="65">
        <f t="shared" si="33"/>
        <v>47.837002423486048</v>
      </c>
      <c r="J38" s="65">
        <f t="shared" si="33"/>
        <v>36.908096184823464</v>
      </c>
      <c r="K38" s="65">
        <f t="shared" si="33"/>
        <v>58.555486220958073</v>
      </c>
      <c r="L38" s="175" t="s">
        <v>103</v>
      </c>
      <c r="M38" s="175">
        <f t="shared" si="12"/>
        <v>-7.0309918866113978</v>
      </c>
      <c r="N38" s="175">
        <f t="shared" si="13"/>
        <v>1.1536297819766119</v>
      </c>
      <c r="O38" s="175">
        <f t="shared" si="14"/>
        <v>5.8773621046347841</v>
      </c>
      <c r="P38" s="175">
        <f t="shared" si="15"/>
        <v>8.2606749002033553</v>
      </c>
    </row>
    <row r="39" spans="1:16" ht="14.65" customHeight="1">
      <c r="A39" s="28" t="s">
        <v>39</v>
      </c>
      <c r="B39" s="184">
        <f t="shared" ref="B39:F39" si="34">B19*100/$B19</f>
        <v>100</v>
      </c>
      <c r="C39" s="63">
        <f t="shared" si="34"/>
        <v>38.323696804094141</v>
      </c>
      <c r="D39" s="63">
        <f t="shared" si="34"/>
        <v>31.559004242085717</v>
      </c>
      <c r="E39" s="63">
        <f t="shared" si="34"/>
        <v>30.117298953820143</v>
      </c>
      <c r="F39" s="63">
        <f t="shared" si="34"/>
        <v>64.197400401563982</v>
      </c>
      <c r="G39" s="184">
        <f t="shared" ref="G39:K39" si="35">G19*100/$G19</f>
        <v>100</v>
      </c>
      <c r="H39" s="63">
        <f t="shared" si="35"/>
        <v>30.759447886403677</v>
      </c>
      <c r="I39" s="63">
        <f t="shared" si="35"/>
        <v>35.145320685591606</v>
      </c>
      <c r="J39" s="63">
        <f t="shared" si="35"/>
        <v>34.095231428004716</v>
      </c>
      <c r="K39" s="63">
        <f t="shared" si="35"/>
        <v>71.067707421797522</v>
      </c>
      <c r="L39" s="174" t="s">
        <v>103</v>
      </c>
      <c r="M39" s="174">
        <f t="shared" si="12"/>
        <v>-7.5642489176904633</v>
      </c>
      <c r="N39" s="174">
        <f t="shared" si="13"/>
        <v>3.5863164435058899</v>
      </c>
      <c r="O39" s="174">
        <f t="shared" si="14"/>
        <v>3.9779324741845734</v>
      </c>
      <c r="P39" s="174">
        <f t="shared" si="15"/>
        <v>6.8703070202335397</v>
      </c>
    </row>
    <row r="40" spans="1:16" ht="14.65" customHeight="1">
      <c r="A40" s="29" t="s">
        <v>40</v>
      </c>
      <c r="B40" s="185">
        <f t="shared" ref="B40:F40" si="36">B20*100/$B20</f>
        <v>100</v>
      </c>
      <c r="C40" s="65">
        <f t="shared" si="36"/>
        <v>4.0286054827175208</v>
      </c>
      <c r="D40" s="65">
        <f t="shared" si="36"/>
        <v>25.292014302741357</v>
      </c>
      <c r="E40" s="65">
        <f t="shared" si="36"/>
        <v>70.679380214541126</v>
      </c>
      <c r="F40" s="65">
        <f t="shared" si="36"/>
        <v>82.288438617401667</v>
      </c>
      <c r="G40" s="185">
        <f t="shared" ref="G40:K40" si="37">G20*100/$G20</f>
        <v>100</v>
      </c>
      <c r="H40" s="65">
        <f t="shared" si="37"/>
        <v>1.6375742307000181</v>
      </c>
      <c r="I40" s="65">
        <f t="shared" si="37"/>
        <v>16.213784416051826</v>
      </c>
      <c r="J40" s="65">
        <f t="shared" si="37"/>
        <v>82.148641353248152</v>
      </c>
      <c r="K40" s="65">
        <f t="shared" si="37"/>
        <v>92.172035270829582</v>
      </c>
      <c r="L40" s="175" t="s">
        <v>103</v>
      </c>
      <c r="M40" s="175">
        <f t="shared" si="12"/>
        <v>-2.3910312520175028</v>
      </c>
      <c r="N40" s="175">
        <f t="shared" si="13"/>
        <v>-9.078229886689531</v>
      </c>
      <c r="O40" s="175">
        <f t="shared" si="14"/>
        <v>11.469261138707026</v>
      </c>
      <c r="P40" s="175">
        <f t="shared" si="15"/>
        <v>9.8835966534279152</v>
      </c>
    </row>
    <row r="41" spans="1:16" ht="14.65" customHeight="1">
      <c r="A41" s="30" t="s">
        <v>41</v>
      </c>
      <c r="B41" s="184">
        <f t="shared" ref="B41:F41" si="38">B21*100/$B21</f>
        <v>100</v>
      </c>
      <c r="C41" s="63">
        <f t="shared" si="38"/>
        <v>9.9211608386855605</v>
      </c>
      <c r="D41" s="63">
        <f t="shared" si="38"/>
        <v>17.336686263182337</v>
      </c>
      <c r="E41" s="63">
        <f t="shared" si="38"/>
        <v>72.742152898132105</v>
      </c>
      <c r="F41" s="63">
        <f t="shared" si="38"/>
        <v>98.963536887892076</v>
      </c>
      <c r="G41" s="184">
        <f t="shared" ref="G41:K41" si="39">G21*100/$G21</f>
        <v>100</v>
      </c>
      <c r="H41" s="63">
        <f t="shared" si="39"/>
        <v>6.5828189300411522</v>
      </c>
      <c r="I41" s="63">
        <f t="shared" si="39"/>
        <v>17.476337448559672</v>
      </c>
      <c r="J41" s="63">
        <f t="shared" si="39"/>
        <v>75.940843621399182</v>
      </c>
      <c r="K41" s="63">
        <f t="shared" si="39"/>
        <v>99.04269547325103</v>
      </c>
      <c r="L41" s="174" t="s">
        <v>103</v>
      </c>
      <c r="M41" s="174">
        <f t="shared" si="12"/>
        <v>-3.3383419086444084</v>
      </c>
      <c r="N41" s="174">
        <f t="shared" si="13"/>
        <v>0.13965118537733545</v>
      </c>
      <c r="O41" s="174">
        <f t="shared" si="14"/>
        <v>3.1986907232670774</v>
      </c>
      <c r="P41" s="174">
        <f t="shared" si="15"/>
        <v>7.9158585358953815E-2</v>
      </c>
    </row>
    <row r="42" spans="1:16" ht="14.65" customHeight="1">
      <c r="A42" s="29" t="s">
        <v>42</v>
      </c>
      <c r="B42" s="185">
        <f t="shared" ref="B42:F42" si="40">B22*100/$B22</f>
        <v>100</v>
      </c>
      <c r="C42" s="65">
        <f t="shared" si="40"/>
        <v>8.4506295559973488</v>
      </c>
      <c r="D42" s="65">
        <f t="shared" si="40"/>
        <v>23.652750165672632</v>
      </c>
      <c r="E42" s="65">
        <f t="shared" si="40"/>
        <v>67.896620278330019</v>
      </c>
      <c r="F42" s="65">
        <f t="shared" si="40"/>
        <v>99.79854208084825</v>
      </c>
      <c r="G42" s="185">
        <f t="shared" ref="G42:K42" si="41">G22*100/$G22</f>
        <v>100</v>
      </c>
      <c r="H42" s="65">
        <f t="shared" si="41"/>
        <v>12.443905941482678</v>
      </c>
      <c r="I42" s="65">
        <f t="shared" si="41"/>
        <v>21.887901633458984</v>
      </c>
      <c r="J42" s="65">
        <f t="shared" si="41"/>
        <v>65.668192425058336</v>
      </c>
      <c r="K42" s="65">
        <f t="shared" si="41"/>
        <v>99.690360796984379</v>
      </c>
      <c r="L42" s="175" t="s">
        <v>103</v>
      </c>
      <c r="M42" s="175">
        <f t="shared" si="12"/>
        <v>3.9932763854853288</v>
      </c>
      <c r="N42" s="175">
        <f t="shared" si="13"/>
        <v>-1.764848532213648</v>
      </c>
      <c r="O42" s="175">
        <f t="shared" si="14"/>
        <v>-2.2284278532716826</v>
      </c>
      <c r="P42" s="175">
        <f t="shared" si="15"/>
        <v>-0.10818128386387116</v>
      </c>
    </row>
    <row r="43" spans="1:16" ht="14.65" customHeight="1">
      <c r="A43" s="28" t="s">
        <v>43</v>
      </c>
      <c r="B43" s="184">
        <f t="shared" ref="B43:F43" si="42">B23*100/$B23</f>
        <v>100</v>
      </c>
      <c r="C43" s="63">
        <f t="shared" si="42"/>
        <v>2.2832260507383566</v>
      </c>
      <c r="D43" s="63">
        <f t="shared" si="42"/>
        <v>27.89852328663385</v>
      </c>
      <c r="E43" s="63">
        <f t="shared" si="42"/>
        <v>69.81825066262779</v>
      </c>
      <c r="F43" s="63">
        <f t="shared" si="42"/>
        <v>99.144263536539185</v>
      </c>
      <c r="G43" s="184">
        <f t="shared" ref="G43:K43" si="43">G23*100/$G23</f>
        <v>100</v>
      </c>
      <c r="H43" s="63">
        <f t="shared" si="43"/>
        <v>1.8668114859819429</v>
      </c>
      <c r="I43" s="63">
        <f t="shared" si="43"/>
        <v>32.037879302151921</v>
      </c>
      <c r="J43" s="63">
        <f t="shared" si="43"/>
        <v>66.095309211866137</v>
      </c>
      <c r="K43" s="63">
        <f t="shared" si="43"/>
        <v>98.431878351775168</v>
      </c>
      <c r="L43" s="174" t="s">
        <v>103</v>
      </c>
      <c r="M43" s="174">
        <f t="shared" si="12"/>
        <v>-0.4164145647564137</v>
      </c>
      <c r="N43" s="174">
        <f t="shared" si="13"/>
        <v>4.1393560155180715</v>
      </c>
      <c r="O43" s="174">
        <f t="shared" si="14"/>
        <v>-3.7229414507616525</v>
      </c>
      <c r="P43" s="174">
        <f t="shared" si="15"/>
        <v>-0.7123851847640168</v>
      </c>
    </row>
    <row r="44" spans="1:16" ht="14.65" customHeight="1">
      <c r="A44" s="29" t="s">
        <v>44</v>
      </c>
      <c r="B44" s="185">
        <f t="shared" ref="B44:F44" si="44">B24*100/$B24</f>
        <v>100</v>
      </c>
      <c r="C44" s="65">
        <f t="shared" si="44"/>
        <v>3.116673895532561</v>
      </c>
      <c r="D44" s="65">
        <f t="shared" si="44"/>
        <v>29.345064749984509</v>
      </c>
      <c r="E44" s="65">
        <f t="shared" si="44"/>
        <v>67.538261354482927</v>
      </c>
      <c r="F44" s="65">
        <f t="shared" si="44"/>
        <v>99.498110167916224</v>
      </c>
      <c r="G44" s="185">
        <f t="shared" ref="G44:K44" si="45">G24*100/$G24</f>
        <v>100</v>
      </c>
      <c r="H44" s="65">
        <f t="shared" si="45"/>
        <v>0.99822155929091849</v>
      </c>
      <c r="I44" s="65">
        <f t="shared" si="45"/>
        <v>26.143078423498366</v>
      </c>
      <c r="J44" s="65">
        <f t="shared" si="45"/>
        <v>72.858700017210722</v>
      </c>
      <c r="K44" s="65">
        <f t="shared" si="45"/>
        <v>99.718891629854852</v>
      </c>
      <c r="L44" s="175" t="s">
        <v>103</v>
      </c>
      <c r="M44" s="175">
        <f t="shared" si="12"/>
        <v>-2.1184523362416425</v>
      </c>
      <c r="N44" s="175">
        <f t="shared" si="13"/>
        <v>-3.2019863264861428</v>
      </c>
      <c r="O44" s="175">
        <f t="shared" si="14"/>
        <v>5.3204386627277955</v>
      </c>
      <c r="P44" s="175">
        <f t="shared" si="15"/>
        <v>0.22078146193862835</v>
      </c>
    </row>
    <row r="45" spans="1:16" ht="14.65" customHeight="1">
      <c r="A45" s="28" t="s">
        <v>45</v>
      </c>
      <c r="B45" s="184">
        <f t="shared" ref="B45:F45" si="46">B25*100/$B25</f>
        <v>100</v>
      </c>
      <c r="C45" s="63">
        <f t="shared" si="46"/>
        <v>5.5461233729485002</v>
      </c>
      <c r="D45" s="63">
        <f t="shared" si="46"/>
        <v>16.355404640633843</v>
      </c>
      <c r="E45" s="63">
        <f t="shared" si="46"/>
        <v>78.098471986417664</v>
      </c>
      <c r="F45" s="63">
        <f t="shared" si="46"/>
        <v>99.002546689303898</v>
      </c>
      <c r="G45" s="184">
        <f t="shared" ref="G45:K45" si="47">G25*100/$G25</f>
        <v>100</v>
      </c>
      <c r="H45" s="63">
        <f t="shared" si="47"/>
        <v>4.1393731196790915</v>
      </c>
      <c r="I45" s="63">
        <f t="shared" si="47"/>
        <v>14.327778607549021</v>
      </c>
      <c r="J45" s="63">
        <f t="shared" si="47"/>
        <v>81.532848272771886</v>
      </c>
      <c r="K45" s="63">
        <f t="shared" si="47"/>
        <v>99.321484199970129</v>
      </c>
      <c r="L45" s="174" t="s">
        <v>103</v>
      </c>
      <c r="M45" s="174">
        <f t="shared" si="12"/>
        <v>-1.4067502532694087</v>
      </c>
      <c r="N45" s="174">
        <f t="shared" si="13"/>
        <v>-2.0276260330848217</v>
      </c>
      <c r="O45" s="174">
        <f t="shared" si="14"/>
        <v>3.4343762863542224</v>
      </c>
      <c r="P45" s="174">
        <f t="shared" si="15"/>
        <v>0.31893751066623111</v>
      </c>
    </row>
    <row r="46" spans="1:16" ht="14.65" customHeight="1">
      <c r="A46" s="29" t="s">
        <v>46</v>
      </c>
      <c r="B46" s="185">
        <f t="shared" ref="B46:F46" si="48">B26*100/$B26</f>
        <v>100</v>
      </c>
      <c r="C46" s="65">
        <f t="shared" si="48"/>
        <v>32.530949105914715</v>
      </c>
      <c r="D46" s="65">
        <f t="shared" si="48"/>
        <v>2.3349381017881705</v>
      </c>
      <c r="E46" s="65">
        <f t="shared" si="48"/>
        <v>65.134112792297117</v>
      </c>
      <c r="F46" s="65">
        <f t="shared" si="48"/>
        <v>97.262723521320495</v>
      </c>
      <c r="G46" s="185">
        <f t="shared" ref="G46:K46" si="49">G26*100/$G26</f>
        <v>100</v>
      </c>
      <c r="H46" s="65">
        <f t="shared" si="49"/>
        <v>11.853094194961665</v>
      </c>
      <c r="I46" s="65">
        <f t="shared" si="49"/>
        <v>7.8758214676889375</v>
      </c>
      <c r="J46" s="65">
        <f t="shared" si="49"/>
        <v>80.271084337349393</v>
      </c>
      <c r="K46" s="65">
        <f t="shared" si="49"/>
        <v>97.953176341730554</v>
      </c>
      <c r="L46" s="175" t="s">
        <v>103</v>
      </c>
      <c r="M46" s="175">
        <f t="shared" si="12"/>
        <v>-20.677854910953052</v>
      </c>
      <c r="N46" s="175">
        <f t="shared" si="13"/>
        <v>5.5408833659007666</v>
      </c>
      <c r="O46" s="175">
        <f t="shared" si="14"/>
        <v>15.136971545052276</v>
      </c>
      <c r="P46" s="175">
        <f t="shared" si="15"/>
        <v>0.69045282041005862</v>
      </c>
    </row>
    <row r="47" spans="1:16" ht="14.65" customHeight="1">
      <c r="A47" s="28" t="s">
        <v>47</v>
      </c>
      <c r="B47" s="184">
        <f t="shared" ref="B47:F47" si="50">B27*100/$B27</f>
        <v>100</v>
      </c>
      <c r="C47" s="63">
        <f t="shared" si="50"/>
        <v>5.689516129032258</v>
      </c>
      <c r="D47" s="63">
        <f t="shared" si="50"/>
        <v>7.935483870967742</v>
      </c>
      <c r="E47" s="63">
        <f t="shared" si="50"/>
        <v>86.375</v>
      </c>
      <c r="F47" s="63">
        <f t="shared" si="50"/>
        <v>99.08064516129032</v>
      </c>
      <c r="G47" s="184">
        <f t="shared" ref="G47:K47" si="51">G27*100/$G27</f>
        <v>100</v>
      </c>
      <c r="H47" s="63">
        <f t="shared" si="51"/>
        <v>4.1852844801906466</v>
      </c>
      <c r="I47" s="63">
        <f t="shared" si="51"/>
        <v>4.4943401846887099</v>
      </c>
      <c r="J47" s="63">
        <f t="shared" si="51"/>
        <v>91.320375335120644</v>
      </c>
      <c r="K47" s="63">
        <f t="shared" si="51"/>
        <v>98.897825439380398</v>
      </c>
      <c r="L47" s="174" t="s">
        <v>103</v>
      </c>
      <c r="M47" s="174">
        <f t="shared" si="12"/>
        <v>-1.5042316488416114</v>
      </c>
      <c r="N47" s="174">
        <f t="shared" si="13"/>
        <v>-3.4411436862790321</v>
      </c>
      <c r="O47" s="174">
        <f t="shared" si="14"/>
        <v>4.9453753351206444</v>
      </c>
      <c r="P47" s="174">
        <f t="shared" si="15"/>
        <v>-0.18281972190992235</v>
      </c>
    </row>
    <row r="48" spans="1:16" ht="20.25" customHeight="1">
      <c r="A48" s="373" t="s">
        <v>127</v>
      </c>
      <c r="B48" s="373"/>
      <c r="C48" s="373"/>
      <c r="D48" s="373"/>
      <c r="E48" s="373"/>
      <c r="F48" s="373"/>
      <c r="G48" s="373"/>
      <c r="H48" s="373"/>
      <c r="I48" s="373"/>
      <c r="J48" s="373"/>
      <c r="K48" s="373"/>
      <c r="L48" s="373"/>
      <c r="M48" s="373"/>
      <c r="N48" s="373"/>
      <c r="O48" s="373"/>
      <c r="P48" s="373"/>
    </row>
  </sheetData>
  <mergeCells count="17">
    <mergeCell ref="A48:P48"/>
    <mergeCell ref="B8:F8"/>
    <mergeCell ref="G8:K8"/>
    <mergeCell ref="L8:P8"/>
    <mergeCell ref="B28:F28"/>
    <mergeCell ref="G28:K28"/>
    <mergeCell ref="L28:P28"/>
    <mergeCell ref="A5:A7"/>
    <mergeCell ref="B5:F5"/>
    <mergeCell ref="G5:K5"/>
    <mergeCell ref="L5:P5"/>
    <mergeCell ref="B6:B7"/>
    <mergeCell ref="C6:F6"/>
    <mergeCell ref="G6:G7"/>
    <mergeCell ref="H6:K6"/>
    <mergeCell ref="L6:L7"/>
    <mergeCell ref="M6:P6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8"/>
  <sheetViews>
    <sheetView workbookViewId="0"/>
  </sheetViews>
  <sheetFormatPr baseColWidth="10" defaultColWidth="10.81640625" defaultRowHeight="14.65" customHeight="1"/>
  <cols>
    <col min="1" max="1" width="26.81640625" style="3" customWidth="1"/>
    <col min="2" max="16" width="12.54296875" style="3" customWidth="1"/>
    <col min="17" max="16384" width="10.81640625" style="3"/>
  </cols>
  <sheetData>
    <row r="1" spans="1:16" s="5" customFormat="1" ht="20.25" customHeight="1">
      <c r="A1" s="4" t="s">
        <v>0</v>
      </c>
    </row>
    <row r="2" spans="1:16" s="2" customFormat="1" ht="14.65" customHeight="1">
      <c r="A2" s="1"/>
    </row>
    <row r="3" spans="1:16" s="2" customFormat="1" ht="14.65" customHeight="1">
      <c r="A3" s="9" t="s">
        <v>317</v>
      </c>
    </row>
    <row r="5" spans="1:16" ht="14.65" customHeight="1">
      <c r="A5" s="374" t="s">
        <v>28</v>
      </c>
      <c r="B5" s="366">
        <v>2012</v>
      </c>
      <c r="C5" s="366"/>
      <c r="D5" s="366"/>
      <c r="E5" s="366"/>
      <c r="F5" s="366"/>
      <c r="G5" s="366">
        <v>2015</v>
      </c>
      <c r="H5" s="366"/>
      <c r="I5" s="366"/>
      <c r="J5" s="366"/>
      <c r="K5" s="366"/>
      <c r="L5" s="366" t="s">
        <v>214</v>
      </c>
      <c r="M5" s="366"/>
      <c r="N5" s="366"/>
      <c r="O5" s="366"/>
      <c r="P5" s="366"/>
    </row>
    <row r="6" spans="1:16" ht="14.65" customHeight="1">
      <c r="A6" s="375"/>
      <c r="B6" s="371" t="s">
        <v>69</v>
      </c>
      <c r="C6" s="366" t="s">
        <v>27</v>
      </c>
      <c r="D6" s="366"/>
      <c r="E6" s="366"/>
      <c r="F6" s="366"/>
      <c r="G6" s="371" t="s">
        <v>69</v>
      </c>
      <c r="H6" s="366" t="s">
        <v>27</v>
      </c>
      <c r="I6" s="366"/>
      <c r="J6" s="366"/>
      <c r="K6" s="366"/>
      <c r="L6" s="371" t="s">
        <v>69</v>
      </c>
      <c r="M6" s="366" t="s">
        <v>27</v>
      </c>
      <c r="N6" s="366"/>
      <c r="O6" s="366"/>
      <c r="P6" s="366"/>
    </row>
    <row r="7" spans="1:16" s="25" customFormat="1" ht="40.15" customHeight="1">
      <c r="A7" s="377"/>
      <c r="B7" s="371"/>
      <c r="C7" s="180" t="s">
        <v>72</v>
      </c>
      <c r="D7" s="180" t="s">
        <v>145</v>
      </c>
      <c r="E7" s="180" t="s">
        <v>157</v>
      </c>
      <c r="F7" s="180" t="s">
        <v>158</v>
      </c>
      <c r="G7" s="371"/>
      <c r="H7" s="180" t="s">
        <v>72</v>
      </c>
      <c r="I7" s="180" t="s">
        <v>145</v>
      </c>
      <c r="J7" s="180" t="s">
        <v>157</v>
      </c>
      <c r="K7" s="180" t="s">
        <v>158</v>
      </c>
      <c r="L7" s="371"/>
      <c r="M7" s="180" t="s">
        <v>72</v>
      </c>
      <c r="N7" s="180" t="s">
        <v>145</v>
      </c>
      <c r="O7" s="180" t="s">
        <v>157</v>
      </c>
      <c r="P7" s="180" t="s">
        <v>158</v>
      </c>
    </row>
    <row r="8" spans="1:16" ht="14.65" customHeight="1">
      <c r="A8" s="31"/>
      <c r="B8" s="376" t="s">
        <v>5</v>
      </c>
      <c r="C8" s="364"/>
      <c r="D8" s="364"/>
      <c r="E8" s="364"/>
      <c r="F8" s="364"/>
      <c r="G8" s="376" t="s">
        <v>5</v>
      </c>
      <c r="H8" s="364"/>
      <c r="I8" s="364"/>
      <c r="J8" s="364"/>
      <c r="K8" s="364"/>
      <c r="L8" s="376" t="s">
        <v>5</v>
      </c>
      <c r="M8" s="364"/>
      <c r="N8" s="364"/>
      <c r="O8" s="364"/>
      <c r="P8" s="364"/>
    </row>
    <row r="9" spans="1:16" ht="14.65" customHeight="1">
      <c r="A9" s="26" t="s">
        <v>29</v>
      </c>
      <c r="B9" s="39">
        <f>SUM(B11:B20,B22:B27)</f>
        <v>148207</v>
      </c>
      <c r="C9" s="39">
        <f t="shared" ref="C9:J9" si="0">SUM(C11:C20,C22:C27)</f>
        <v>25482</v>
      </c>
      <c r="D9" s="39">
        <f t="shared" si="0"/>
        <v>41973</v>
      </c>
      <c r="E9" s="39">
        <f t="shared" si="0"/>
        <v>80208</v>
      </c>
      <c r="F9" s="39">
        <f>F10+F21</f>
        <v>114588</v>
      </c>
      <c r="G9" s="39">
        <f t="shared" si="0"/>
        <v>183447</v>
      </c>
      <c r="H9" s="39">
        <f t="shared" si="0"/>
        <v>24890</v>
      </c>
      <c r="I9" s="39">
        <f t="shared" si="0"/>
        <v>56296</v>
      </c>
      <c r="J9" s="39">
        <f t="shared" si="0"/>
        <v>102261</v>
      </c>
      <c r="K9" s="39">
        <f>K10+K21</f>
        <v>145833</v>
      </c>
      <c r="L9" s="55">
        <f t="shared" ref="L9:P27" si="1">G9-B9</f>
        <v>35240</v>
      </c>
      <c r="M9" s="55">
        <f t="shared" si="1"/>
        <v>-592</v>
      </c>
      <c r="N9" s="55">
        <f t="shared" si="1"/>
        <v>14323</v>
      </c>
      <c r="O9" s="55">
        <f t="shared" si="1"/>
        <v>22053</v>
      </c>
      <c r="P9" s="55">
        <f t="shared" si="1"/>
        <v>31245</v>
      </c>
    </row>
    <row r="10" spans="1:16" ht="14.65" customHeight="1">
      <c r="A10" s="27" t="s">
        <v>30</v>
      </c>
      <c r="B10" s="42">
        <f>SUM(B11:B20)</f>
        <v>84925</v>
      </c>
      <c r="C10" s="42">
        <v>17644</v>
      </c>
      <c r="D10" s="42">
        <v>31504</v>
      </c>
      <c r="E10" s="42">
        <v>35777</v>
      </c>
      <c r="F10" s="42">
        <v>52091</v>
      </c>
      <c r="G10" s="42">
        <f t="shared" ref="G10:J10" si="2">SUM(G11:G20)</f>
        <v>115097</v>
      </c>
      <c r="H10" s="42">
        <f t="shared" si="2"/>
        <v>20036</v>
      </c>
      <c r="I10" s="42">
        <f t="shared" si="2"/>
        <v>44089</v>
      </c>
      <c r="J10" s="42">
        <f t="shared" si="2"/>
        <v>50972</v>
      </c>
      <c r="K10" s="42">
        <v>78273</v>
      </c>
      <c r="L10" s="45">
        <f t="shared" si="1"/>
        <v>30172</v>
      </c>
      <c r="M10" s="45">
        <f t="shared" si="1"/>
        <v>2392</v>
      </c>
      <c r="N10" s="45">
        <f t="shared" si="1"/>
        <v>12585</v>
      </c>
      <c r="O10" s="45">
        <f t="shared" si="1"/>
        <v>15195</v>
      </c>
      <c r="P10" s="45">
        <f t="shared" si="1"/>
        <v>26182</v>
      </c>
    </row>
    <row r="11" spans="1:16" ht="14.65" customHeight="1">
      <c r="A11" s="28" t="s">
        <v>31</v>
      </c>
      <c r="B11" s="39">
        <f>SUM(C11:E11)</f>
        <v>2436</v>
      </c>
      <c r="C11" s="39">
        <v>696</v>
      </c>
      <c r="D11" s="39">
        <v>681</v>
      </c>
      <c r="E11" s="39">
        <v>1059</v>
      </c>
      <c r="F11" s="39">
        <v>1694</v>
      </c>
      <c r="G11" s="39">
        <f t="shared" ref="G11:G20" si="3">SUM(H11:J11)</f>
        <v>3955</v>
      </c>
      <c r="H11" s="39">
        <v>840</v>
      </c>
      <c r="I11" s="39">
        <v>1137</v>
      </c>
      <c r="J11" s="39">
        <v>1978</v>
      </c>
      <c r="K11" s="39">
        <v>3129</v>
      </c>
      <c r="L11" s="55">
        <f t="shared" si="1"/>
        <v>1519</v>
      </c>
      <c r="M11" s="55">
        <f t="shared" si="1"/>
        <v>144</v>
      </c>
      <c r="N11" s="55">
        <f t="shared" si="1"/>
        <v>456</v>
      </c>
      <c r="O11" s="55">
        <f t="shared" si="1"/>
        <v>919</v>
      </c>
      <c r="P11" s="55">
        <f t="shared" si="1"/>
        <v>1435</v>
      </c>
    </row>
    <row r="12" spans="1:16" ht="14.65" customHeight="1">
      <c r="A12" s="29" t="s">
        <v>32</v>
      </c>
      <c r="B12" s="42">
        <v>38</v>
      </c>
      <c r="C12" s="64" t="s">
        <v>53</v>
      </c>
      <c r="D12" s="64" t="s">
        <v>53</v>
      </c>
      <c r="E12" s="64" t="s">
        <v>53</v>
      </c>
      <c r="F12" s="64" t="s">
        <v>53</v>
      </c>
      <c r="G12" s="42">
        <f t="shared" si="3"/>
        <v>117</v>
      </c>
      <c r="H12" s="42">
        <v>13</v>
      </c>
      <c r="I12" s="42">
        <v>21</v>
      </c>
      <c r="J12" s="42">
        <v>83</v>
      </c>
      <c r="K12" s="42">
        <f>K10-(SUM(K13:K20)+K11)</f>
        <v>117</v>
      </c>
      <c r="L12" s="45">
        <f t="shared" si="1"/>
        <v>79</v>
      </c>
      <c r="M12" s="64" t="s">
        <v>53</v>
      </c>
      <c r="N12" s="64" t="s">
        <v>53</v>
      </c>
      <c r="O12" s="64" t="s">
        <v>53</v>
      </c>
      <c r="P12" s="296" t="s">
        <v>53</v>
      </c>
    </row>
    <row r="13" spans="1:16" ht="14.65" customHeight="1">
      <c r="A13" s="28" t="s">
        <v>33</v>
      </c>
      <c r="B13" s="39">
        <f t="shared" ref="B13:B20" si="4">SUM(C13:E13)</f>
        <v>9037</v>
      </c>
      <c r="C13" s="39">
        <v>3459</v>
      </c>
      <c r="D13" s="39">
        <v>2850</v>
      </c>
      <c r="E13" s="39">
        <v>2728</v>
      </c>
      <c r="F13" s="39">
        <v>5472</v>
      </c>
      <c r="G13" s="39">
        <f t="shared" si="3"/>
        <v>13205</v>
      </c>
      <c r="H13" s="39">
        <v>4024</v>
      </c>
      <c r="I13" s="39">
        <v>4379</v>
      </c>
      <c r="J13" s="39">
        <v>4802</v>
      </c>
      <c r="K13" s="39">
        <v>9260</v>
      </c>
      <c r="L13" s="55">
        <f t="shared" si="1"/>
        <v>4168</v>
      </c>
      <c r="M13" s="55">
        <f t="shared" si="1"/>
        <v>565</v>
      </c>
      <c r="N13" s="55">
        <f t="shared" si="1"/>
        <v>1529</v>
      </c>
      <c r="O13" s="55">
        <f t="shared" si="1"/>
        <v>2074</v>
      </c>
      <c r="P13" s="55">
        <f t="shared" si="1"/>
        <v>3788</v>
      </c>
    </row>
    <row r="14" spans="1:16" ht="14.65" customHeight="1">
      <c r="A14" s="29" t="s">
        <v>34</v>
      </c>
      <c r="B14" s="42">
        <v>506</v>
      </c>
      <c r="C14" s="64" t="s">
        <v>53</v>
      </c>
      <c r="D14" s="64" t="s">
        <v>53</v>
      </c>
      <c r="E14" s="64" t="s">
        <v>53</v>
      </c>
      <c r="F14" s="64">
        <v>478</v>
      </c>
      <c r="G14" s="42">
        <f t="shared" si="3"/>
        <v>800</v>
      </c>
      <c r="H14" s="42">
        <v>68</v>
      </c>
      <c r="I14" s="42">
        <v>217</v>
      </c>
      <c r="J14" s="42">
        <v>515</v>
      </c>
      <c r="K14" s="42">
        <v>748</v>
      </c>
      <c r="L14" s="45">
        <f t="shared" si="1"/>
        <v>294</v>
      </c>
      <c r="M14" s="64" t="s">
        <v>53</v>
      </c>
      <c r="N14" s="64" t="s">
        <v>53</v>
      </c>
      <c r="O14" s="64" t="s">
        <v>53</v>
      </c>
      <c r="P14" s="45">
        <f t="shared" si="1"/>
        <v>270</v>
      </c>
    </row>
    <row r="15" spans="1:16" ht="14.65" customHeight="1">
      <c r="A15" s="28" t="s">
        <v>35</v>
      </c>
      <c r="B15" s="39">
        <f t="shared" si="4"/>
        <v>14656</v>
      </c>
      <c r="C15" s="39">
        <v>1226</v>
      </c>
      <c r="D15" s="39">
        <v>4932</v>
      </c>
      <c r="E15" s="39">
        <v>8498</v>
      </c>
      <c r="F15" s="39">
        <v>11406</v>
      </c>
      <c r="G15" s="39">
        <f t="shared" si="3"/>
        <v>20971</v>
      </c>
      <c r="H15" s="39">
        <v>1816</v>
      </c>
      <c r="I15" s="39">
        <v>7877</v>
      </c>
      <c r="J15" s="39">
        <v>11278</v>
      </c>
      <c r="K15" s="39">
        <v>16245</v>
      </c>
      <c r="L15" s="55">
        <f t="shared" si="1"/>
        <v>6315</v>
      </c>
      <c r="M15" s="55">
        <f t="shared" si="1"/>
        <v>590</v>
      </c>
      <c r="N15" s="55">
        <f t="shared" si="1"/>
        <v>2945</v>
      </c>
      <c r="O15" s="55">
        <f t="shared" si="1"/>
        <v>2780</v>
      </c>
      <c r="P15" s="55">
        <f t="shared" si="1"/>
        <v>4839</v>
      </c>
    </row>
    <row r="16" spans="1:16" ht="14.65" customHeight="1">
      <c r="A16" s="29" t="s">
        <v>36</v>
      </c>
      <c r="B16" s="42">
        <f t="shared" si="4"/>
        <v>10225</v>
      </c>
      <c r="C16" s="42">
        <v>1707</v>
      </c>
      <c r="D16" s="42">
        <v>3263</v>
      </c>
      <c r="E16" s="42">
        <v>5255</v>
      </c>
      <c r="F16" s="42">
        <v>6797</v>
      </c>
      <c r="G16" s="42">
        <f t="shared" si="3"/>
        <v>14384</v>
      </c>
      <c r="H16" s="42">
        <v>1906</v>
      </c>
      <c r="I16" s="42">
        <v>4753</v>
      </c>
      <c r="J16" s="42">
        <v>7725</v>
      </c>
      <c r="K16" s="42">
        <v>10368</v>
      </c>
      <c r="L16" s="45">
        <f t="shared" si="1"/>
        <v>4159</v>
      </c>
      <c r="M16" s="45">
        <f t="shared" si="1"/>
        <v>199</v>
      </c>
      <c r="N16" s="45">
        <f t="shared" si="1"/>
        <v>1490</v>
      </c>
      <c r="O16" s="45">
        <f t="shared" si="1"/>
        <v>2470</v>
      </c>
      <c r="P16" s="45">
        <f t="shared" si="1"/>
        <v>3571</v>
      </c>
    </row>
    <row r="17" spans="1:16" ht="14.65" customHeight="1">
      <c r="A17" s="28" t="s">
        <v>37</v>
      </c>
      <c r="B17" s="39">
        <f t="shared" si="4"/>
        <v>10883</v>
      </c>
      <c r="C17" s="39">
        <v>436</v>
      </c>
      <c r="D17" s="39">
        <v>3909</v>
      </c>
      <c r="E17" s="39">
        <v>6538</v>
      </c>
      <c r="F17" s="39">
        <v>5993</v>
      </c>
      <c r="G17" s="39">
        <f t="shared" si="3"/>
        <v>13508</v>
      </c>
      <c r="H17" s="39">
        <v>930</v>
      </c>
      <c r="I17" s="39">
        <v>4388</v>
      </c>
      <c r="J17" s="39">
        <v>8190</v>
      </c>
      <c r="K17" s="39">
        <v>8469</v>
      </c>
      <c r="L17" s="55">
        <f t="shared" si="1"/>
        <v>2625</v>
      </c>
      <c r="M17" s="55">
        <f t="shared" si="1"/>
        <v>494</v>
      </c>
      <c r="N17" s="55">
        <f t="shared" si="1"/>
        <v>479</v>
      </c>
      <c r="O17" s="55">
        <f t="shared" si="1"/>
        <v>1652</v>
      </c>
      <c r="P17" s="55">
        <f t="shared" si="1"/>
        <v>2476</v>
      </c>
    </row>
    <row r="18" spans="1:16" ht="14.65" customHeight="1">
      <c r="A18" s="29" t="s">
        <v>38</v>
      </c>
      <c r="B18" s="42">
        <f t="shared" si="4"/>
        <v>20139</v>
      </c>
      <c r="C18" s="42">
        <v>3501</v>
      </c>
      <c r="D18" s="42">
        <v>10167</v>
      </c>
      <c r="E18" s="42">
        <v>6471</v>
      </c>
      <c r="F18" s="42">
        <v>9872</v>
      </c>
      <c r="G18" s="42">
        <f t="shared" si="3"/>
        <v>26421</v>
      </c>
      <c r="H18" s="42">
        <v>3307</v>
      </c>
      <c r="I18" s="42">
        <v>13754</v>
      </c>
      <c r="J18" s="42">
        <v>9360</v>
      </c>
      <c r="K18" s="42">
        <v>15234</v>
      </c>
      <c r="L18" s="45">
        <f t="shared" si="1"/>
        <v>6282</v>
      </c>
      <c r="M18" s="45">
        <f t="shared" si="1"/>
        <v>-194</v>
      </c>
      <c r="N18" s="45">
        <f t="shared" si="1"/>
        <v>3587</v>
      </c>
      <c r="O18" s="45">
        <f t="shared" si="1"/>
        <v>2889</v>
      </c>
      <c r="P18" s="45">
        <f t="shared" si="1"/>
        <v>5362</v>
      </c>
    </row>
    <row r="19" spans="1:16" ht="14.65" customHeight="1">
      <c r="A19" s="28" t="s">
        <v>39</v>
      </c>
      <c r="B19" s="39">
        <f t="shared" si="4"/>
        <v>15787</v>
      </c>
      <c r="C19" s="39">
        <v>6515</v>
      </c>
      <c r="D19" s="39">
        <v>5192</v>
      </c>
      <c r="E19" s="39">
        <v>4080</v>
      </c>
      <c r="F19" s="39">
        <v>9406</v>
      </c>
      <c r="G19" s="39">
        <f t="shared" si="3"/>
        <v>19938</v>
      </c>
      <c r="H19" s="39">
        <v>7089</v>
      </c>
      <c r="I19" s="39">
        <v>7175</v>
      </c>
      <c r="J19" s="39">
        <v>5674</v>
      </c>
      <c r="K19" s="39">
        <v>13067</v>
      </c>
      <c r="L19" s="55">
        <f t="shared" si="1"/>
        <v>4151</v>
      </c>
      <c r="M19" s="55">
        <f t="shared" si="1"/>
        <v>574</v>
      </c>
      <c r="N19" s="55">
        <f t="shared" si="1"/>
        <v>1983</v>
      </c>
      <c r="O19" s="55">
        <f t="shared" si="1"/>
        <v>1594</v>
      </c>
      <c r="P19" s="55">
        <f t="shared" si="1"/>
        <v>3661</v>
      </c>
    </row>
    <row r="20" spans="1:16" ht="14.65" customHeight="1">
      <c r="A20" s="29" t="s">
        <v>40</v>
      </c>
      <c r="B20" s="42">
        <f t="shared" si="4"/>
        <v>1218</v>
      </c>
      <c r="C20" s="42">
        <v>61</v>
      </c>
      <c r="D20" s="42">
        <v>384</v>
      </c>
      <c r="E20" s="42">
        <v>773</v>
      </c>
      <c r="F20" s="42">
        <v>935</v>
      </c>
      <c r="G20" s="42">
        <f t="shared" si="3"/>
        <v>1798</v>
      </c>
      <c r="H20" s="42">
        <v>43</v>
      </c>
      <c r="I20" s="42">
        <v>388</v>
      </c>
      <c r="J20" s="42">
        <v>1367</v>
      </c>
      <c r="K20" s="42">
        <v>1636</v>
      </c>
      <c r="L20" s="45">
        <f t="shared" si="1"/>
        <v>580</v>
      </c>
      <c r="M20" s="45">
        <f t="shared" si="1"/>
        <v>-18</v>
      </c>
      <c r="N20" s="45">
        <f t="shared" si="1"/>
        <v>4</v>
      </c>
      <c r="O20" s="45">
        <f t="shared" si="1"/>
        <v>594</v>
      </c>
      <c r="P20" s="45">
        <f t="shared" si="1"/>
        <v>701</v>
      </c>
    </row>
    <row r="21" spans="1:16" ht="14.65" customHeight="1">
      <c r="A21" s="30" t="s">
        <v>41</v>
      </c>
      <c r="B21" s="39">
        <f>SUM(B22:B27)</f>
        <v>63282</v>
      </c>
      <c r="C21" s="39">
        <f t="shared" ref="C21:J21" si="5">SUM(C22:C27)</f>
        <v>7881</v>
      </c>
      <c r="D21" s="39">
        <f t="shared" si="5"/>
        <v>10595</v>
      </c>
      <c r="E21" s="39">
        <f t="shared" si="5"/>
        <v>44806</v>
      </c>
      <c r="F21" s="39">
        <v>62497</v>
      </c>
      <c r="G21" s="39">
        <f t="shared" si="5"/>
        <v>68350</v>
      </c>
      <c r="H21" s="39">
        <f t="shared" si="5"/>
        <v>4854</v>
      </c>
      <c r="I21" s="39">
        <f t="shared" si="5"/>
        <v>12207</v>
      </c>
      <c r="J21" s="39">
        <f t="shared" si="5"/>
        <v>51289</v>
      </c>
      <c r="K21" s="39">
        <v>67560</v>
      </c>
      <c r="L21" s="55">
        <f t="shared" si="1"/>
        <v>5068</v>
      </c>
      <c r="M21" s="55">
        <f t="shared" si="1"/>
        <v>-3027</v>
      </c>
      <c r="N21" s="55">
        <f t="shared" si="1"/>
        <v>1612</v>
      </c>
      <c r="O21" s="55">
        <f t="shared" si="1"/>
        <v>6483</v>
      </c>
      <c r="P21" s="55">
        <f t="shared" si="1"/>
        <v>5063</v>
      </c>
    </row>
    <row r="22" spans="1:16" ht="14.65" customHeight="1">
      <c r="A22" s="29" t="s">
        <v>42</v>
      </c>
      <c r="B22" s="42">
        <f t="shared" ref="B22:B27" si="6">SUM(C22:E22)</f>
        <v>9019</v>
      </c>
      <c r="C22" s="42">
        <v>823</v>
      </c>
      <c r="D22" s="42">
        <v>2306</v>
      </c>
      <c r="E22" s="42">
        <v>5890</v>
      </c>
      <c r="F22" s="42" t="s">
        <v>53</v>
      </c>
      <c r="G22" s="42">
        <f t="shared" ref="G22:G27" si="7">SUM(H22:J22)</f>
        <v>10037</v>
      </c>
      <c r="H22" s="42">
        <v>1334</v>
      </c>
      <c r="I22" s="42">
        <v>2295</v>
      </c>
      <c r="J22" s="42">
        <v>6408</v>
      </c>
      <c r="K22" s="42">
        <v>10009</v>
      </c>
      <c r="L22" s="45">
        <f t="shared" si="1"/>
        <v>1018</v>
      </c>
      <c r="M22" s="45">
        <f t="shared" si="1"/>
        <v>511</v>
      </c>
      <c r="N22" s="45">
        <f t="shared" si="1"/>
        <v>-11</v>
      </c>
      <c r="O22" s="45">
        <f t="shared" si="1"/>
        <v>518</v>
      </c>
      <c r="P22" s="296" t="s">
        <v>53</v>
      </c>
    </row>
    <row r="23" spans="1:16" ht="14.65" customHeight="1">
      <c r="A23" s="28" t="s">
        <v>43</v>
      </c>
      <c r="B23" s="39">
        <f t="shared" si="6"/>
        <v>12683</v>
      </c>
      <c r="C23" s="39">
        <v>392</v>
      </c>
      <c r="D23" s="39">
        <v>3621</v>
      </c>
      <c r="E23" s="39">
        <v>8670</v>
      </c>
      <c r="F23" s="39">
        <v>12573</v>
      </c>
      <c r="G23" s="39">
        <f t="shared" si="7"/>
        <v>14243</v>
      </c>
      <c r="H23" s="39">
        <v>288</v>
      </c>
      <c r="I23" s="39">
        <v>4759</v>
      </c>
      <c r="J23" s="39">
        <v>9196</v>
      </c>
      <c r="K23" s="39">
        <v>14061</v>
      </c>
      <c r="L23" s="55">
        <f t="shared" si="1"/>
        <v>1560</v>
      </c>
      <c r="M23" s="55">
        <f t="shared" si="1"/>
        <v>-104</v>
      </c>
      <c r="N23" s="55">
        <f t="shared" si="1"/>
        <v>1138</v>
      </c>
      <c r="O23" s="55">
        <f t="shared" si="1"/>
        <v>526</v>
      </c>
      <c r="P23" s="55">
        <f t="shared" si="1"/>
        <v>1488</v>
      </c>
    </row>
    <row r="24" spans="1:16" ht="14.65" customHeight="1">
      <c r="A24" s="29" t="s">
        <v>44</v>
      </c>
      <c r="B24" s="42">
        <f t="shared" si="6"/>
        <v>2066</v>
      </c>
      <c r="C24" s="42">
        <v>112</v>
      </c>
      <c r="D24" s="42">
        <v>692</v>
      </c>
      <c r="E24" s="42">
        <v>1262</v>
      </c>
      <c r="F24" s="42" t="s">
        <v>53</v>
      </c>
      <c r="G24" s="42">
        <f t="shared" si="7"/>
        <v>2101</v>
      </c>
      <c r="H24" s="42">
        <v>48</v>
      </c>
      <c r="I24" s="42">
        <v>577</v>
      </c>
      <c r="J24" s="42">
        <v>1476</v>
      </c>
      <c r="K24" s="42">
        <f>K21-K22-K23-K25-K26-K27</f>
        <v>2092</v>
      </c>
      <c r="L24" s="45">
        <f t="shared" si="1"/>
        <v>35</v>
      </c>
      <c r="M24" s="45">
        <f t="shared" si="1"/>
        <v>-64</v>
      </c>
      <c r="N24" s="45">
        <f t="shared" si="1"/>
        <v>-115</v>
      </c>
      <c r="O24" s="45">
        <f t="shared" si="1"/>
        <v>214</v>
      </c>
      <c r="P24" s="296" t="s">
        <v>53</v>
      </c>
    </row>
    <row r="25" spans="1:16" ht="14.65" customHeight="1">
      <c r="A25" s="28" t="s">
        <v>45</v>
      </c>
      <c r="B25" s="39">
        <f t="shared" si="6"/>
        <v>15820</v>
      </c>
      <c r="C25" s="39">
        <v>962</v>
      </c>
      <c r="D25" s="39">
        <v>2801</v>
      </c>
      <c r="E25" s="39">
        <v>12057</v>
      </c>
      <c r="F25" s="39">
        <v>15680</v>
      </c>
      <c r="G25" s="39">
        <f t="shared" si="7"/>
        <v>17624</v>
      </c>
      <c r="H25" s="39">
        <v>823</v>
      </c>
      <c r="I25" s="39">
        <v>2781</v>
      </c>
      <c r="J25" s="39">
        <v>14020</v>
      </c>
      <c r="K25" s="39">
        <v>17495</v>
      </c>
      <c r="L25" s="55">
        <f t="shared" si="1"/>
        <v>1804</v>
      </c>
      <c r="M25" s="55">
        <f t="shared" si="1"/>
        <v>-139</v>
      </c>
      <c r="N25" s="55">
        <f t="shared" si="1"/>
        <v>-20</v>
      </c>
      <c r="O25" s="55">
        <f t="shared" si="1"/>
        <v>1963</v>
      </c>
      <c r="P25" s="55">
        <f t="shared" si="1"/>
        <v>1815</v>
      </c>
    </row>
    <row r="26" spans="1:16" ht="14.65" customHeight="1">
      <c r="A26" s="29" t="s">
        <v>46</v>
      </c>
      <c r="B26" s="42">
        <f t="shared" si="6"/>
        <v>15155</v>
      </c>
      <c r="C26" s="42">
        <v>4985</v>
      </c>
      <c r="D26" s="42">
        <v>437</v>
      </c>
      <c r="E26" s="42">
        <v>9733</v>
      </c>
      <c r="F26" s="42">
        <v>14727</v>
      </c>
      <c r="G26" s="42">
        <f t="shared" si="7"/>
        <v>15180</v>
      </c>
      <c r="H26" s="42">
        <v>1899</v>
      </c>
      <c r="I26" s="42">
        <v>1406</v>
      </c>
      <c r="J26" s="42">
        <v>11875</v>
      </c>
      <c r="K26" s="42">
        <v>14862</v>
      </c>
      <c r="L26" s="45">
        <f t="shared" si="1"/>
        <v>25</v>
      </c>
      <c r="M26" s="45">
        <f t="shared" si="1"/>
        <v>-3086</v>
      </c>
      <c r="N26" s="45">
        <f t="shared" si="1"/>
        <v>969</v>
      </c>
      <c r="O26" s="45">
        <f t="shared" si="1"/>
        <v>2142</v>
      </c>
      <c r="P26" s="45">
        <f t="shared" si="1"/>
        <v>135</v>
      </c>
    </row>
    <row r="27" spans="1:16" ht="14.65" customHeight="1">
      <c r="A27" s="28" t="s">
        <v>47</v>
      </c>
      <c r="B27" s="39">
        <f t="shared" si="6"/>
        <v>8539</v>
      </c>
      <c r="C27" s="39">
        <v>607</v>
      </c>
      <c r="D27" s="39">
        <v>738</v>
      </c>
      <c r="E27" s="39">
        <v>7194</v>
      </c>
      <c r="F27" s="39">
        <v>8451</v>
      </c>
      <c r="G27" s="39">
        <f t="shared" si="7"/>
        <v>9165</v>
      </c>
      <c r="H27" s="39">
        <v>462</v>
      </c>
      <c r="I27" s="39">
        <v>389</v>
      </c>
      <c r="J27" s="39">
        <v>8314</v>
      </c>
      <c r="K27" s="39">
        <v>9041</v>
      </c>
      <c r="L27" s="55">
        <f t="shared" si="1"/>
        <v>626</v>
      </c>
      <c r="M27" s="55">
        <f t="shared" si="1"/>
        <v>-145</v>
      </c>
      <c r="N27" s="55">
        <f t="shared" si="1"/>
        <v>-349</v>
      </c>
      <c r="O27" s="55">
        <f t="shared" si="1"/>
        <v>1120</v>
      </c>
      <c r="P27" s="55">
        <f t="shared" si="1"/>
        <v>590</v>
      </c>
    </row>
    <row r="28" spans="1:16" ht="14.65" customHeight="1">
      <c r="A28" s="31"/>
      <c r="B28" s="376" t="s">
        <v>156</v>
      </c>
      <c r="C28" s="364"/>
      <c r="D28" s="364"/>
      <c r="E28" s="364"/>
      <c r="F28" s="364"/>
      <c r="G28" s="376" t="s">
        <v>156</v>
      </c>
      <c r="H28" s="364"/>
      <c r="I28" s="364"/>
      <c r="J28" s="364"/>
      <c r="K28" s="364"/>
      <c r="L28" s="376" t="s">
        <v>124</v>
      </c>
      <c r="M28" s="364"/>
      <c r="N28" s="364"/>
      <c r="O28" s="364"/>
      <c r="P28" s="364"/>
    </row>
    <row r="29" spans="1:16" ht="14.65" customHeight="1">
      <c r="A29" s="26" t="s">
        <v>29</v>
      </c>
      <c r="B29" s="184">
        <f>B9*100/$B9</f>
        <v>100</v>
      </c>
      <c r="C29" s="63">
        <f t="shared" ref="C29:F29" si="8">C9*100/$B9</f>
        <v>17.193519874229963</v>
      </c>
      <c r="D29" s="63">
        <f t="shared" si="8"/>
        <v>28.320524671574216</v>
      </c>
      <c r="E29" s="63">
        <f t="shared" si="8"/>
        <v>54.118901266471894</v>
      </c>
      <c r="F29" s="63">
        <f t="shared" si="8"/>
        <v>77.316186145053877</v>
      </c>
      <c r="G29" s="184">
        <f>G9*100/$G9</f>
        <v>100</v>
      </c>
      <c r="H29" s="63">
        <f t="shared" ref="H29:K29" si="9">H9*100/$G9</f>
        <v>13.567951506429649</v>
      </c>
      <c r="I29" s="63">
        <f t="shared" si="9"/>
        <v>30.687882603694799</v>
      </c>
      <c r="J29" s="63">
        <f t="shared" si="9"/>
        <v>55.744165889875553</v>
      </c>
      <c r="K29" s="63">
        <f t="shared" si="9"/>
        <v>79.495985216438541</v>
      </c>
      <c r="L29" s="183" t="s">
        <v>103</v>
      </c>
      <c r="M29" s="174">
        <f t="shared" ref="M29:M47" si="10">H29-C29</f>
        <v>-3.6255683678003141</v>
      </c>
      <c r="N29" s="174">
        <f t="shared" ref="N29:N47" si="11">I29-D29</f>
        <v>2.3673579321205835</v>
      </c>
      <c r="O29" s="174">
        <f t="shared" ref="O29:O47" si="12">J29-E29</f>
        <v>1.625264623403659</v>
      </c>
      <c r="P29" s="174">
        <f t="shared" ref="P29:P47" si="13">K29-F29</f>
        <v>2.1797990713846644</v>
      </c>
    </row>
    <row r="30" spans="1:16" ht="14.65" customHeight="1">
      <c r="A30" s="27" t="s">
        <v>30</v>
      </c>
      <c r="B30" s="185">
        <f t="shared" ref="B30:F45" si="14">B10*100/$B10</f>
        <v>100</v>
      </c>
      <c r="C30" s="65">
        <f t="shared" si="14"/>
        <v>20.77597880482779</v>
      </c>
      <c r="D30" s="65">
        <f t="shared" si="14"/>
        <v>37.096261407123933</v>
      </c>
      <c r="E30" s="65">
        <f t="shared" si="14"/>
        <v>42.12775978804828</v>
      </c>
      <c r="F30" s="65">
        <f t="shared" si="14"/>
        <v>61.337650868413306</v>
      </c>
      <c r="G30" s="185">
        <f t="shared" ref="G30:K45" si="15">G10*100/$G10</f>
        <v>100</v>
      </c>
      <c r="H30" s="65">
        <f t="shared" si="15"/>
        <v>17.407925488935419</v>
      </c>
      <c r="I30" s="65">
        <f t="shared" si="15"/>
        <v>38.305950632944388</v>
      </c>
      <c r="J30" s="65">
        <f t="shared" si="15"/>
        <v>44.286123878120193</v>
      </c>
      <c r="K30" s="65">
        <f t="shared" si="15"/>
        <v>68.006116579928232</v>
      </c>
      <c r="L30" s="175" t="s">
        <v>103</v>
      </c>
      <c r="M30" s="175">
        <f t="shared" si="10"/>
        <v>-3.3680533158923716</v>
      </c>
      <c r="N30" s="175">
        <f t="shared" si="11"/>
        <v>1.2096892258204548</v>
      </c>
      <c r="O30" s="175">
        <f t="shared" si="12"/>
        <v>2.1583640900719132</v>
      </c>
      <c r="P30" s="175">
        <f t="shared" si="13"/>
        <v>6.6684657115149264</v>
      </c>
    </row>
    <row r="31" spans="1:16" ht="14.65" customHeight="1">
      <c r="A31" s="28" t="s">
        <v>31</v>
      </c>
      <c r="B31" s="184">
        <f t="shared" si="14"/>
        <v>100</v>
      </c>
      <c r="C31" s="63">
        <f t="shared" si="14"/>
        <v>28.571428571428573</v>
      </c>
      <c r="D31" s="63">
        <f t="shared" si="14"/>
        <v>27.955665024630541</v>
      </c>
      <c r="E31" s="63">
        <f t="shared" si="14"/>
        <v>43.47290640394089</v>
      </c>
      <c r="F31" s="63">
        <f t="shared" si="14"/>
        <v>69.540229885057471</v>
      </c>
      <c r="G31" s="184">
        <f t="shared" si="15"/>
        <v>100</v>
      </c>
      <c r="H31" s="63">
        <f t="shared" si="15"/>
        <v>21.238938053097346</v>
      </c>
      <c r="I31" s="63">
        <f t="shared" si="15"/>
        <v>28.748419721871048</v>
      </c>
      <c r="J31" s="63">
        <f t="shared" si="15"/>
        <v>50.012642225031605</v>
      </c>
      <c r="K31" s="63">
        <f t="shared" si="15"/>
        <v>79.115044247787608</v>
      </c>
      <c r="L31" s="174" t="s">
        <v>103</v>
      </c>
      <c r="M31" s="174">
        <f t="shared" si="10"/>
        <v>-7.3324905183312268</v>
      </c>
      <c r="N31" s="174">
        <f t="shared" si="11"/>
        <v>0.79275469724050751</v>
      </c>
      <c r="O31" s="174">
        <f t="shared" si="12"/>
        <v>6.5397358210907157</v>
      </c>
      <c r="P31" s="174">
        <f t="shared" si="13"/>
        <v>9.5748143627301374</v>
      </c>
    </row>
    <row r="32" spans="1:16" ht="14.65" customHeight="1">
      <c r="A32" s="29" t="s">
        <v>32</v>
      </c>
      <c r="B32" s="185">
        <f t="shared" si="14"/>
        <v>100</v>
      </c>
      <c r="C32" s="64" t="s">
        <v>53</v>
      </c>
      <c r="D32" s="64" t="s">
        <v>53</v>
      </c>
      <c r="E32" s="64" t="s">
        <v>53</v>
      </c>
      <c r="F32" s="64" t="s">
        <v>53</v>
      </c>
      <c r="G32" s="185">
        <f t="shared" si="15"/>
        <v>100</v>
      </c>
      <c r="H32" s="65">
        <f t="shared" si="15"/>
        <v>11.111111111111111</v>
      </c>
      <c r="I32" s="65">
        <f t="shared" si="15"/>
        <v>17.948717948717949</v>
      </c>
      <c r="J32" s="65">
        <f t="shared" si="15"/>
        <v>70.940170940170944</v>
      </c>
      <c r="K32" s="65">
        <f t="shared" si="15"/>
        <v>100</v>
      </c>
      <c r="L32" s="175" t="s">
        <v>103</v>
      </c>
      <c r="M32" s="64" t="s">
        <v>53</v>
      </c>
      <c r="N32" s="64" t="s">
        <v>53</v>
      </c>
      <c r="O32" s="64" t="s">
        <v>53</v>
      </c>
      <c r="P32" s="296" t="s">
        <v>53</v>
      </c>
    </row>
    <row r="33" spans="1:16" ht="14.65" customHeight="1">
      <c r="A33" s="28" t="s">
        <v>33</v>
      </c>
      <c r="B33" s="184">
        <f t="shared" si="14"/>
        <v>100</v>
      </c>
      <c r="C33" s="63">
        <f t="shared" si="14"/>
        <v>38.275976540887463</v>
      </c>
      <c r="D33" s="63">
        <f t="shared" si="14"/>
        <v>31.537014495961049</v>
      </c>
      <c r="E33" s="63">
        <f t="shared" si="14"/>
        <v>30.187008963151488</v>
      </c>
      <c r="F33" s="63">
        <f t="shared" si="14"/>
        <v>60.551067832245216</v>
      </c>
      <c r="G33" s="184">
        <f t="shared" si="15"/>
        <v>100</v>
      </c>
      <c r="H33" s="63">
        <f t="shared" si="15"/>
        <v>30.473305566073456</v>
      </c>
      <c r="I33" s="63">
        <f t="shared" si="15"/>
        <v>33.161681181370696</v>
      </c>
      <c r="J33" s="63">
        <f t="shared" si="15"/>
        <v>36.365013252555848</v>
      </c>
      <c r="K33" s="63">
        <f t="shared" si="15"/>
        <v>70.124952669443388</v>
      </c>
      <c r="L33" s="174" t="s">
        <v>103</v>
      </c>
      <c r="M33" s="174">
        <f t="shared" si="10"/>
        <v>-7.8026709748140064</v>
      </c>
      <c r="N33" s="174">
        <f t="shared" si="11"/>
        <v>1.6246666854096468</v>
      </c>
      <c r="O33" s="174">
        <f t="shared" si="12"/>
        <v>6.1780042894043596</v>
      </c>
      <c r="P33" s="174">
        <f t="shared" si="13"/>
        <v>9.5738848371981717</v>
      </c>
    </row>
    <row r="34" spans="1:16" ht="14.65" customHeight="1">
      <c r="A34" s="29" t="s">
        <v>34</v>
      </c>
      <c r="B34" s="185">
        <f t="shared" si="14"/>
        <v>100</v>
      </c>
      <c r="C34" s="64" t="s">
        <v>53</v>
      </c>
      <c r="D34" s="64" t="s">
        <v>53</v>
      </c>
      <c r="E34" s="64" t="s">
        <v>53</v>
      </c>
      <c r="F34" s="65">
        <f t="shared" si="14"/>
        <v>94.466403162055343</v>
      </c>
      <c r="G34" s="185">
        <f t="shared" si="15"/>
        <v>100</v>
      </c>
      <c r="H34" s="65">
        <f t="shared" si="15"/>
        <v>8.5</v>
      </c>
      <c r="I34" s="65">
        <f t="shared" si="15"/>
        <v>27.125</v>
      </c>
      <c r="J34" s="65">
        <f t="shared" si="15"/>
        <v>64.375</v>
      </c>
      <c r="K34" s="65">
        <f t="shared" si="15"/>
        <v>93.5</v>
      </c>
      <c r="L34" s="175" t="s">
        <v>103</v>
      </c>
      <c r="M34" s="64" t="s">
        <v>53</v>
      </c>
      <c r="N34" s="64" t="s">
        <v>53</v>
      </c>
      <c r="O34" s="64" t="s">
        <v>53</v>
      </c>
      <c r="P34" s="175">
        <f t="shared" si="13"/>
        <v>-0.96640316205534305</v>
      </c>
    </row>
    <row r="35" spans="1:16" ht="14.65" customHeight="1">
      <c r="A35" s="28" t="s">
        <v>35</v>
      </c>
      <c r="B35" s="184">
        <f t="shared" si="14"/>
        <v>100</v>
      </c>
      <c r="C35" s="63">
        <f t="shared" si="14"/>
        <v>8.3651746724890828</v>
      </c>
      <c r="D35" s="63">
        <f t="shared" si="14"/>
        <v>33.651746724890828</v>
      </c>
      <c r="E35" s="63">
        <f t="shared" si="14"/>
        <v>57.98307860262009</v>
      </c>
      <c r="F35" s="63">
        <f t="shared" si="14"/>
        <v>77.824781659388648</v>
      </c>
      <c r="G35" s="184">
        <f t="shared" si="15"/>
        <v>100</v>
      </c>
      <c r="H35" s="63">
        <f t="shared" si="15"/>
        <v>8.6595775118020129</v>
      </c>
      <c r="I35" s="63">
        <f t="shared" si="15"/>
        <v>37.561394306423153</v>
      </c>
      <c r="J35" s="63">
        <f t="shared" si="15"/>
        <v>53.779028181774834</v>
      </c>
      <c r="K35" s="63">
        <f t="shared" si="15"/>
        <v>77.464117114109968</v>
      </c>
      <c r="L35" s="174" t="s">
        <v>103</v>
      </c>
      <c r="M35" s="174">
        <f t="shared" si="10"/>
        <v>0.2944028393129301</v>
      </c>
      <c r="N35" s="174">
        <f t="shared" si="11"/>
        <v>3.9096475815323259</v>
      </c>
      <c r="O35" s="174">
        <f t="shared" si="12"/>
        <v>-4.204050420845256</v>
      </c>
      <c r="P35" s="174">
        <f t="shared" si="13"/>
        <v>-0.36066454527868075</v>
      </c>
    </row>
    <row r="36" spans="1:16" ht="14.65" customHeight="1">
      <c r="A36" s="29" t="s">
        <v>36</v>
      </c>
      <c r="B36" s="185">
        <f t="shared" si="14"/>
        <v>100</v>
      </c>
      <c r="C36" s="65">
        <f t="shared" si="14"/>
        <v>16.69437652811736</v>
      </c>
      <c r="D36" s="65">
        <f t="shared" si="14"/>
        <v>31.9119804400978</v>
      </c>
      <c r="E36" s="65">
        <f t="shared" si="14"/>
        <v>51.393643031784841</v>
      </c>
      <c r="F36" s="65">
        <f t="shared" si="14"/>
        <v>66.474327628361863</v>
      </c>
      <c r="G36" s="185">
        <f t="shared" si="15"/>
        <v>100</v>
      </c>
      <c r="H36" s="65">
        <f t="shared" si="15"/>
        <v>13.25083426028921</v>
      </c>
      <c r="I36" s="65">
        <f t="shared" si="15"/>
        <v>33.043659621802</v>
      </c>
      <c r="J36" s="65">
        <f t="shared" si="15"/>
        <v>53.70550611790879</v>
      </c>
      <c r="K36" s="65">
        <f t="shared" si="15"/>
        <v>72.080088987764185</v>
      </c>
      <c r="L36" s="175" t="s">
        <v>103</v>
      </c>
      <c r="M36" s="175">
        <f t="shared" si="10"/>
        <v>-3.4435422678281498</v>
      </c>
      <c r="N36" s="175">
        <f t="shared" si="11"/>
        <v>1.1316791817042002</v>
      </c>
      <c r="O36" s="175">
        <f t="shared" si="12"/>
        <v>2.3118630861239495</v>
      </c>
      <c r="P36" s="175">
        <f t="shared" si="13"/>
        <v>5.6057613594023223</v>
      </c>
    </row>
    <row r="37" spans="1:16" ht="14.65" customHeight="1">
      <c r="A37" s="28" t="s">
        <v>37</v>
      </c>
      <c r="B37" s="184">
        <f t="shared" si="14"/>
        <v>100</v>
      </c>
      <c r="C37" s="63">
        <f t="shared" si="14"/>
        <v>4.0062482771294681</v>
      </c>
      <c r="D37" s="63">
        <f t="shared" si="14"/>
        <v>35.91840485160342</v>
      </c>
      <c r="E37" s="63">
        <f t="shared" si="14"/>
        <v>60.075346871267115</v>
      </c>
      <c r="F37" s="63">
        <f t="shared" si="14"/>
        <v>55.067536524855278</v>
      </c>
      <c r="G37" s="184">
        <f t="shared" si="15"/>
        <v>100</v>
      </c>
      <c r="H37" s="63">
        <f t="shared" si="15"/>
        <v>6.8848090020728456</v>
      </c>
      <c r="I37" s="63">
        <f t="shared" si="15"/>
        <v>32.484453657092097</v>
      </c>
      <c r="J37" s="63">
        <f t="shared" si="15"/>
        <v>60.630737340835061</v>
      </c>
      <c r="K37" s="63">
        <f t="shared" si="15"/>
        <v>62.696180041456913</v>
      </c>
      <c r="L37" s="174" t="s">
        <v>103</v>
      </c>
      <c r="M37" s="174">
        <f t="shared" si="10"/>
        <v>2.8785607249433776</v>
      </c>
      <c r="N37" s="174">
        <f t="shared" si="11"/>
        <v>-3.433951194511323</v>
      </c>
      <c r="O37" s="174">
        <f t="shared" si="12"/>
        <v>0.55539046956794635</v>
      </c>
      <c r="P37" s="174">
        <f t="shared" si="13"/>
        <v>7.6286435166016346</v>
      </c>
    </row>
    <row r="38" spans="1:16" ht="14.65" customHeight="1">
      <c r="A38" s="29" t="s">
        <v>38</v>
      </c>
      <c r="B38" s="185">
        <f t="shared" si="14"/>
        <v>100</v>
      </c>
      <c r="C38" s="65">
        <f t="shared" si="14"/>
        <v>17.384179949352003</v>
      </c>
      <c r="D38" s="65">
        <f t="shared" si="14"/>
        <v>50.484135259943393</v>
      </c>
      <c r="E38" s="65">
        <f t="shared" si="14"/>
        <v>32.131684790704604</v>
      </c>
      <c r="F38" s="65">
        <f t="shared" si="14"/>
        <v>49.019315755499278</v>
      </c>
      <c r="G38" s="185">
        <f t="shared" si="15"/>
        <v>100</v>
      </c>
      <c r="H38" s="65">
        <f t="shared" si="15"/>
        <v>12.516558797925892</v>
      </c>
      <c r="I38" s="65">
        <f t="shared" si="15"/>
        <v>52.057075810907989</v>
      </c>
      <c r="J38" s="65">
        <f t="shared" si="15"/>
        <v>35.426365391166115</v>
      </c>
      <c r="K38" s="65">
        <f t="shared" si="15"/>
        <v>57.658680594981263</v>
      </c>
      <c r="L38" s="175" t="s">
        <v>103</v>
      </c>
      <c r="M38" s="175">
        <f t="shared" si="10"/>
        <v>-4.8676211514261105</v>
      </c>
      <c r="N38" s="175">
        <f t="shared" si="11"/>
        <v>1.5729405509645957</v>
      </c>
      <c r="O38" s="175">
        <f t="shared" si="12"/>
        <v>3.2946806004615112</v>
      </c>
      <c r="P38" s="175">
        <f t="shared" si="13"/>
        <v>8.6393648394819849</v>
      </c>
    </row>
    <row r="39" spans="1:16" ht="14.65" customHeight="1">
      <c r="A39" s="28" t="s">
        <v>39</v>
      </c>
      <c r="B39" s="184">
        <f t="shared" si="14"/>
        <v>100</v>
      </c>
      <c r="C39" s="63">
        <f t="shared" si="14"/>
        <v>41.268132007347816</v>
      </c>
      <c r="D39" s="63">
        <f t="shared" si="14"/>
        <v>32.88781909165769</v>
      </c>
      <c r="E39" s="63">
        <f t="shared" si="14"/>
        <v>25.84404890099449</v>
      </c>
      <c r="F39" s="63">
        <f t="shared" si="14"/>
        <v>59.580667637929942</v>
      </c>
      <c r="G39" s="184">
        <f t="shared" si="15"/>
        <v>100</v>
      </c>
      <c r="H39" s="63">
        <f t="shared" si="15"/>
        <v>35.555221185675592</v>
      </c>
      <c r="I39" s="63">
        <f t="shared" si="15"/>
        <v>35.986558330825559</v>
      </c>
      <c r="J39" s="63">
        <f t="shared" si="15"/>
        <v>28.458220483498845</v>
      </c>
      <c r="K39" s="63">
        <f t="shared" si="15"/>
        <v>65.538168321797571</v>
      </c>
      <c r="L39" s="174" t="s">
        <v>103</v>
      </c>
      <c r="M39" s="174">
        <f t="shared" si="10"/>
        <v>-5.7129108216722244</v>
      </c>
      <c r="N39" s="174">
        <f t="shared" si="11"/>
        <v>3.0987392391678696</v>
      </c>
      <c r="O39" s="174">
        <f t="shared" si="12"/>
        <v>2.6141715825043548</v>
      </c>
      <c r="P39" s="174">
        <f t="shared" si="13"/>
        <v>5.9575006838676288</v>
      </c>
    </row>
    <row r="40" spans="1:16" ht="14.65" customHeight="1">
      <c r="A40" s="29" t="s">
        <v>40</v>
      </c>
      <c r="B40" s="185">
        <f t="shared" si="14"/>
        <v>100</v>
      </c>
      <c r="C40" s="65">
        <f t="shared" si="14"/>
        <v>5.0082101806239736</v>
      </c>
      <c r="D40" s="65">
        <f t="shared" si="14"/>
        <v>31.527093596059114</v>
      </c>
      <c r="E40" s="65">
        <f t="shared" si="14"/>
        <v>63.464696223316913</v>
      </c>
      <c r="F40" s="65">
        <f t="shared" si="14"/>
        <v>76.765188834154358</v>
      </c>
      <c r="G40" s="185">
        <f t="shared" si="15"/>
        <v>100</v>
      </c>
      <c r="H40" s="65">
        <f t="shared" si="15"/>
        <v>2.3915461624026695</v>
      </c>
      <c r="I40" s="65">
        <f t="shared" si="15"/>
        <v>21.579532814238043</v>
      </c>
      <c r="J40" s="65">
        <f t="shared" si="15"/>
        <v>76.028921023359288</v>
      </c>
      <c r="K40" s="65">
        <f t="shared" si="15"/>
        <v>90.98998887652948</v>
      </c>
      <c r="L40" s="175" t="s">
        <v>103</v>
      </c>
      <c r="M40" s="175">
        <f t="shared" si="10"/>
        <v>-2.6166640182213041</v>
      </c>
      <c r="N40" s="175">
        <f t="shared" si="11"/>
        <v>-9.9475607818210712</v>
      </c>
      <c r="O40" s="175">
        <f t="shared" si="12"/>
        <v>12.564224800042375</v>
      </c>
      <c r="P40" s="175">
        <f t="shared" si="13"/>
        <v>14.224800042375122</v>
      </c>
    </row>
    <row r="41" spans="1:16" ht="14.65" customHeight="1">
      <c r="A41" s="30" t="s">
        <v>41</v>
      </c>
      <c r="B41" s="184">
        <f t="shared" si="14"/>
        <v>100</v>
      </c>
      <c r="C41" s="63">
        <f t="shared" si="14"/>
        <v>12.453778325590216</v>
      </c>
      <c r="D41" s="63">
        <f t="shared" si="14"/>
        <v>16.742517619544262</v>
      </c>
      <c r="E41" s="63">
        <f t="shared" si="14"/>
        <v>70.80370405486552</v>
      </c>
      <c r="F41" s="63">
        <f t="shared" si="14"/>
        <v>98.759520874814328</v>
      </c>
      <c r="G41" s="184">
        <f t="shared" si="15"/>
        <v>100</v>
      </c>
      <c r="H41" s="63">
        <f t="shared" si="15"/>
        <v>7.1016825164594</v>
      </c>
      <c r="I41" s="63">
        <f t="shared" si="15"/>
        <v>17.859546452084857</v>
      </c>
      <c r="J41" s="63">
        <f t="shared" si="15"/>
        <v>75.038771031455738</v>
      </c>
      <c r="K41" s="63">
        <f t="shared" si="15"/>
        <v>98.844184345281633</v>
      </c>
      <c r="L41" s="174" t="s">
        <v>103</v>
      </c>
      <c r="M41" s="174">
        <f t="shared" si="10"/>
        <v>-5.352095809130816</v>
      </c>
      <c r="N41" s="174">
        <f t="shared" si="11"/>
        <v>1.1170288325405942</v>
      </c>
      <c r="O41" s="174">
        <f t="shared" si="12"/>
        <v>4.2350669765902182</v>
      </c>
      <c r="P41" s="174">
        <f t="shared" si="13"/>
        <v>8.4663470467305046E-2</v>
      </c>
    </row>
    <row r="42" spans="1:16" ht="14.65" customHeight="1">
      <c r="A42" s="29" t="s">
        <v>42</v>
      </c>
      <c r="B42" s="185">
        <f t="shared" si="14"/>
        <v>100</v>
      </c>
      <c r="C42" s="65">
        <f t="shared" si="14"/>
        <v>9.1251801751857187</v>
      </c>
      <c r="D42" s="65">
        <f t="shared" si="14"/>
        <v>25.568244816498503</v>
      </c>
      <c r="E42" s="65">
        <f t="shared" si="14"/>
        <v>65.306575008315775</v>
      </c>
      <c r="F42" s="64" t="s">
        <v>53</v>
      </c>
      <c r="G42" s="185">
        <f t="shared" si="15"/>
        <v>100</v>
      </c>
      <c r="H42" s="65">
        <f t="shared" si="15"/>
        <v>13.290823951379894</v>
      </c>
      <c r="I42" s="65">
        <f t="shared" si="15"/>
        <v>22.865398027298994</v>
      </c>
      <c r="J42" s="65">
        <f t="shared" si="15"/>
        <v>63.843778021321114</v>
      </c>
      <c r="K42" s="65">
        <f t="shared" si="15"/>
        <v>99.721032180930564</v>
      </c>
      <c r="L42" s="175" t="s">
        <v>103</v>
      </c>
      <c r="M42" s="175">
        <f t="shared" si="10"/>
        <v>4.1656437761941749</v>
      </c>
      <c r="N42" s="175">
        <f t="shared" si="11"/>
        <v>-2.7028467891995085</v>
      </c>
      <c r="O42" s="175">
        <f t="shared" si="12"/>
        <v>-1.4627969869946611</v>
      </c>
      <c r="P42" s="296" t="s">
        <v>53</v>
      </c>
    </row>
    <row r="43" spans="1:16" ht="14.65" customHeight="1">
      <c r="A43" s="28" t="s">
        <v>43</v>
      </c>
      <c r="B43" s="184">
        <f t="shared" si="14"/>
        <v>100</v>
      </c>
      <c r="C43" s="63">
        <f t="shared" si="14"/>
        <v>3.0907513995111566</v>
      </c>
      <c r="D43" s="63">
        <f t="shared" si="14"/>
        <v>28.550027595994639</v>
      </c>
      <c r="E43" s="63">
        <f t="shared" si="14"/>
        <v>68.359221004494202</v>
      </c>
      <c r="F43" s="63">
        <f t="shared" si="14"/>
        <v>99.132697311361667</v>
      </c>
      <c r="G43" s="184">
        <f t="shared" si="15"/>
        <v>100</v>
      </c>
      <c r="H43" s="63">
        <f t="shared" si="15"/>
        <v>2.0220459172927052</v>
      </c>
      <c r="I43" s="63">
        <f t="shared" si="15"/>
        <v>33.412904584708279</v>
      </c>
      <c r="J43" s="63">
        <f t="shared" si="15"/>
        <v>64.565049497999013</v>
      </c>
      <c r="K43" s="63">
        <f t="shared" si="15"/>
        <v>98.722179316155305</v>
      </c>
      <c r="L43" s="174" t="s">
        <v>103</v>
      </c>
      <c r="M43" s="174">
        <f t="shared" si="10"/>
        <v>-1.0687054822184514</v>
      </c>
      <c r="N43" s="174">
        <f t="shared" si="11"/>
        <v>4.8628769887136407</v>
      </c>
      <c r="O43" s="174">
        <f t="shared" si="12"/>
        <v>-3.7941715064951893</v>
      </c>
      <c r="P43" s="174">
        <f t="shared" si="13"/>
        <v>-0.41051799520636223</v>
      </c>
    </row>
    <row r="44" spans="1:16" ht="14.65" customHeight="1">
      <c r="A44" s="29" t="s">
        <v>44</v>
      </c>
      <c r="B44" s="185">
        <f t="shared" si="14"/>
        <v>100</v>
      </c>
      <c r="C44" s="65">
        <f t="shared" si="14"/>
        <v>5.4211035818005806</v>
      </c>
      <c r="D44" s="65">
        <f t="shared" si="14"/>
        <v>33.494675701839306</v>
      </c>
      <c r="E44" s="65">
        <f t="shared" si="14"/>
        <v>61.084220716360115</v>
      </c>
      <c r="F44" s="64" t="s">
        <v>53</v>
      </c>
      <c r="G44" s="185">
        <f t="shared" si="15"/>
        <v>100</v>
      </c>
      <c r="H44" s="65">
        <f t="shared" si="15"/>
        <v>2.284626368396002</v>
      </c>
      <c r="I44" s="65">
        <f t="shared" si="15"/>
        <v>27.463112803426938</v>
      </c>
      <c r="J44" s="65">
        <f t="shared" si="15"/>
        <v>70.252260828177057</v>
      </c>
      <c r="K44" s="65">
        <f t="shared" si="15"/>
        <v>99.571632555925746</v>
      </c>
      <c r="L44" s="175" t="s">
        <v>103</v>
      </c>
      <c r="M44" s="175">
        <f t="shared" si="10"/>
        <v>-3.1364772134045786</v>
      </c>
      <c r="N44" s="175">
        <f t="shared" si="11"/>
        <v>-6.0315628984123677</v>
      </c>
      <c r="O44" s="175">
        <f t="shared" si="12"/>
        <v>9.1680401118169428</v>
      </c>
      <c r="P44" s="296" t="s">
        <v>53</v>
      </c>
    </row>
    <row r="45" spans="1:16" ht="14.65" customHeight="1">
      <c r="A45" s="28" t="s">
        <v>45</v>
      </c>
      <c r="B45" s="184">
        <f t="shared" si="14"/>
        <v>100</v>
      </c>
      <c r="C45" s="63">
        <f t="shared" si="14"/>
        <v>6.0809102402022752</v>
      </c>
      <c r="D45" s="63">
        <f t="shared" si="14"/>
        <v>17.705436156763589</v>
      </c>
      <c r="E45" s="63">
        <f t="shared" si="14"/>
        <v>76.213653603034132</v>
      </c>
      <c r="F45" s="63">
        <f t="shared" si="14"/>
        <v>99.115044247787608</v>
      </c>
      <c r="G45" s="184">
        <f t="shared" si="15"/>
        <v>100</v>
      </c>
      <c r="H45" s="63">
        <f t="shared" si="15"/>
        <v>4.6697684975034042</v>
      </c>
      <c r="I45" s="63">
        <f t="shared" si="15"/>
        <v>15.779618701770314</v>
      </c>
      <c r="J45" s="63">
        <f t="shared" si="15"/>
        <v>79.550612800726284</v>
      </c>
      <c r="K45" s="63">
        <f t="shared" si="15"/>
        <v>99.268043576940542</v>
      </c>
      <c r="L45" s="174" t="s">
        <v>103</v>
      </c>
      <c r="M45" s="174">
        <f t="shared" si="10"/>
        <v>-1.411141742698871</v>
      </c>
      <c r="N45" s="174">
        <f t="shared" si="11"/>
        <v>-1.9258174549932754</v>
      </c>
      <c r="O45" s="174">
        <f t="shared" si="12"/>
        <v>3.3369591976921527</v>
      </c>
      <c r="P45" s="174">
        <f t="shared" si="13"/>
        <v>0.15299932915293368</v>
      </c>
    </row>
    <row r="46" spans="1:16" ht="14.65" customHeight="1">
      <c r="A46" s="29" t="s">
        <v>46</v>
      </c>
      <c r="B46" s="185">
        <f t="shared" ref="B46:F47" si="16">B26*100/$B26</f>
        <v>100</v>
      </c>
      <c r="C46" s="65">
        <f t="shared" si="16"/>
        <v>32.893434510062683</v>
      </c>
      <c r="D46" s="65">
        <f t="shared" si="16"/>
        <v>2.883536786539096</v>
      </c>
      <c r="E46" s="65">
        <f t="shared" si="16"/>
        <v>64.223028703398214</v>
      </c>
      <c r="F46" s="65">
        <f t="shared" si="16"/>
        <v>97.175849554602436</v>
      </c>
      <c r="G46" s="185">
        <f t="shared" ref="G46:K47" si="17">G26*100/$G26</f>
        <v>100</v>
      </c>
      <c r="H46" s="65">
        <f t="shared" si="17"/>
        <v>12.5098814229249</v>
      </c>
      <c r="I46" s="65">
        <f t="shared" si="17"/>
        <v>9.2621870882740449</v>
      </c>
      <c r="J46" s="65">
        <f t="shared" si="17"/>
        <v>78.227931488801048</v>
      </c>
      <c r="K46" s="65">
        <f t="shared" si="17"/>
        <v>97.905138339920953</v>
      </c>
      <c r="L46" s="175" t="s">
        <v>103</v>
      </c>
      <c r="M46" s="175">
        <f t="shared" si="10"/>
        <v>-20.383553087137784</v>
      </c>
      <c r="N46" s="175">
        <f t="shared" si="11"/>
        <v>6.3786503017349485</v>
      </c>
      <c r="O46" s="175">
        <f t="shared" si="12"/>
        <v>14.004902785402834</v>
      </c>
      <c r="P46" s="175">
        <f t="shared" si="13"/>
        <v>0.72928878531851637</v>
      </c>
    </row>
    <row r="47" spans="1:16" ht="14.65" customHeight="1">
      <c r="A47" s="28" t="s">
        <v>47</v>
      </c>
      <c r="B47" s="184">
        <f t="shared" si="16"/>
        <v>100</v>
      </c>
      <c r="C47" s="63">
        <f t="shared" si="16"/>
        <v>7.1085607213959481</v>
      </c>
      <c r="D47" s="63">
        <f t="shared" si="16"/>
        <v>8.6426982082211037</v>
      </c>
      <c r="E47" s="63">
        <f t="shared" si="16"/>
        <v>84.248741070382948</v>
      </c>
      <c r="F47" s="63">
        <f t="shared" si="16"/>
        <v>98.969434359995319</v>
      </c>
      <c r="G47" s="184">
        <f t="shared" si="17"/>
        <v>100</v>
      </c>
      <c r="H47" s="63">
        <f t="shared" si="17"/>
        <v>5.0409165302782322</v>
      </c>
      <c r="I47" s="63">
        <f t="shared" si="17"/>
        <v>4.2444080741953085</v>
      </c>
      <c r="J47" s="63">
        <f t="shared" si="17"/>
        <v>90.714675395526456</v>
      </c>
      <c r="K47" s="63">
        <f t="shared" si="17"/>
        <v>98.647026732133114</v>
      </c>
      <c r="L47" s="174" t="s">
        <v>103</v>
      </c>
      <c r="M47" s="174">
        <f t="shared" si="10"/>
        <v>-2.0676441911177159</v>
      </c>
      <c r="N47" s="174">
        <f t="shared" si="11"/>
        <v>-4.3982901340257952</v>
      </c>
      <c r="O47" s="174">
        <f t="shared" si="12"/>
        <v>6.4659343251435075</v>
      </c>
      <c r="P47" s="174">
        <f t="shared" si="13"/>
        <v>-0.322407627862205</v>
      </c>
    </row>
    <row r="48" spans="1:16" ht="20.25" customHeight="1">
      <c r="A48" s="373" t="s">
        <v>127</v>
      </c>
      <c r="B48" s="373"/>
      <c r="C48" s="373"/>
      <c r="D48" s="373"/>
      <c r="E48" s="373"/>
      <c r="F48" s="373"/>
      <c r="G48" s="373"/>
      <c r="H48" s="373"/>
      <c r="I48" s="373"/>
      <c r="J48" s="373"/>
      <c r="K48" s="373"/>
      <c r="L48" s="373"/>
      <c r="M48" s="373"/>
      <c r="N48" s="373"/>
      <c r="O48" s="373"/>
      <c r="P48" s="373"/>
    </row>
  </sheetData>
  <mergeCells count="17">
    <mergeCell ref="A48:P48"/>
    <mergeCell ref="B8:F8"/>
    <mergeCell ref="G8:K8"/>
    <mergeCell ref="L8:P8"/>
    <mergeCell ref="B28:F28"/>
    <mergeCell ref="G28:K28"/>
    <mergeCell ref="L28:P28"/>
    <mergeCell ref="A5:A7"/>
    <mergeCell ref="B5:F5"/>
    <mergeCell ref="G5:K5"/>
    <mergeCell ref="L5:P5"/>
    <mergeCell ref="B6:B7"/>
    <mergeCell ref="C6:F6"/>
    <mergeCell ref="G6:G7"/>
    <mergeCell ref="H6:K6"/>
    <mergeCell ref="L6:L7"/>
    <mergeCell ref="M6:P6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8"/>
  <sheetViews>
    <sheetView workbookViewId="0"/>
  </sheetViews>
  <sheetFormatPr baseColWidth="10" defaultColWidth="10.81640625" defaultRowHeight="14.65" customHeight="1"/>
  <cols>
    <col min="1" max="1" width="26.81640625" style="3" customWidth="1"/>
    <col min="2" max="16" width="12.54296875" style="3" customWidth="1"/>
    <col min="17" max="16384" width="10.81640625" style="3"/>
  </cols>
  <sheetData>
    <row r="1" spans="1:16" s="5" customFormat="1" ht="20.25" customHeight="1">
      <c r="A1" s="4" t="s">
        <v>0</v>
      </c>
    </row>
    <row r="2" spans="1:16" s="2" customFormat="1" ht="14.65" customHeight="1">
      <c r="A2" s="1"/>
    </row>
    <row r="3" spans="1:16" s="2" customFormat="1" ht="14.65" customHeight="1">
      <c r="A3" s="9" t="s">
        <v>318</v>
      </c>
    </row>
    <row r="5" spans="1:16" ht="14.65" customHeight="1">
      <c r="A5" s="374" t="s">
        <v>28</v>
      </c>
      <c r="B5" s="366">
        <v>2012</v>
      </c>
      <c r="C5" s="366"/>
      <c r="D5" s="366"/>
      <c r="E5" s="366"/>
      <c r="F5" s="366"/>
      <c r="G5" s="366">
        <v>2015</v>
      </c>
      <c r="H5" s="366"/>
      <c r="I5" s="366"/>
      <c r="J5" s="366"/>
      <c r="K5" s="366"/>
      <c r="L5" s="366" t="s">
        <v>214</v>
      </c>
      <c r="M5" s="366"/>
      <c r="N5" s="366"/>
      <c r="O5" s="366"/>
      <c r="P5" s="366"/>
    </row>
    <row r="6" spans="1:16" ht="14.65" customHeight="1">
      <c r="A6" s="375"/>
      <c r="B6" s="371" t="s">
        <v>69</v>
      </c>
      <c r="C6" s="366" t="s">
        <v>27</v>
      </c>
      <c r="D6" s="366"/>
      <c r="E6" s="366"/>
      <c r="F6" s="366"/>
      <c r="G6" s="371" t="s">
        <v>69</v>
      </c>
      <c r="H6" s="366" t="s">
        <v>27</v>
      </c>
      <c r="I6" s="366"/>
      <c r="J6" s="366"/>
      <c r="K6" s="366"/>
      <c r="L6" s="371" t="s">
        <v>69</v>
      </c>
      <c r="M6" s="366" t="s">
        <v>27</v>
      </c>
      <c r="N6" s="366"/>
      <c r="O6" s="366"/>
      <c r="P6" s="366"/>
    </row>
    <row r="7" spans="1:16" s="25" customFormat="1" ht="40.15" customHeight="1">
      <c r="A7" s="377"/>
      <c r="B7" s="371"/>
      <c r="C7" s="180" t="s">
        <v>72</v>
      </c>
      <c r="D7" s="180" t="s">
        <v>145</v>
      </c>
      <c r="E7" s="180" t="s">
        <v>157</v>
      </c>
      <c r="F7" s="180" t="s">
        <v>158</v>
      </c>
      <c r="G7" s="371"/>
      <c r="H7" s="180" t="s">
        <v>72</v>
      </c>
      <c r="I7" s="180" t="s">
        <v>145</v>
      </c>
      <c r="J7" s="180" t="s">
        <v>157</v>
      </c>
      <c r="K7" s="180" t="s">
        <v>158</v>
      </c>
      <c r="L7" s="371"/>
      <c r="M7" s="180" t="s">
        <v>72</v>
      </c>
      <c r="N7" s="180" t="s">
        <v>145</v>
      </c>
      <c r="O7" s="180" t="s">
        <v>157</v>
      </c>
      <c r="P7" s="180" t="s">
        <v>158</v>
      </c>
    </row>
    <row r="8" spans="1:16" ht="14.65" customHeight="1">
      <c r="A8" s="31"/>
      <c r="B8" s="376" t="s">
        <v>5</v>
      </c>
      <c r="C8" s="364"/>
      <c r="D8" s="364"/>
      <c r="E8" s="364"/>
      <c r="F8" s="364"/>
      <c r="G8" s="376" t="s">
        <v>5</v>
      </c>
      <c r="H8" s="364"/>
      <c r="I8" s="364"/>
      <c r="J8" s="364"/>
      <c r="K8" s="364"/>
      <c r="L8" s="376" t="s">
        <v>5</v>
      </c>
      <c r="M8" s="364"/>
      <c r="N8" s="364"/>
      <c r="O8" s="364"/>
      <c r="P8" s="364"/>
    </row>
    <row r="9" spans="1:16" ht="14.65" customHeight="1">
      <c r="A9" s="26" t="s">
        <v>29</v>
      </c>
      <c r="B9" s="39">
        <f>SUM(B11:B20,B22:B27)</f>
        <v>64702</v>
      </c>
      <c r="C9" s="39">
        <f t="shared" ref="C9:K9" si="0">SUM(C11:C20,C22:C27)</f>
        <v>12066</v>
      </c>
      <c r="D9" s="39">
        <f t="shared" si="0"/>
        <v>21145</v>
      </c>
      <c r="E9" s="39">
        <f t="shared" si="0"/>
        <v>31491</v>
      </c>
      <c r="F9" s="39">
        <f t="shared" si="0"/>
        <v>47064</v>
      </c>
      <c r="G9" s="39">
        <f t="shared" si="0"/>
        <v>85220</v>
      </c>
      <c r="H9" s="39">
        <f t="shared" si="0"/>
        <v>13249</v>
      </c>
      <c r="I9" s="39">
        <f t="shared" si="0"/>
        <v>27665</v>
      </c>
      <c r="J9" s="39">
        <f t="shared" si="0"/>
        <v>44306</v>
      </c>
      <c r="K9" s="39">
        <f t="shared" si="0"/>
        <v>65202</v>
      </c>
      <c r="L9" s="55">
        <f t="shared" ref="L9:P27" si="1">G9-B9</f>
        <v>20518</v>
      </c>
      <c r="M9" s="55">
        <f t="shared" si="1"/>
        <v>1183</v>
      </c>
      <c r="N9" s="55">
        <f t="shared" si="1"/>
        <v>6520</v>
      </c>
      <c r="O9" s="55">
        <f t="shared" si="1"/>
        <v>12815</v>
      </c>
      <c r="P9" s="55">
        <f t="shared" si="1"/>
        <v>18138</v>
      </c>
    </row>
    <row r="10" spans="1:16" ht="14.65" customHeight="1">
      <c r="A10" s="27" t="s">
        <v>30</v>
      </c>
      <c r="B10" s="42">
        <f>SUM(B11:B20)</f>
        <v>46981</v>
      </c>
      <c r="C10" s="42">
        <f t="shared" ref="C10:K10" si="2">SUM(C11:C20)</f>
        <v>10355</v>
      </c>
      <c r="D10" s="42">
        <f t="shared" si="2"/>
        <v>18023</v>
      </c>
      <c r="E10" s="42">
        <f t="shared" si="2"/>
        <v>18603</v>
      </c>
      <c r="F10" s="42">
        <f t="shared" si="2"/>
        <v>29538</v>
      </c>
      <c r="G10" s="42">
        <f t="shared" si="2"/>
        <v>65622</v>
      </c>
      <c r="H10" s="42">
        <f t="shared" si="2"/>
        <v>12061</v>
      </c>
      <c r="I10" s="42">
        <f t="shared" si="2"/>
        <v>24263</v>
      </c>
      <c r="J10" s="42">
        <f t="shared" si="2"/>
        <v>29298</v>
      </c>
      <c r="K10" s="42">
        <f t="shared" si="2"/>
        <v>45789</v>
      </c>
      <c r="L10" s="45">
        <f t="shared" si="1"/>
        <v>18641</v>
      </c>
      <c r="M10" s="45">
        <f t="shared" si="1"/>
        <v>1706</v>
      </c>
      <c r="N10" s="45">
        <f t="shared" si="1"/>
        <v>6240</v>
      </c>
      <c r="O10" s="45">
        <f t="shared" si="1"/>
        <v>10695</v>
      </c>
      <c r="P10" s="45">
        <f t="shared" si="1"/>
        <v>16251</v>
      </c>
    </row>
    <row r="11" spans="1:16" ht="14.65" customHeight="1">
      <c r="A11" s="28" t="s">
        <v>31</v>
      </c>
      <c r="B11" s="39">
        <f>SUM(C11:E11)</f>
        <v>3360</v>
      </c>
      <c r="C11" s="39">
        <v>1119</v>
      </c>
      <c r="D11" s="39">
        <v>1159</v>
      </c>
      <c r="E11" s="39">
        <v>1082</v>
      </c>
      <c r="F11" s="39">
        <v>2084</v>
      </c>
      <c r="G11" s="39">
        <f t="shared" ref="G11:G20" si="3">SUM(H11:J11)</f>
        <v>4925</v>
      </c>
      <c r="H11" s="39">
        <v>1395</v>
      </c>
      <c r="I11" s="39">
        <v>1626</v>
      </c>
      <c r="J11" s="39">
        <v>1904</v>
      </c>
      <c r="K11" s="39">
        <v>3341</v>
      </c>
      <c r="L11" s="55">
        <f t="shared" si="1"/>
        <v>1565</v>
      </c>
      <c r="M11" s="55">
        <f t="shared" si="1"/>
        <v>276</v>
      </c>
      <c r="N11" s="55">
        <f t="shared" si="1"/>
        <v>467</v>
      </c>
      <c r="O11" s="55">
        <f t="shared" si="1"/>
        <v>822</v>
      </c>
      <c r="P11" s="55">
        <f t="shared" si="1"/>
        <v>1257</v>
      </c>
    </row>
    <row r="12" spans="1:16" ht="14.65" customHeight="1">
      <c r="A12" s="29" t="s">
        <v>32</v>
      </c>
      <c r="B12" s="42">
        <f t="shared" ref="B12:B20" si="4">SUM(C12:E12)</f>
        <v>1906</v>
      </c>
      <c r="C12" s="42">
        <v>167</v>
      </c>
      <c r="D12" s="42">
        <v>667</v>
      </c>
      <c r="E12" s="42">
        <v>1072</v>
      </c>
      <c r="F12" s="42">
        <v>1858</v>
      </c>
      <c r="G12" s="42">
        <f t="shared" si="3"/>
        <v>2801</v>
      </c>
      <c r="H12" s="42">
        <v>846</v>
      </c>
      <c r="I12" s="42">
        <v>504</v>
      </c>
      <c r="J12" s="42">
        <v>1451</v>
      </c>
      <c r="K12" s="42">
        <v>2757</v>
      </c>
      <c r="L12" s="45">
        <f t="shared" si="1"/>
        <v>895</v>
      </c>
      <c r="M12" s="45">
        <f t="shared" si="1"/>
        <v>679</v>
      </c>
      <c r="N12" s="45">
        <f t="shared" si="1"/>
        <v>-163</v>
      </c>
      <c r="O12" s="45">
        <f t="shared" si="1"/>
        <v>379</v>
      </c>
      <c r="P12" s="45">
        <f t="shared" si="1"/>
        <v>899</v>
      </c>
    </row>
    <row r="13" spans="1:16" ht="14.65" customHeight="1">
      <c r="A13" s="28" t="s">
        <v>33</v>
      </c>
      <c r="B13" s="39">
        <f t="shared" si="4"/>
        <v>6603</v>
      </c>
      <c r="C13" s="39">
        <v>2300</v>
      </c>
      <c r="D13" s="39">
        <v>1943</v>
      </c>
      <c r="E13" s="39">
        <v>2360</v>
      </c>
      <c r="F13" s="39">
        <v>4233</v>
      </c>
      <c r="G13" s="39">
        <f t="shared" si="3"/>
        <v>9349</v>
      </c>
      <c r="H13" s="39">
        <v>2294</v>
      </c>
      <c r="I13" s="39">
        <v>2755</v>
      </c>
      <c r="J13" s="39">
        <v>4300</v>
      </c>
      <c r="K13" s="39">
        <v>6423</v>
      </c>
      <c r="L13" s="55">
        <f t="shared" si="1"/>
        <v>2746</v>
      </c>
      <c r="M13" s="55">
        <f t="shared" si="1"/>
        <v>-6</v>
      </c>
      <c r="N13" s="55">
        <f t="shared" si="1"/>
        <v>812</v>
      </c>
      <c r="O13" s="55">
        <f t="shared" si="1"/>
        <v>1940</v>
      </c>
      <c r="P13" s="55">
        <f t="shared" si="1"/>
        <v>2190</v>
      </c>
    </row>
    <row r="14" spans="1:16" ht="14.65" customHeight="1">
      <c r="A14" s="29" t="s">
        <v>34</v>
      </c>
      <c r="B14" s="42">
        <f t="shared" si="4"/>
        <v>542</v>
      </c>
      <c r="C14" s="42">
        <v>119</v>
      </c>
      <c r="D14" s="42">
        <v>150</v>
      </c>
      <c r="E14" s="42">
        <v>273</v>
      </c>
      <c r="F14" s="42">
        <v>485</v>
      </c>
      <c r="G14" s="42">
        <f t="shared" si="3"/>
        <v>797</v>
      </c>
      <c r="H14" s="42">
        <v>48</v>
      </c>
      <c r="I14" s="42">
        <v>229</v>
      </c>
      <c r="J14" s="42">
        <v>520</v>
      </c>
      <c r="K14" s="42">
        <v>758</v>
      </c>
      <c r="L14" s="45">
        <f t="shared" si="1"/>
        <v>255</v>
      </c>
      <c r="M14" s="45">
        <f t="shared" si="1"/>
        <v>-71</v>
      </c>
      <c r="N14" s="45">
        <f t="shared" si="1"/>
        <v>79</v>
      </c>
      <c r="O14" s="45">
        <f t="shared" si="1"/>
        <v>247</v>
      </c>
      <c r="P14" s="45">
        <f t="shared" si="1"/>
        <v>273</v>
      </c>
    </row>
    <row r="15" spans="1:16" ht="14.65" customHeight="1">
      <c r="A15" s="28" t="s">
        <v>35</v>
      </c>
      <c r="B15" s="39">
        <f t="shared" si="4"/>
        <v>8090</v>
      </c>
      <c r="C15" s="39">
        <v>809</v>
      </c>
      <c r="D15" s="39">
        <v>2992</v>
      </c>
      <c r="E15" s="39">
        <v>4289</v>
      </c>
      <c r="F15" s="39">
        <v>5926</v>
      </c>
      <c r="G15" s="39">
        <f t="shared" si="3"/>
        <v>12652</v>
      </c>
      <c r="H15" s="39">
        <v>1455</v>
      </c>
      <c r="I15" s="39">
        <v>4848</v>
      </c>
      <c r="J15" s="39">
        <v>6349</v>
      </c>
      <c r="K15" s="39">
        <v>9494</v>
      </c>
      <c r="L15" s="55">
        <f t="shared" si="1"/>
        <v>4562</v>
      </c>
      <c r="M15" s="55">
        <f t="shared" si="1"/>
        <v>646</v>
      </c>
      <c r="N15" s="55">
        <f t="shared" si="1"/>
        <v>1856</v>
      </c>
      <c r="O15" s="55">
        <f t="shared" si="1"/>
        <v>2060</v>
      </c>
      <c r="P15" s="55">
        <f t="shared" si="1"/>
        <v>3568</v>
      </c>
    </row>
    <row r="16" spans="1:16" ht="14.65" customHeight="1">
      <c r="A16" s="29" t="s">
        <v>36</v>
      </c>
      <c r="B16" s="42">
        <f t="shared" si="4"/>
        <v>3958</v>
      </c>
      <c r="C16" s="42">
        <v>522</v>
      </c>
      <c r="D16" s="42">
        <v>1055</v>
      </c>
      <c r="E16" s="42">
        <v>2381</v>
      </c>
      <c r="F16" s="42">
        <v>2825</v>
      </c>
      <c r="G16" s="42">
        <f t="shared" si="3"/>
        <v>5853</v>
      </c>
      <c r="H16" s="42">
        <v>533</v>
      </c>
      <c r="I16" s="42">
        <v>1367</v>
      </c>
      <c r="J16" s="42">
        <v>3953</v>
      </c>
      <c r="K16" s="42">
        <v>4530</v>
      </c>
      <c r="L16" s="45">
        <f t="shared" si="1"/>
        <v>1895</v>
      </c>
      <c r="M16" s="45">
        <f t="shared" si="1"/>
        <v>11</v>
      </c>
      <c r="N16" s="45">
        <f t="shared" si="1"/>
        <v>312</v>
      </c>
      <c r="O16" s="45">
        <f t="shared" si="1"/>
        <v>1572</v>
      </c>
      <c r="P16" s="45">
        <f t="shared" si="1"/>
        <v>1705</v>
      </c>
    </row>
    <row r="17" spans="1:16" ht="14.65" customHeight="1">
      <c r="A17" s="28" t="s">
        <v>37</v>
      </c>
      <c r="B17" s="39">
        <f t="shared" si="4"/>
        <v>3792</v>
      </c>
      <c r="C17" s="39">
        <v>70</v>
      </c>
      <c r="D17" s="39">
        <v>1515</v>
      </c>
      <c r="E17" s="39">
        <v>2207</v>
      </c>
      <c r="F17" s="39">
        <v>1899</v>
      </c>
      <c r="G17" s="39">
        <f t="shared" si="3"/>
        <v>4449</v>
      </c>
      <c r="H17" s="39">
        <v>168</v>
      </c>
      <c r="I17" s="39">
        <v>1578</v>
      </c>
      <c r="J17" s="39">
        <v>2703</v>
      </c>
      <c r="K17" s="39">
        <v>2698</v>
      </c>
      <c r="L17" s="55">
        <f t="shared" si="1"/>
        <v>657</v>
      </c>
      <c r="M17" s="55">
        <f t="shared" si="1"/>
        <v>98</v>
      </c>
      <c r="N17" s="55">
        <f t="shared" si="1"/>
        <v>63</v>
      </c>
      <c r="O17" s="55">
        <f t="shared" si="1"/>
        <v>496</v>
      </c>
      <c r="P17" s="55">
        <f t="shared" si="1"/>
        <v>799</v>
      </c>
    </row>
    <row r="18" spans="1:16" ht="14.65" customHeight="1">
      <c r="A18" s="29" t="s">
        <v>38</v>
      </c>
      <c r="B18" s="42">
        <f t="shared" si="4"/>
        <v>8160</v>
      </c>
      <c r="C18" s="42">
        <v>1244</v>
      </c>
      <c r="D18" s="42">
        <v>5108</v>
      </c>
      <c r="E18" s="42">
        <v>1808</v>
      </c>
      <c r="F18" s="42">
        <v>3460</v>
      </c>
      <c r="G18" s="42">
        <f t="shared" si="3"/>
        <v>10211</v>
      </c>
      <c r="H18" s="42">
        <v>1203</v>
      </c>
      <c r="I18" s="42">
        <v>6100</v>
      </c>
      <c r="J18" s="42">
        <v>2908</v>
      </c>
      <c r="K18" s="42">
        <v>5201</v>
      </c>
      <c r="L18" s="45">
        <f t="shared" si="1"/>
        <v>2051</v>
      </c>
      <c r="M18" s="45">
        <f t="shared" si="1"/>
        <v>-41</v>
      </c>
      <c r="N18" s="45">
        <f t="shared" si="1"/>
        <v>992</v>
      </c>
      <c r="O18" s="45">
        <f t="shared" si="1"/>
        <v>1100</v>
      </c>
      <c r="P18" s="45">
        <f t="shared" si="1"/>
        <v>1741</v>
      </c>
    </row>
    <row r="19" spans="1:16" ht="14.65" customHeight="1">
      <c r="A19" s="28" t="s">
        <v>39</v>
      </c>
      <c r="B19" s="39">
        <f t="shared" si="4"/>
        <v>10074</v>
      </c>
      <c r="C19" s="39">
        <v>3995</v>
      </c>
      <c r="D19" s="39">
        <v>3316</v>
      </c>
      <c r="E19" s="39">
        <v>2763</v>
      </c>
      <c r="F19" s="39">
        <v>6386</v>
      </c>
      <c r="G19" s="39">
        <f t="shared" si="3"/>
        <v>14010</v>
      </c>
      <c r="H19" s="39">
        <v>4116</v>
      </c>
      <c r="I19" s="39">
        <v>5191</v>
      </c>
      <c r="J19" s="39">
        <v>4703</v>
      </c>
      <c r="K19" s="39">
        <v>10044</v>
      </c>
      <c r="L19" s="55">
        <f t="shared" si="1"/>
        <v>3936</v>
      </c>
      <c r="M19" s="55">
        <f t="shared" si="1"/>
        <v>121</v>
      </c>
      <c r="N19" s="55">
        <f t="shared" si="1"/>
        <v>1875</v>
      </c>
      <c r="O19" s="55">
        <f t="shared" si="1"/>
        <v>1940</v>
      </c>
      <c r="P19" s="55">
        <f t="shared" si="1"/>
        <v>3658</v>
      </c>
    </row>
    <row r="20" spans="1:16" ht="14.65" customHeight="1">
      <c r="A20" s="29" t="s">
        <v>40</v>
      </c>
      <c r="B20" s="42">
        <f t="shared" si="4"/>
        <v>496</v>
      </c>
      <c r="C20" s="42">
        <v>10</v>
      </c>
      <c r="D20" s="42">
        <v>118</v>
      </c>
      <c r="E20" s="42">
        <v>368</v>
      </c>
      <c r="F20" s="42">
        <v>382</v>
      </c>
      <c r="G20" s="42">
        <f t="shared" si="3"/>
        <v>575</v>
      </c>
      <c r="H20" s="42">
        <v>3</v>
      </c>
      <c r="I20" s="42">
        <v>65</v>
      </c>
      <c r="J20" s="42">
        <v>507</v>
      </c>
      <c r="K20" s="42">
        <v>543</v>
      </c>
      <c r="L20" s="45">
        <f t="shared" si="1"/>
        <v>79</v>
      </c>
      <c r="M20" s="45">
        <f t="shared" si="1"/>
        <v>-7</v>
      </c>
      <c r="N20" s="45">
        <f t="shared" si="1"/>
        <v>-53</v>
      </c>
      <c r="O20" s="45">
        <f t="shared" si="1"/>
        <v>139</v>
      </c>
      <c r="P20" s="45">
        <f t="shared" si="1"/>
        <v>161</v>
      </c>
    </row>
    <row r="21" spans="1:16" ht="14.65" customHeight="1">
      <c r="A21" s="30" t="s">
        <v>41</v>
      </c>
      <c r="B21" s="39">
        <f>SUM(B22:B27)</f>
        <v>17721</v>
      </c>
      <c r="C21" s="39">
        <f t="shared" ref="C21:K21" si="5">SUM(C22:C27)</f>
        <v>1711</v>
      </c>
      <c r="D21" s="39">
        <f t="shared" si="5"/>
        <v>3122</v>
      </c>
      <c r="E21" s="39">
        <f t="shared" si="5"/>
        <v>12888</v>
      </c>
      <c r="F21" s="39">
        <f t="shared" si="5"/>
        <v>17526</v>
      </c>
      <c r="G21" s="39">
        <f t="shared" si="5"/>
        <v>19598</v>
      </c>
      <c r="H21" s="39">
        <f t="shared" si="5"/>
        <v>1188</v>
      </c>
      <c r="I21" s="39">
        <f t="shared" si="5"/>
        <v>3402</v>
      </c>
      <c r="J21" s="39">
        <f t="shared" si="5"/>
        <v>15008</v>
      </c>
      <c r="K21" s="39">
        <f t="shared" si="5"/>
        <v>19413</v>
      </c>
      <c r="L21" s="55">
        <f t="shared" si="1"/>
        <v>1877</v>
      </c>
      <c r="M21" s="55">
        <f t="shared" si="1"/>
        <v>-523</v>
      </c>
      <c r="N21" s="55">
        <f t="shared" si="1"/>
        <v>280</v>
      </c>
      <c r="O21" s="55">
        <f t="shared" si="1"/>
        <v>2120</v>
      </c>
      <c r="P21" s="55">
        <f t="shared" si="1"/>
        <v>1887</v>
      </c>
    </row>
    <row r="22" spans="1:16" ht="14.65" customHeight="1">
      <c r="A22" s="29" t="s">
        <v>42</v>
      </c>
      <c r="B22" s="42">
        <f t="shared" ref="B22:B27" si="6">SUM(C22:E22)</f>
        <v>3660</v>
      </c>
      <c r="C22" s="42">
        <v>341</v>
      </c>
      <c r="D22" s="42">
        <v>951</v>
      </c>
      <c r="E22" s="42">
        <v>2368</v>
      </c>
      <c r="F22" s="42">
        <v>3618</v>
      </c>
      <c r="G22" s="42">
        <f t="shared" ref="G22:G27" si="7">SUM(H22:J22)</f>
        <v>4182</v>
      </c>
      <c r="H22" s="42">
        <v>525</v>
      </c>
      <c r="I22" s="42">
        <v>1075</v>
      </c>
      <c r="J22" s="42">
        <v>2582</v>
      </c>
      <c r="K22" s="42">
        <v>4154</v>
      </c>
      <c r="L22" s="45">
        <f t="shared" si="1"/>
        <v>522</v>
      </c>
      <c r="M22" s="45">
        <f t="shared" si="1"/>
        <v>184</v>
      </c>
      <c r="N22" s="45">
        <f t="shared" si="1"/>
        <v>124</v>
      </c>
      <c r="O22" s="45">
        <f t="shared" si="1"/>
        <v>214</v>
      </c>
      <c r="P22" s="45">
        <f t="shared" si="1"/>
        <v>536</v>
      </c>
    </row>
    <row r="23" spans="1:16" ht="14.65" customHeight="1">
      <c r="A23" s="28" t="s">
        <v>43</v>
      </c>
      <c r="B23" s="39">
        <f t="shared" si="6"/>
        <v>2183</v>
      </c>
      <c r="C23" s="39">
        <v>47</v>
      </c>
      <c r="D23" s="39">
        <v>579</v>
      </c>
      <c r="E23" s="39">
        <v>1557</v>
      </c>
      <c r="F23" s="39">
        <v>2167</v>
      </c>
      <c r="G23" s="39">
        <f t="shared" si="7"/>
        <v>2373</v>
      </c>
      <c r="H23" s="39">
        <v>34</v>
      </c>
      <c r="I23" s="39">
        <v>686</v>
      </c>
      <c r="J23" s="39">
        <v>1653</v>
      </c>
      <c r="K23" s="39">
        <v>2345</v>
      </c>
      <c r="L23" s="55">
        <f t="shared" si="1"/>
        <v>190</v>
      </c>
      <c r="M23" s="55">
        <f t="shared" si="1"/>
        <v>-13</v>
      </c>
      <c r="N23" s="55">
        <f t="shared" si="1"/>
        <v>107</v>
      </c>
      <c r="O23" s="55">
        <f t="shared" si="1"/>
        <v>96</v>
      </c>
      <c r="P23" s="55">
        <f t="shared" si="1"/>
        <v>178</v>
      </c>
    </row>
    <row r="24" spans="1:16" ht="14.65" customHeight="1">
      <c r="A24" s="29" t="s">
        <v>44</v>
      </c>
      <c r="B24" s="42">
        <f t="shared" si="6"/>
        <v>1800</v>
      </c>
      <c r="C24" s="42">
        <v>41</v>
      </c>
      <c r="D24" s="42">
        <v>557</v>
      </c>
      <c r="E24" s="42">
        <v>1202</v>
      </c>
      <c r="F24" s="42">
        <v>1795</v>
      </c>
      <c r="G24" s="42">
        <f t="shared" si="7"/>
        <v>2044</v>
      </c>
      <c r="H24" s="42">
        <v>14</v>
      </c>
      <c r="I24" s="42">
        <v>566</v>
      </c>
      <c r="J24" s="42">
        <v>1464</v>
      </c>
      <c r="K24" s="42">
        <v>2040</v>
      </c>
      <c r="L24" s="45">
        <f t="shared" si="1"/>
        <v>244</v>
      </c>
      <c r="M24" s="45">
        <f t="shared" si="1"/>
        <v>-27</v>
      </c>
      <c r="N24" s="45">
        <f t="shared" si="1"/>
        <v>9</v>
      </c>
      <c r="O24" s="45">
        <f t="shared" si="1"/>
        <v>262</v>
      </c>
      <c r="P24" s="45">
        <f t="shared" si="1"/>
        <v>245</v>
      </c>
    </row>
    <row r="25" spans="1:16" ht="14.65" customHeight="1">
      <c r="A25" s="28" t="s">
        <v>45</v>
      </c>
      <c r="B25" s="39">
        <f t="shared" si="6"/>
        <v>3666</v>
      </c>
      <c r="C25" s="39">
        <v>246</v>
      </c>
      <c r="D25" s="39">
        <v>669</v>
      </c>
      <c r="E25" s="39">
        <v>2751</v>
      </c>
      <c r="F25" s="39">
        <v>3624</v>
      </c>
      <c r="G25" s="39">
        <f t="shared" si="7"/>
        <v>4151</v>
      </c>
      <c r="H25" s="39">
        <v>191</v>
      </c>
      <c r="I25" s="39">
        <v>669</v>
      </c>
      <c r="J25" s="39">
        <v>3291</v>
      </c>
      <c r="K25" s="39">
        <v>4115</v>
      </c>
      <c r="L25" s="55">
        <f t="shared" si="1"/>
        <v>485</v>
      </c>
      <c r="M25" s="55">
        <f t="shared" si="1"/>
        <v>-55</v>
      </c>
      <c r="N25" s="55">
        <f t="shared" si="1"/>
        <v>0</v>
      </c>
      <c r="O25" s="55">
        <f t="shared" si="1"/>
        <v>540</v>
      </c>
      <c r="P25" s="55">
        <f t="shared" si="1"/>
        <v>491</v>
      </c>
    </row>
    <row r="26" spans="1:16" ht="14.65" customHeight="1">
      <c r="A26" s="29" t="s">
        <v>46</v>
      </c>
      <c r="B26" s="42">
        <f t="shared" si="6"/>
        <v>2750</v>
      </c>
      <c r="C26" s="42">
        <v>837</v>
      </c>
      <c r="D26" s="42">
        <v>22</v>
      </c>
      <c r="E26" s="42">
        <v>1891</v>
      </c>
      <c r="F26" s="42">
        <v>2686</v>
      </c>
      <c r="G26" s="42">
        <f t="shared" si="7"/>
        <v>2824</v>
      </c>
      <c r="H26" s="42">
        <v>308</v>
      </c>
      <c r="I26" s="42">
        <v>146</v>
      </c>
      <c r="J26" s="42">
        <v>2370</v>
      </c>
      <c r="K26" s="42">
        <v>2766</v>
      </c>
      <c r="L26" s="45">
        <f t="shared" si="1"/>
        <v>74</v>
      </c>
      <c r="M26" s="45">
        <f t="shared" si="1"/>
        <v>-529</v>
      </c>
      <c r="N26" s="45">
        <f t="shared" si="1"/>
        <v>124</v>
      </c>
      <c r="O26" s="45">
        <f t="shared" si="1"/>
        <v>479</v>
      </c>
      <c r="P26" s="45">
        <f t="shared" si="1"/>
        <v>80</v>
      </c>
    </row>
    <row r="27" spans="1:16" ht="14.65" customHeight="1">
      <c r="A27" s="28" t="s">
        <v>47</v>
      </c>
      <c r="B27" s="39">
        <f t="shared" si="6"/>
        <v>3662</v>
      </c>
      <c r="C27" s="39">
        <v>199</v>
      </c>
      <c r="D27" s="39">
        <v>344</v>
      </c>
      <c r="E27" s="39">
        <v>3119</v>
      </c>
      <c r="F27" s="39">
        <v>3636</v>
      </c>
      <c r="G27" s="39">
        <f t="shared" si="7"/>
        <v>4024</v>
      </c>
      <c r="H27" s="39">
        <v>116</v>
      </c>
      <c r="I27" s="39">
        <v>260</v>
      </c>
      <c r="J27" s="39">
        <v>3648</v>
      </c>
      <c r="K27" s="39">
        <v>3993</v>
      </c>
      <c r="L27" s="55">
        <f t="shared" si="1"/>
        <v>362</v>
      </c>
      <c r="M27" s="55">
        <f t="shared" si="1"/>
        <v>-83</v>
      </c>
      <c r="N27" s="55">
        <f t="shared" si="1"/>
        <v>-84</v>
      </c>
      <c r="O27" s="55">
        <f t="shared" si="1"/>
        <v>529</v>
      </c>
      <c r="P27" s="55">
        <f t="shared" si="1"/>
        <v>357</v>
      </c>
    </row>
    <row r="28" spans="1:16" ht="14.65" customHeight="1">
      <c r="A28" s="31"/>
      <c r="B28" s="376" t="s">
        <v>156</v>
      </c>
      <c r="C28" s="364"/>
      <c r="D28" s="364"/>
      <c r="E28" s="364"/>
      <c r="F28" s="364"/>
      <c r="G28" s="376" t="s">
        <v>156</v>
      </c>
      <c r="H28" s="364"/>
      <c r="I28" s="364"/>
      <c r="J28" s="364"/>
      <c r="K28" s="364"/>
      <c r="L28" s="376" t="s">
        <v>124</v>
      </c>
      <c r="M28" s="364"/>
      <c r="N28" s="364"/>
      <c r="O28" s="364"/>
      <c r="P28" s="364"/>
    </row>
    <row r="29" spans="1:16" ht="14.65" customHeight="1">
      <c r="A29" s="26" t="s">
        <v>29</v>
      </c>
      <c r="B29" s="184">
        <f>B9*100/$B9</f>
        <v>100</v>
      </c>
      <c r="C29" s="63">
        <f t="shared" ref="C29:F29" si="8">C9*100/$B9</f>
        <v>18.648573459862138</v>
      </c>
      <c r="D29" s="63">
        <f t="shared" si="8"/>
        <v>32.68059719946833</v>
      </c>
      <c r="E29" s="63">
        <f t="shared" si="8"/>
        <v>48.670829340669528</v>
      </c>
      <c r="F29" s="63">
        <f t="shared" si="8"/>
        <v>72.739637105499057</v>
      </c>
      <c r="G29" s="184">
        <f>G9*100/$G9</f>
        <v>100</v>
      </c>
      <c r="H29" s="63">
        <f t="shared" ref="H29:K29" si="9">H9*100/$G9</f>
        <v>15.546819995306267</v>
      </c>
      <c r="I29" s="63">
        <f t="shared" si="9"/>
        <v>32.463036845810841</v>
      </c>
      <c r="J29" s="63">
        <f t="shared" si="9"/>
        <v>51.990143158882894</v>
      </c>
      <c r="K29" s="63">
        <f t="shared" si="9"/>
        <v>76.510208871157005</v>
      </c>
      <c r="L29" s="183" t="s">
        <v>103</v>
      </c>
      <c r="M29" s="174">
        <f t="shared" ref="M29:M47" si="10">H29-C29</f>
        <v>-3.1017534645558715</v>
      </c>
      <c r="N29" s="174">
        <f t="shared" ref="N29:N47" si="11">I29-D29</f>
        <v>-0.21756035365748971</v>
      </c>
      <c r="O29" s="174">
        <f t="shared" ref="O29:O47" si="12">J29-E29</f>
        <v>3.3193138182133666</v>
      </c>
      <c r="P29" s="174">
        <f t="shared" ref="P29:P47" si="13">K29-F29</f>
        <v>3.770571765657948</v>
      </c>
    </row>
    <row r="30" spans="1:16" ht="14.65" customHeight="1">
      <c r="A30" s="27" t="s">
        <v>30</v>
      </c>
      <c r="B30" s="185">
        <f t="shared" ref="B30:F45" si="14">B10*100/$B10</f>
        <v>100</v>
      </c>
      <c r="C30" s="65">
        <f t="shared" si="14"/>
        <v>22.04082501436751</v>
      </c>
      <c r="D30" s="65">
        <f t="shared" si="14"/>
        <v>38.362316681211553</v>
      </c>
      <c r="E30" s="65">
        <f t="shared" si="14"/>
        <v>39.596858304420934</v>
      </c>
      <c r="F30" s="65">
        <f t="shared" si="14"/>
        <v>62.872224941997828</v>
      </c>
      <c r="G30" s="185">
        <f t="shared" ref="G30:K45" si="15">G10*100/$G10</f>
        <v>100</v>
      </c>
      <c r="H30" s="65">
        <f t="shared" si="15"/>
        <v>18.379506872695131</v>
      </c>
      <c r="I30" s="65">
        <f t="shared" si="15"/>
        <v>36.973880710737255</v>
      </c>
      <c r="J30" s="65">
        <f t="shared" si="15"/>
        <v>44.646612416567613</v>
      </c>
      <c r="K30" s="65">
        <f t="shared" si="15"/>
        <v>69.776904087043974</v>
      </c>
      <c r="L30" s="175" t="s">
        <v>103</v>
      </c>
      <c r="M30" s="175">
        <f t="shared" si="10"/>
        <v>-3.6613181416723783</v>
      </c>
      <c r="N30" s="175">
        <f t="shared" si="11"/>
        <v>-1.3884359704742977</v>
      </c>
      <c r="O30" s="175">
        <f t="shared" si="12"/>
        <v>5.0497541121466796</v>
      </c>
      <c r="P30" s="175">
        <f t="shared" si="13"/>
        <v>6.9046791450461455</v>
      </c>
    </row>
    <row r="31" spans="1:16" ht="14.65" customHeight="1">
      <c r="A31" s="28" t="s">
        <v>31</v>
      </c>
      <c r="B31" s="184">
        <f t="shared" si="14"/>
        <v>100</v>
      </c>
      <c r="C31" s="63">
        <f t="shared" si="14"/>
        <v>33.303571428571431</v>
      </c>
      <c r="D31" s="63">
        <f t="shared" si="14"/>
        <v>34.49404761904762</v>
      </c>
      <c r="E31" s="63">
        <f t="shared" si="14"/>
        <v>32.202380952380949</v>
      </c>
      <c r="F31" s="63">
        <f t="shared" si="14"/>
        <v>62.023809523809526</v>
      </c>
      <c r="G31" s="184">
        <f t="shared" si="15"/>
        <v>100</v>
      </c>
      <c r="H31" s="63">
        <f t="shared" si="15"/>
        <v>28.324873096446701</v>
      </c>
      <c r="I31" s="63">
        <f t="shared" si="15"/>
        <v>33.015228426395936</v>
      </c>
      <c r="J31" s="63">
        <f t="shared" si="15"/>
        <v>38.659898477157363</v>
      </c>
      <c r="K31" s="63">
        <f t="shared" si="15"/>
        <v>67.837563451776646</v>
      </c>
      <c r="L31" s="174" t="s">
        <v>103</v>
      </c>
      <c r="M31" s="174">
        <f t="shared" si="10"/>
        <v>-4.9786983321247291</v>
      </c>
      <c r="N31" s="174">
        <f t="shared" si="11"/>
        <v>-1.4788191926516845</v>
      </c>
      <c r="O31" s="174">
        <f t="shared" si="12"/>
        <v>6.4575175247764136</v>
      </c>
      <c r="P31" s="174">
        <f t="shared" si="13"/>
        <v>5.8137539279671202</v>
      </c>
    </row>
    <row r="32" spans="1:16" ht="14.65" customHeight="1">
      <c r="A32" s="29" t="s">
        <v>32</v>
      </c>
      <c r="B32" s="185">
        <f t="shared" si="14"/>
        <v>100</v>
      </c>
      <c r="C32" s="65">
        <f t="shared" si="14"/>
        <v>8.761804826862539</v>
      </c>
      <c r="D32" s="65">
        <f t="shared" si="14"/>
        <v>34.994753410283316</v>
      </c>
      <c r="E32" s="65">
        <f t="shared" si="14"/>
        <v>56.243441762854147</v>
      </c>
      <c r="F32" s="65">
        <f t="shared" si="14"/>
        <v>97.481636935991602</v>
      </c>
      <c r="G32" s="185">
        <f t="shared" si="15"/>
        <v>100</v>
      </c>
      <c r="H32" s="65">
        <f t="shared" si="15"/>
        <v>30.203498750446268</v>
      </c>
      <c r="I32" s="65">
        <f t="shared" si="15"/>
        <v>17.993573723670117</v>
      </c>
      <c r="J32" s="65">
        <f t="shared" si="15"/>
        <v>51.802927525883611</v>
      </c>
      <c r="K32" s="65">
        <f t="shared" si="15"/>
        <v>98.42913245269547</v>
      </c>
      <c r="L32" s="175" t="s">
        <v>103</v>
      </c>
      <c r="M32" s="175">
        <f t="shared" si="10"/>
        <v>21.441693923583728</v>
      </c>
      <c r="N32" s="175">
        <f t="shared" si="11"/>
        <v>-17.001179686613199</v>
      </c>
      <c r="O32" s="175">
        <f t="shared" si="12"/>
        <v>-4.4405142369705359</v>
      </c>
      <c r="P32" s="175">
        <f t="shared" si="13"/>
        <v>0.94749551670386722</v>
      </c>
    </row>
    <row r="33" spans="1:16" ht="14.65" customHeight="1">
      <c r="A33" s="28" t="s">
        <v>33</v>
      </c>
      <c r="B33" s="184">
        <f t="shared" si="14"/>
        <v>100</v>
      </c>
      <c r="C33" s="63">
        <f t="shared" si="14"/>
        <v>34.832651824928064</v>
      </c>
      <c r="D33" s="63">
        <f t="shared" si="14"/>
        <v>29.4260184764501</v>
      </c>
      <c r="E33" s="63">
        <f t="shared" si="14"/>
        <v>35.74132969862184</v>
      </c>
      <c r="F33" s="63">
        <f t="shared" si="14"/>
        <v>64.107223989095871</v>
      </c>
      <c r="G33" s="184">
        <f t="shared" si="15"/>
        <v>100</v>
      </c>
      <c r="H33" s="63">
        <f t="shared" si="15"/>
        <v>24.537383677398651</v>
      </c>
      <c r="I33" s="63">
        <f t="shared" si="15"/>
        <v>29.468392341426892</v>
      </c>
      <c r="J33" s="63">
        <f t="shared" si="15"/>
        <v>45.994223981174457</v>
      </c>
      <c r="K33" s="63">
        <f t="shared" si="15"/>
        <v>68.70253503048454</v>
      </c>
      <c r="L33" s="174" t="s">
        <v>103</v>
      </c>
      <c r="M33" s="174">
        <f t="shared" si="10"/>
        <v>-10.295268147529413</v>
      </c>
      <c r="N33" s="174">
        <f t="shared" si="11"/>
        <v>4.2373864976791964E-2</v>
      </c>
      <c r="O33" s="174">
        <f t="shared" si="12"/>
        <v>10.252894282552617</v>
      </c>
      <c r="P33" s="174">
        <f t="shared" si="13"/>
        <v>4.5953110413886691</v>
      </c>
    </row>
    <row r="34" spans="1:16" ht="14.65" customHeight="1">
      <c r="A34" s="29" t="s">
        <v>34</v>
      </c>
      <c r="B34" s="185">
        <f t="shared" si="14"/>
        <v>100</v>
      </c>
      <c r="C34" s="65">
        <f t="shared" si="14"/>
        <v>21.955719557195572</v>
      </c>
      <c r="D34" s="65">
        <f t="shared" si="14"/>
        <v>27.675276752767527</v>
      </c>
      <c r="E34" s="65">
        <f t="shared" si="14"/>
        <v>50.369003690036898</v>
      </c>
      <c r="F34" s="65">
        <f t="shared" si="14"/>
        <v>89.483394833948338</v>
      </c>
      <c r="G34" s="185">
        <f t="shared" si="15"/>
        <v>100</v>
      </c>
      <c r="H34" s="65">
        <f t="shared" si="15"/>
        <v>6.0225846925972393</v>
      </c>
      <c r="I34" s="65">
        <f t="shared" si="15"/>
        <v>28.732747804265998</v>
      </c>
      <c r="J34" s="65">
        <f t="shared" si="15"/>
        <v>65.244667503136768</v>
      </c>
      <c r="K34" s="65">
        <f t="shared" si="15"/>
        <v>95.106649937264748</v>
      </c>
      <c r="L34" s="175" t="s">
        <v>103</v>
      </c>
      <c r="M34" s="175">
        <f t="shared" si="10"/>
        <v>-15.933134864598333</v>
      </c>
      <c r="N34" s="175">
        <f t="shared" si="11"/>
        <v>1.0574710514984709</v>
      </c>
      <c r="O34" s="175">
        <f t="shared" si="12"/>
        <v>14.87566381309987</v>
      </c>
      <c r="P34" s="175">
        <f t="shared" si="13"/>
        <v>5.62325510331641</v>
      </c>
    </row>
    <row r="35" spans="1:16" ht="14.65" customHeight="1">
      <c r="A35" s="28" t="s">
        <v>35</v>
      </c>
      <c r="B35" s="184">
        <f t="shared" si="14"/>
        <v>100</v>
      </c>
      <c r="C35" s="63">
        <f t="shared" si="14"/>
        <v>10</v>
      </c>
      <c r="D35" s="63">
        <f t="shared" si="14"/>
        <v>36.983930778739186</v>
      </c>
      <c r="E35" s="63">
        <f t="shared" si="14"/>
        <v>53.016069221260814</v>
      </c>
      <c r="F35" s="63">
        <f t="shared" si="14"/>
        <v>73.250927070457351</v>
      </c>
      <c r="G35" s="184">
        <f t="shared" si="15"/>
        <v>100</v>
      </c>
      <c r="H35" s="63">
        <f t="shared" si="15"/>
        <v>11.500158077774264</v>
      </c>
      <c r="I35" s="63">
        <f t="shared" si="15"/>
        <v>38.318052481821056</v>
      </c>
      <c r="J35" s="63">
        <f t="shared" si="15"/>
        <v>50.181789440404678</v>
      </c>
      <c r="K35" s="63">
        <f t="shared" si="15"/>
        <v>75.039519443566235</v>
      </c>
      <c r="L35" s="174" t="s">
        <v>103</v>
      </c>
      <c r="M35" s="174">
        <f t="shared" si="10"/>
        <v>1.5001580777742642</v>
      </c>
      <c r="N35" s="174">
        <f t="shared" si="11"/>
        <v>1.3341217030818697</v>
      </c>
      <c r="O35" s="174">
        <f t="shared" si="12"/>
        <v>-2.8342797808561357</v>
      </c>
      <c r="P35" s="174">
        <f t="shared" si="13"/>
        <v>1.7885923731088837</v>
      </c>
    </row>
    <row r="36" spans="1:16" ht="14.65" customHeight="1">
      <c r="A36" s="29" t="s">
        <v>36</v>
      </c>
      <c r="B36" s="185">
        <f t="shared" si="14"/>
        <v>100</v>
      </c>
      <c r="C36" s="65">
        <f t="shared" si="14"/>
        <v>13.188479029813037</v>
      </c>
      <c r="D36" s="65">
        <f t="shared" si="14"/>
        <v>26.654876200101061</v>
      </c>
      <c r="E36" s="65">
        <f t="shared" si="14"/>
        <v>60.156644770085904</v>
      </c>
      <c r="F36" s="65">
        <f t="shared" si="14"/>
        <v>71.374431531076297</v>
      </c>
      <c r="G36" s="185">
        <f t="shared" si="15"/>
        <v>100</v>
      </c>
      <c r="H36" s="65">
        <f t="shared" si="15"/>
        <v>9.106441141295063</v>
      </c>
      <c r="I36" s="65">
        <f t="shared" si="15"/>
        <v>23.355544165385272</v>
      </c>
      <c r="J36" s="65">
        <f t="shared" si="15"/>
        <v>67.538014693319667</v>
      </c>
      <c r="K36" s="65">
        <f t="shared" si="15"/>
        <v>77.396207073295741</v>
      </c>
      <c r="L36" s="175" t="s">
        <v>103</v>
      </c>
      <c r="M36" s="175">
        <f t="shared" si="10"/>
        <v>-4.0820378885179736</v>
      </c>
      <c r="N36" s="175">
        <f t="shared" si="11"/>
        <v>-3.2993320347157891</v>
      </c>
      <c r="O36" s="175">
        <f t="shared" si="12"/>
        <v>7.3813699232337626</v>
      </c>
      <c r="P36" s="175">
        <f t="shared" si="13"/>
        <v>6.0217755422194443</v>
      </c>
    </row>
    <row r="37" spans="1:16" ht="14.65" customHeight="1">
      <c r="A37" s="28" t="s">
        <v>37</v>
      </c>
      <c r="B37" s="184">
        <f t="shared" si="14"/>
        <v>100</v>
      </c>
      <c r="C37" s="63">
        <f t="shared" si="14"/>
        <v>1.8459915611814346</v>
      </c>
      <c r="D37" s="63">
        <f t="shared" si="14"/>
        <v>39.952531645569621</v>
      </c>
      <c r="E37" s="63">
        <f t="shared" si="14"/>
        <v>58.201476793248943</v>
      </c>
      <c r="F37" s="63">
        <f t="shared" si="14"/>
        <v>50.079113924050631</v>
      </c>
      <c r="G37" s="184">
        <f t="shared" si="15"/>
        <v>100</v>
      </c>
      <c r="H37" s="63">
        <f t="shared" si="15"/>
        <v>3.7761294672960215</v>
      </c>
      <c r="I37" s="63">
        <f t="shared" si="15"/>
        <v>35.468644639244772</v>
      </c>
      <c r="J37" s="63">
        <f t="shared" si="15"/>
        <v>60.755225893459205</v>
      </c>
      <c r="K37" s="63">
        <f t="shared" si="15"/>
        <v>60.642841087884918</v>
      </c>
      <c r="L37" s="174" t="s">
        <v>103</v>
      </c>
      <c r="M37" s="174">
        <f t="shared" si="10"/>
        <v>1.9301379061145869</v>
      </c>
      <c r="N37" s="174">
        <f t="shared" si="11"/>
        <v>-4.4838870063248493</v>
      </c>
      <c r="O37" s="174">
        <f t="shared" si="12"/>
        <v>2.5537491002102612</v>
      </c>
      <c r="P37" s="174">
        <f t="shared" si="13"/>
        <v>10.563727163834287</v>
      </c>
    </row>
    <row r="38" spans="1:16" ht="14.65" customHeight="1">
      <c r="A38" s="29" t="s">
        <v>38</v>
      </c>
      <c r="B38" s="185">
        <f t="shared" si="14"/>
        <v>100</v>
      </c>
      <c r="C38" s="65">
        <f t="shared" si="14"/>
        <v>15.245098039215685</v>
      </c>
      <c r="D38" s="65">
        <f t="shared" si="14"/>
        <v>62.598039215686278</v>
      </c>
      <c r="E38" s="65">
        <f t="shared" si="14"/>
        <v>22.156862745098039</v>
      </c>
      <c r="F38" s="65">
        <f t="shared" si="14"/>
        <v>42.401960784313722</v>
      </c>
      <c r="G38" s="185">
        <f t="shared" si="15"/>
        <v>100</v>
      </c>
      <c r="H38" s="65">
        <f t="shared" si="15"/>
        <v>11.781412202526687</v>
      </c>
      <c r="I38" s="65">
        <f t="shared" si="15"/>
        <v>59.739496621290762</v>
      </c>
      <c r="J38" s="65">
        <f t="shared" si="15"/>
        <v>28.47909117618255</v>
      </c>
      <c r="K38" s="65">
        <f t="shared" si="15"/>
        <v>50.935265889726764</v>
      </c>
      <c r="L38" s="175" t="s">
        <v>103</v>
      </c>
      <c r="M38" s="175">
        <f t="shared" si="10"/>
        <v>-3.4636858366889989</v>
      </c>
      <c r="N38" s="175">
        <f t="shared" si="11"/>
        <v>-2.8585425943955158</v>
      </c>
      <c r="O38" s="175">
        <f t="shared" si="12"/>
        <v>6.3222284310845112</v>
      </c>
      <c r="P38" s="175">
        <f t="shared" si="13"/>
        <v>8.5333051054130422</v>
      </c>
    </row>
    <row r="39" spans="1:16" ht="14.65" customHeight="1">
      <c r="A39" s="28" t="s">
        <v>39</v>
      </c>
      <c r="B39" s="184">
        <f t="shared" si="14"/>
        <v>100</v>
      </c>
      <c r="C39" s="63">
        <f t="shared" si="14"/>
        <v>39.656541592217593</v>
      </c>
      <c r="D39" s="63">
        <f t="shared" si="14"/>
        <v>32.916418503077232</v>
      </c>
      <c r="E39" s="63">
        <f t="shared" si="14"/>
        <v>27.427039904705182</v>
      </c>
      <c r="F39" s="63">
        <f t="shared" si="14"/>
        <v>63.390907286082985</v>
      </c>
      <c r="G39" s="184">
        <f t="shared" si="15"/>
        <v>100</v>
      </c>
      <c r="H39" s="63">
        <f t="shared" si="15"/>
        <v>29.379014989293363</v>
      </c>
      <c r="I39" s="63">
        <f t="shared" si="15"/>
        <v>37.05210563882941</v>
      </c>
      <c r="J39" s="63">
        <f t="shared" si="15"/>
        <v>33.56887937187723</v>
      </c>
      <c r="K39" s="63">
        <f t="shared" si="15"/>
        <v>71.691648822269812</v>
      </c>
      <c r="L39" s="174" t="s">
        <v>103</v>
      </c>
      <c r="M39" s="174">
        <f t="shared" si="10"/>
        <v>-10.27752660292423</v>
      </c>
      <c r="N39" s="174">
        <f t="shared" si="11"/>
        <v>4.1356871357521783</v>
      </c>
      <c r="O39" s="174">
        <f t="shared" si="12"/>
        <v>6.1418394671720478</v>
      </c>
      <c r="P39" s="174">
        <f t="shared" si="13"/>
        <v>8.3007415361868269</v>
      </c>
    </row>
    <row r="40" spans="1:16" ht="14.65" customHeight="1">
      <c r="A40" s="29" t="s">
        <v>40</v>
      </c>
      <c r="B40" s="185">
        <f t="shared" si="14"/>
        <v>100</v>
      </c>
      <c r="C40" s="65">
        <f t="shared" si="14"/>
        <v>2.0161290322580645</v>
      </c>
      <c r="D40" s="65">
        <f t="shared" si="14"/>
        <v>23.79032258064516</v>
      </c>
      <c r="E40" s="65">
        <f t="shared" si="14"/>
        <v>74.193548387096769</v>
      </c>
      <c r="F40" s="65">
        <f t="shared" si="14"/>
        <v>77.016129032258064</v>
      </c>
      <c r="G40" s="185">
        <f t="shared" si="15"/>
        <v>100</v>
      </c>
      <c r="H40" s="65">
        <f t="shared" si="15"/>
        <v>0.52173913043478259</v>
      </c>
      <c r="I40" s="65">
        <f t="shared" si="15"/>
        <v>11.304347826086957</v>
      </c>
      <c r="J40" s="65">
        <f t="shared" si="15"/>
        <v>88.173913043478265</v>
      </c>
      <c r="K40" s="65">
        <f t="shared" si="15"/>
        <v>94.434782608695656</v>
      </c>
      <c r="L40" s="175" t="s">
        <v>103</v>
      </c>
      <c r="M40" s="175">
        <f t="shared" si="10"/>
        <v>-1.4943899018232818</v>
      </c>
      <c r="N40" s="175">
        <f t="shared" si="11"/>
        <v>-12.485974754558203</v>
      </c>
      <c r="O40" s="175">
        <f t="shared" si="12"/>
        <v>13.980364656381497</v>
      </c>
      <c r="P40" s="175">
        <f t="shared" si="13"/>
        <v>17.418653576437592</v>
      </c>
    </row>
    <row r="41" spans="1:16" ht="14.65" customHeight="1">
      <c r="A41" s="30" t="s">
        <v>41</v>
      </c>
      <c r="B41" s="184">
        <f t="shared" si="14"/>
        <v>100</v>
      </c>
      <c r="C41" s="63">
        <f t="shared" si="14"/>
        <v>9.6552113311889851</v>
      </c>
      <c r="D41" s="63">
        <f t="shared" si="14"/>
        <v>17.617515941538286</v>
      </c>
      <c r="E41" s="63">
        <f t="shared" si="14"/>
        <v>72.727272727272734</v>
      </c>
      <c r="F41" s="63">
        <f t="shared" si="14"/>
        <v>98.899610631454209</v>
      </c>
      <c r="G41" s="184">
        <f t="shared" si="15"/>
        <v>100</v>
      </c>
      <c r="H41" s="63">
        <f t="shared" si="15"/>
        <v>6.0618430452086951</v>
      </c>
      <c r="I41" s="63">
        <f t="shared" si="15"/>
        <v>17.358914174915807</v>
      </c>
      <c r="J41" s="63">
        <f t="shared" si="15"/>
        <v>76.5792427798755</v>
      </c>
      <c r="K41" s="63">
        <f t="shared" si="15"/>
        <v>99.056026125114812</v>
      </c>
      <c r="L41" s="174" t="s">
        <v>103</v>
      </c>
      <c r="M41" s="174">
        <f t="shared" si="10"/>
        <v>-3.59336828598029</v>
      </c>
      <c r="N41" s="174">
        <f t="shared" si="11"/>
        <v>-0.2586017666224798</v>
      </c>
      <c r="O41" s="174">
        <f t="shared" si="12"/>
        <v>3.8519700526027663</v>
      </c>
      <c r="P41" s="174">
        <f t="shared" si="13"/>
        <v>0.15641549366060303</v>
      </c>
    </row>
    <row r="42" spans="1:16" ht="14.65" customHeight="1">
      <c r="A42" s="29" t="s">
        <v>42</v>
      </c>
      <c r="B42" s="185">
        <f t="shared" si="14"/>
        <v>100</v>
      </c>
      <c r="C42" s="65">
        <f t="shared" si="14"/>
        <v>9.3169398907103833</v>
      </c>
      <c r="D42" s="65">
        <f t="shared" si="14"/>
        <v>25.983606557377048</v>
      </c>
      <c r="E42" s="65">
        <f t="shared" si="14"/>
        <v>64.699453551912569</v>
      </c>
      <c r="F42" s="65">
        <f t="shared" si="14"/>
        <v>98.852459016393439</v>
      </c>
      <c r="G42" s="185">
        <f t="shared" si="15"/>
        <v>100</v>
      </c>
      <c r="H42" s="65">
        <f t="shared" si="15"/>
        <v>12.553802008608322</v>
      </c>
      <c r="I42" s="65">
        <f t="shared" si="15"/>
        <v>25.70540411286466</v>
      </c>
      <c r="J42" s="65">
        <f t="shared" si="15"/>
        <v>61.740793878527022</v>
      </c>
      <c r="K42" s="65">
        <f t="shared" si="15"/>
        <v>99.330463892874221</v>
      </c>
      <c r="L42" s="175" t="s">
        <v>103</v>
      </c>
      <c r="M42" s="175">
        <f t="shared" si="10"/>
        <v>3.2368621178979389</v>
      </c>
      <c r="N42" s="175">
        <f t="shared" si="11"/>
        <v>-0.27820244451238807</v>
      </c>
      <c r="O42" s="175">
        <f t="shared" si="12"/>
        <v>-2.9586596733855473</v>
      </c>
      <c r="P42" s="175">
        <f t="shared" si="13"/>
        <v>0.4780048764807816</v>
      </c>
    </row>
    <row r="43" spans="1:16" ht="14.65" customHeight="1">
      <c r="A43" s="28" t="s">
        <v>43</v>
      </c>
      <c r="B43" s="184">
        <f t="shared" si="14"/>
        <v>100</v>
      </c>
      <c r="C43" s="63">
        <f t="shared" si="14"/>
        <v>2.153000458085204</v>
      </c>
      <c r="D43" s="63">
        <f t="shared" si="14"/>
        <v>26.523133302794321</v>
      </c>
      <c r="E43" s="63">
        <f t="shared" si="14"/>
        <v>71.323866239120477</v>
      </c>
      <c r="F43" s="63">
        <f t="shared" si="14"/>
        <v>99.267063673843339</v>
      </c>
      <c r="G43" s="184">
        <f t="shared" si="15"/>
        <v>100</v>
      </c>
      <c r="H43" s="63">
        <f t="shared" si="15"/>
        <v>1.4327855035819637</v>
      </c>
      <c r="I43" s="63">
        <f t="shared" si="15"/>
        <v>28.908554572271388</v>
      </c>
      <c r="J43" s="63">
        <f t="shared" si="15"/>
        <v>69.658659924146647</v>
      </c>
      <c r="K43" s="63">
        <f t="shared" si="15"/>
        <v>98.820058997050154</v>
      </c>
      <c r="L43" s="174" t="s">
        <v>103</v>
      </c>
      <c r="M43" s="174">
        <f t="shared" si="10"/>
        <v>-0.72021495450324036</v>
      </c>
      <c r="N43" s="174">
        <f t="shared" si="11"/>
        <v>2.3854212694770673</v>
      </c>
      <c r="O43" s="174">
        <f t="shared" si="12"/>
        <v>-1.6652063149738296</v>
      </c>
      <c r="P43" s="174">
        <f t="shared" si="13"/>
        <v>-0.44700467679318479</v>
      </c>
    </row>
    <row r="44" spans="1:16" ht="14.65" customHeight="1">
      <c r="A44" s="29" t="s">
        <v>44</v>
      </c>
      <c r="B44" s="185">
        <f t="shared" si="14"/>
        <v>100</v>
      </c>
      <c r="C44" s="65">
        <f t="shared" si="14"/>
        <v>2.2777777777777777</v>
      </c>
      <c r="D44" s="65">
        <f t="shared" si="14"/>
        <v>30.944444444444443</v>
      </c>
      <c r="E44" s="65">
        <f t="shared" si="14"/>
        <v>66.777777777777771</v>
      </c>
      <c r="F44" s="65">
        <f t="shared" si="14"/>
        <v>99.722222222222229</v>
      </c>
      <c r="G44" s="185">
        <f t="shared" si="15"/>
        <v>100</v>
      </c>
      <c r="H44" s="65">
        <f t="shared" si="15"/>
        <v>0.68493150684931503</v>
      </c>
      <c r="I44" s="65">
        <f t="shared" si="15"/>
        <v>27.690802348336597</v>
      </c>
      <c r="J44" s="65">
        <f t="shared" si="15"/>
        <v>71.624266144814086</v>
      </c>
      <c r="K44" s="65">
        <f t="shared" si="15"/>
        <v>99.804305283757344</v>
      </c>
      <c r="L44" s="175" t="s">
        <v>103</v>
      </c>
      <c r="M44" s="175">
        <f t="shared" si="10"/>
        <v>-1.5928462709284625</v>
      </c>
      <c r="N44" s="175">
        <f t="shared" si="11"/>
        <v>-3.2536420961078463</v>
      </c>
      <c r="O44" s="175">
        <f t="shared" si="12"/>
        <v>4.846488367036315</v>
      </c>
      <c r="P44" s="175">
        <f t="shared" si="13"/>
        <v>8.2083061535115576E-2</v>
      </c>
    </row>
    <row r="45" spans="1:16" ht="14.65" customHeight="1">
      <c r="A45" s="28" t="s">
        <v>45</v>
      </c>
      <c r="B45" s="184">
        <f t="shared" si="14"/>
        <v>100</v>
      </c>
      <c r="C45" s="63">
        <f t="shared" si="14"/>
        <v>6.7103109656301143</v>
      </c>
      <c r="D45" s="63">
        <f t="shared" si="14"/>
        <v>18.248772504091654</v>
      </c>
      <c r="E45" s="63">
        <f t="shared" si="14"/>
        <v>75.040916530278238</v>
      </c>
      <c r="F45" s="63">
        <f t="shared" si="14"/>
        <v>98.854337152209496</v>
      </c>
      <c r="G45" s="184">
        <f t="shared" si="15"/>
        <v>100</v>
      </c>
      <c r="H45" s="63">
        <f t="shared" si="15"/>
        <v>4.6013008913514817</v>
      </c>
      <c r="I45" s="63">
        <f t="shared" si="15"/>
        <v>16.11659841002168</v>
      </c>
      <c r="J45" s="63">
        <f t="shared" si="15"/>
        <v>79.282100698626834</v>
      </c>
      <c r="K45" s="63">
        <f t="shared" si="15"/>
        <v>99.132739099012284</v>
      </c>
      <c r="L45" s="174" t="s">
        <v>103</v>
      </c>
      <c r="M45" s="174">
        <f t="shared" si="10"/>
        <v>-2.1090100742786326</v>
      </c>
      <c r="N45" s="174">
        <f t="shared" si="11"/>
        <v>-2.132174094069974</v>
      </c>
      <c r="O45" s="174">
        <f t="shared" si="12"/>
        <v>4.241184168348596</v>
      </c>
      <c r="P45" s="174">
        <f t="shared" si="13"/>
        <v>0.27840194680278785</v>
      </c>
    </row>
    <row r="46" spans="1:16" ht="14.65" customHeight="1">
      <c r="A46" s="29" t="s">
        <v>46</v>
      </c>
      <c r="B46" s="185">
        <f t="shared" ref="B46:F47" si="16">B26*100/$B26</f>
        <v>100</v>
      </c>
      <c r="C46" s="65">
        <f t="shared" si="16"/>
        <v>30.436363636363637</v>
      </c>
      <c r="D46" s="65">
        <f t="shared" si="16"/>
        <v>0.8</v>
      </c>
      <c r="E46" s="65">
        <f t="shared" si="16"/>
        <v>68.763636363636365</v>
      </c>
      <c r="F46" s="65">
        <f t="shared" si="16"/>
        <v>97.672727272727272</v>
      </c>
      <c r="G46" s="185">
        <f t="shared" ref="G46:K47" si="17">G26*100/$G26</f>
        <v>100</v>
      </c>
      <c r="H46" s="65">
        <f t="shared" si="17"/>
        <v>10.906515580736544</v>
      </c>
      <c r="I46" s="65">
        <f t="shared" si="17"/>
        <v>5.1699716713881019</v>
      </c>
      <c r="J46" s="65">
        <f t="shared" si="17"/>
        <v>83.92351274787535</v>
      </c>
      <c r="K46" s="65">
        <f t="shared" si="17"/>
        <v>97.946175637393765</v>
      </c>
      <c r="L46" s="175" t="s">
        <v>103</v>
      </c>
      <c r="M46" s="175">
        <f t="shared" si="10"/>
        <v>-19.529848055627092</v>
      </c>
      <c r="N46" s="175">
        <f t="shared" si="11"/>
        <v>4.3699716713881021</v>
      </c>
      <c r="O46" s="175">
        <f t="shared" si="12"/>
        <v>15.159876384238984</v>
      </c>
      <c r="P46" s="175">
        <f t="shared" si="13"/>
        <v>0.27344836466649269</v>
      </c>
    </row>
    <row r="47" spans="1:16" ht="14.65" customHeight="1">
      <c r="A47" s="28" t="s">
        <v>47</v>
      </c>
      <c r="B47" s="184">
        <f t="shared" si="16"/>
        <v>100</v>
      </c>
      <c r="C47" s="63">
        <f t="shared" si="16"/>
        <v>5.4341889677771711</v>
      </c>
      <c r="D47" s="63">
        <f t="shared" si="16"/>
        <v>9.3937738940469693</v>
      </c>
      <c r="E47" s="63">
        <f t="shared" si="16"/>
        <v>85.172037138175867</v>
      </c>
      <c r="F47" s="63">
        <f t="shared" si="16"/>
        <v>99.290005461496449</v>
      </c>
      <c r="G47" s="184">
        <f t="shared" si="17"/>
        <v>100</v>
      </c>
      <c r="H47" s="63">
        <f t="shared" si="17"/>
        <v>2.8827037773359843</v>
      </c>
      <c r="I47" s="63">
        <f t="shared" si="17"/>
        <v>6.4612326043737571</v>
      </c>
      <c r="J47" s="63">
        <f t="shared" si="17"/>
        <v>90.656063618290261</v>
      </c>
      <c r="K47" s="63">
        <f t="shared" si="17"/>
        <v>99.229622266401591</v>
      </c>
      <c r="L47" s="174" t="s">
        <v>103</v>
      </c>
      <c r="M47" s="174">
        <f t="shared" si="10"/>
        <v>-2.5514851904411868</v>
      </c>
      <c r="N47" s="174">
        <f t="shared" si="11"/>
        <v>-2.9325412896732121</v>
      </c>
      <c r="O47" s="174">
        <f t="shared" si="12"/>
        <v>5.4840264801143945</v>
      </c>
      <c r="P47" s="174">
        <f t="shared" si="13"/>
        <v>-6.0383195094857456E-2</v>
      </c>
    </row>
    <row r="48" spans="1:16" ht="20.25" customHeight="1">
      <c r="A48" s="373" t="s">
        <v>127</v>
      </c>
      <c r="B48" s="373"/>
      <c r="C48" s="373"/>
      <c r="D48" s="373"/>
      <c r="E48" s="373"/>
      <c r="F48" s="373"/>
      <c r="G48" s="373"/>
      <c r="H48" s="373"/>
      <c r="I48" s="373"/>
      <c r="J48" s="373"/>
      <c r="K48" s="373"/>
      <c r="L48" s="373"/>
      <c r="M48" s="373"/>
      <c r="N48" s="373"/>
      <c r="O48" s="373"/>
      <c r="P48" s="373"/>
    </row>
  </sheetData>
  <mergeCells count="17">
    <mergeCell ref="A48:P48"/>
    <mergeCell ref="B8:F8"/>
    <mergeCell ref="G8:K8"/>
    <mergeCell ref="L8:P8"/>
    <mergeCell ref="B28:F28"/>
    <mergeCell ref="G28:K28"/>
    <mergeCell ref="L28:P28"/>
    <mergeCell ref="A5:A7"/>
    <mergeCell ref="B5:F5"/>
    <mergeCell ref="G5:K5"/>
    <mergeCell ref="L5:P5"/>
    <mergeCell ref="B6:B7"/>
    <mergeCell ref="C6:F6"/>
    <mergeCell ref="G6:G7"/>
    <mergeCell ref="H6:K6"/>
    <mergeCell ref="L6:L7"/>
    <mergeCell ref="M6:P6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8"/>
  <sheetViews>
    <sheetView workbookViewId="0"/>
  </sheetViews>
  <sheetFormatPr baseColWidth="10" defaultColWidth="10.81640625" defaultRowHeight="14.65" customHeight="1"/>
  <cols>
    <col min="1" max="1" width="26.81640625" style="3" customWidth="1"/>
    <col min="2" max="16" width="12.54296875" style="3" customWidth="1"/>
    <col min="17" max="16384" width="10.81640625" style="3"/>
  </cols>
  <sheetData>
    <row r="1" spans="1:16" s="5" customFormat="1" ht="20.25" customHeight="1">
      <c r="A1" s="4" t="s">
        <v>0</v>
      </c>
    </row>
    <row r="2" spans="1:16" s="2" customFormat="1" ht="14.65" customHeight="1">
      <c r="A2" s="1"/>
    </row>
    <row r="3" spans="1:16" s="2" customFormat="1" ht="14.65" customHeight="1">
      <c r="A3" s="9" t="s">
        <v>319</v>
      </c>
    </row>
    <row r="5" spans="1:16" ht="14.65" customHeight="1">
      <c r="A5" s="374" t="s">
        <v>28</v>
      </c>
      <c r="B5" s="366">
        <v>2012</v>
      </c>
      <c r="C5" s="366"/>
      <c r="D5" s="366"/>
      <c r="E5" s="366"/>
      <c r="F5" s="366"/>
      <c r="G5" s="366">
        <v>2015</v>
      </c>
      <c r="H5" s="366"/>
      <c r="I5" s="366"/>
      <c r="J5" s="366"/>
      <c r="K5" s="366"/>
      <c r="L5" s="366" t="s">
        <v>214</v>
      </c>
      <c r="M5" s="366"/>
      <c r="N5" s="366"/>
      <c r="O5" s="366"/>
      <c r="P5" s="366"/>
    </row>
    <row r="6" spans="1:16" ht="14.65" customHeight="1">
      <c r="A6" s="375"/>
      <c r="B6" s="371" t="s">
        <v>69</v>
      </c>
      <c r="C6" s="366" t="s">
        <v>27</v>
      </c>
      <c r="D6" s="366"/>
      <c r="E6" s="366"/>
      <c r="F6" s="366"/>
      <c r="G6" s="371" t="s">
        <v>69</v>
      </c>
      <c r="H6" s="366" t="s">
        <v>27</v>
      </c>
      <c r="I6" s="366"/>
      <c r="J6" s="366"/>
      <c r="K6" s="366"/>
      <c r="L6" s="371" t="s">
        <v>69</v>
      </c>
      <c r="M6" s="366" t="s">
        <v>27</v>
      </c>
      <c r="N6" s="366"/>
      <c r="O6" s="366"/>
      <c r="P6" s="366"/>
    </row>
    <row r="7" spans="1:16" s="25" customFormat="1" ht="40.15" customHeight="1">
      <c r="A7" s="377"/>
      <c r="B7" s="371"/>
      <c r="C7" s="180" t="s">
        <v>72</v>
      </c>
      <c r="D7" s="180" t="s">
        <v>145</v>
      </c>
      <c r="E7" s="180" t="s">
        <v>157</v>
      </c>
      <c r="F7" s="180" t="s">
        <v>158</v>
      </c>
      <c r="G7" s="371"/>
      <c r="H7" s="180" t="s">
        <v>72</v>
      </c>
      <c r="I7" s="180" t="s">
        <v>145</v>
      </c>
      <c r="J7" s="180" t="s">
        <v>157</v>
      </c>
      <c r="K7" s="180" t="s">
        <v>158</v>
      </c>
      <c r="L7" s="371"/>
      <c r="M7" s="180" t="s">
        <v>72</v>
      </c>
      <c r="N7" s="180" t="s">
        <v>145</v>
      </c>
      <c r="O7" s="180" t="s">
        <v>157</v>
      </c>
      <c r="P7" s="180" t="s">
        <v>158</v>
      </c>
    </row>
    <row r="8" spans="1:16" ht="14.65" customHeight="1">
      <c r="A8" s="31"/>
      <c r="B8" s="376" t="s">
        <v>5</v>
      </c>
      <c r="C8" s="364"/>
      <c r="D8" s="364"/>
      <c r="E8" s="364"/>
      <c r="F8" s="364"/>
      <c r="G8" s="376" t="s">
        <v>5</v>
      </c>
      <c r="H8" s="364"/>
      <c r="I8" s="364"/>
      <c r="J8" s="364"/>
      <c r="K8" s="364"/>
      <c r="L8" s="376" t="s">
        <v>5</v>
      </c>
      <c r="M8" s="364"/>
      <c r="N8" s="364"/>
      <c r="O8" s="364"/>
      <c r="P8" s="364"/>
    </row>
    <row r="9" spans="1:16" ht="14.65" customHeight="1">
      <c r="A9" s="26" t="s">
        <v>29</v>
      </c>
      <c r="B9" s="39">
        <f>SUM(B11:B20,B22:B27)</f>
        <v>59475</v>
      </c>
      <c r="C9" s="39">
        <f t="shared" ref="C9:K9" si="0">SUM(C11:C20,C22:C27)</f>
        <v>16237</v>
      </c>
      <c r="D9" s="39">
        <f t="shared" si="0"/>
        <v>22056</v>
      </c>
      <c r="E9" s="39">
        <f t="shared" si="0"/>
        <v>21182</v>
      </c>
      <c r="F9" s="39">
        <f>F10+F21</f>
        <v>32215</v>
      </c>
      <c r="G9" s="39">
        <f t="shared" si="0"/>
        <v>80017</v>
      </c>
      <c r="H9" s="39">
        <f t="shared" si="0"/>
        <v>17804</v>
      </c>
      <c r="I9" s="39">
        <f t="shared" si="0"/>
        <v>30208</v>
      </c>
      <c r="J9" s="39">
        <f t="shared" si="0"/>
        <v>30942</v>
      </c>
      <c r="K9" s="39">
        <f t="shared" si="0"/>
        <v>47219</v>
      </c>
      <c r="L9" s="55">
        <f t="shared" ref="L9:P27" si="1">G9-B9</f>
        <v>20542</v>
      </c>
      <c r="M9" s="55">
        <f t="shared" si="1"/>
        <v>1567</v>
      </c>
      <c r="N9" s="55">
        <f t="shared" si="1"/>
        <v>8152</v>
      </c>
      <c r="O9" s="55">
        <f t="shared" si="1"/>
        <v>9760</v>
      </c>
      <c r="P9" s="55">
        <f t="shared" si="1"/>
        <v>15004</v>
      </c>
    </row>
    <row r="10" spans="1:16" ht="14.65" customHeight="1">
      <c r="A10" s="27" t="s">
        <v>30</v>
      </c>
      <c r="B10" s="42">
        <f>SUM(B11:B20)</f>
        <v>55991</v>
      </c>
      <c r="C10" s="42">
        <f t="shared" ref="C10:K10" si="2">SUM(C11:C20)</f>
        <v>15849</v>
      </c>
      <c r="D10" s="42">
        <f t="shared" si="2"/>
        <v>21485</v>
      </c>
      <c r="E10" s="42">
        <f t="shared" si="2"/>
        <v>18657</v>
      </c>
      <c r="F10" s="42">
        <f>28775</f>
        <v>28775</v>
      </c>
      <c r="G10" s="42">
        <f t="shared" si="2"/>
        <v>76152</v>
      </c>
      <c r="H10" s="42">
        <f t="shared" si="2"/>
        <v>17525</v>
      </c>
      <c r="I10" s="42">
        <f t="shared" si="2"/>
        <v>29821</v>
      </c>
      <c r="J10" s="42">
        <f t="shared" si="2"/>
        <v>28806</v>
      </c>
      <c r="K10" s="42">
        <f t="shared" si="2"/>
        <v>44596</v>
      </c>
      <c r="L10" s="45">
        <f t="shared" si="1"/>
        <v>20161</v>
      </c>
      <c r="M10" s="45">
        <f t="shared" si="1"/>
        <v>1676</v>
      </c>
      <c r="N10" s="45">
        <f t="shared" si="1"/>
        <v>8336</v>
      </c>
      <c r="O10" s="45">
        <f t="shared" si="1"/>
        <v>10149</v>
      </c>
      <c r="P10" s="45">
        <f t="shared" si="1"/>
        <v>15821</v>
      </c>
    </row>
    <row r="11" spans="1:16" ht="14.65" customHeight="1">
      <c r="A11" s="28" t="s">
        <v>31</v>
      </c>
      <c r="B11" s="39">
        <f>SUM(C11:E11)</f>
        <v>236</v>
      </c>
      <c r="C11" s="39">
        <v>16</v>
      </c>
      <c r="D11" s="39">
        <v>68</v>
      </c>
      <c r="E11" s="39">
        <v>152</v>
      </c>
      <c r="F11" s="39">
        <v>198</v>
      </c>
      <c r="G11" s="39">
        <f t="shared" ref="G11:G20" si="3">SUM(H11:J11)</f>
        <v>353</v>
      </c>
      <c r="H11" s="39">
        <v>38</v>
      </c>
      <c r="I11" s="39">
        <v>79</v>
      </c>
      <c r="J11" s="39">
        <v>236</v>
      </c>
      <c r="K11" s="39">
        <v>271</v>
      </c>
      <c r="L11" s="55">
        <f t="shared" si="1"/>
        <v>117</v>
      </c>
      <c r="M11" s="55">
        <f t="shared" si="1"/>
        <v>22</v>
      </c>
      <c r="N11" s="55">
        <f t="shared" si="1"/>
        <v>11</v>
      </c>
      <c r="O11" s="55">
        <f t="shared" si="1"/>
        <v>84</v>
      </c>
      <c r="P11" s="55">
        <f t="shared" si="1"/>
        <v>73</v>
      </c>
    </row>
    <row r="12" spans="1:16" ht="14.65" customHeight="1">
      <c r="A12" s="29" t="s">
        <v>32</v>
      </c>
      <c r="B12" s="42">
        <f t="shared" ref="B12:B20" si="4">SUM(C12:E12)</f>
        <v>236</v>
      </c>
      <c r="C12" s="42">
        <v>35</v>
      </c>
      <c r="D12" s="42">
        <v>81</v>
      </c>
      <c r="E12" s="42">
        <v>120</v>
      </c>
      <c r="F12" s="42" t="s">
        <v>53</v>
      </c>
      <c r="G12" s="42">
        <f t="shared" si="3"/>
        <v>435</v>
      </c>
      <c r="H12" s="42">
        <v>169</v>
      </c>
      <c r="I12" s="42">
        <v>60</v>
      </c>
      <c r="J12" s="42">
        <v>206</v>
      </c>
      <c r="K12" s="42">
        <v>423</v>
      </c>
      <c r="L12" s="45">
        <f t="shared" si="1"/>
        <v>199</v>
      </c>
      <c r="M12" s="45">
        <f t="shared" si="1"/>
        <v>134</v>
      </c>
      <c r="N12" s="45">
        <f t="shared" si="1"/>
        <v>-21</v>
      </c>
      <c r="O12" s="45">
        <f t="shared" si="1"/>
        <v>86</v>
      </c>
      <c r="P12" s="292" t="s">
        <v>53</v>
      </c>
    </row>
    <row r="13" spans="1:16" ht="14.65" customHeight="1">
      <c r="A13" s="28" t="s">
        <v>33</v>
      </c>
      <c r="B13" s="39">
        <f t="shared" si="4"/>
        <v>4098</v>
      </c>
      <c r="C13" s="39">
        <v>1924</v>
      </c>
      <c r="D13" s="39">
        <v>990</v>
      </c>
      <c r="E13" s="39">
        <v>1184</v>
      </c>
      <c r="F13" s="39">
        <v>2227</v>
      </c>
      <c r="G13" s="39">
        <f t="shared" si="3"/>
        <v>5592</v>
      </c>
      <c r="H13" s="39">
        <v>2162</v>
      </c>
      <c r="I13" s="39">
        <v>1569</v>
      </c>
      <c r="J13" s="39">
        <v>1861</v>
      </c>
      <c r="K13" s="39">
        <v>3364</v>
      </c>
      <c r="L13" s="55">
        <f t="shared" si="1"/>
        <v>1494</v>
      </c>
      <c r="M13" s="55">
        <f t="shared" si="1"/>
        <v>238</v>
      </c>
      <c r="N13" s="55">
        <f t="shared" si="1"/>
        <v>579</v>
      </c>
      <c r="O13" s="55">
        <f t="shared" si="1"/>
        <v>677</v>
      </c>
      <c r="P13" s="55">
        <f t="shared" si="1"/>
        <v>1137</v>
      </c>
    </row>
    <row r="14" spans="1:16" ht="14.65" customHeight="1">
      <c r="A14" s="29" t="s">
        <v>34</v>
      </c>
      <c r="B14" s="42">
        <f t="shared" si="4"/>
        <v>86</v>
      </c>
      <c r="C14" s="42">
        <v>18</v>
      </c>
      <c r="D14" s="42">
        <v>25</v>
      </c>
      <c r="E14" s="42">
        <v>43</v>
      </c>
      <c r="F14" s="42" t="s">
        <v>53</v>
      </c>
      <c r="G14" s="42">
        <f t="shared" si="3"/>
        <v>172</v>
      </c>
      <c r="H14" s="42">
        <v>19</v>
      </c>
      <c r="I14" s="42">
        <v>48</v>
      </c>
      <c r="J14" s="42">
        <v>105</v>
      </c>
      <c r="K14" s="42">
        <v>116</v>
      </c>
      <c r="L14" s="45">
        <f t="shared" si="1"/>
        <v>86</v>
      </c>
      <c r="M14" s="45">
        <f t="shared" si="1"/>
        <v>1</v>
      </c>
      <c r="N14" s="45">
        <f t="shared" si="1"/>
        <v>23</v>
      </c>
      <c r="O14" s="45">
        <f t="shared" si="1"/>
        <v>62</v>
      </c>
      <c r="P14" s="292" t="s">
        <v>53</v>
      </c>
    </row>
    <row r="15" spans="1:16" ht="14.65" customHeight="1">
      <c r="A15" s="28" t="s">
        <v>35</v>
      </c>
      <c r="B15" s="39">
        <f t="shared" si="4"/>
        <v>10949</v>
      </c>
      <c r="C15" s="39">
        <v>1473</v>
      </c>
      <c r="D15" s="39">
        <v>4372</v>
      </c>
      <c r="E15" s="39">
        <v>5104</v>
      </c>
      <c r="F15" s="39">
        <v>7197</v>
      </c>
      <c r="G15" s="39">
        <f t="shared" si="3"/>
        <v>18795</v>
      </c>
      <c r="H15" s="39">
        <v>2574</v>
      </c>
      <c r="I15" s="39">
        <v>7400</v>
      </c>
      <c r="J15" s="39">
        <v>8821</v>
      </c>
      <c r="K15" s="39">
        <v>12601</v>
      </c>
      <c r="L15" s="55">
        <f t="shared" si="1"/>
        <v>7846</v>
      </c>
      <c r="M15" s="55">
        <f t="shared" si="1"/>
        <v>1101</v>
      </c>
      <c r="N15" s="55">
        <f t="shared" si="1"/>
        <v>3028</v>
      </c>
      <c r="O15" s="55">
        <f t="shared" si="1"/>
        <v>3717</v>
      </c>
      <c r="P15" s="55">
        <f t="shared" si="1"/>
        <v>5404</v>
      </c>
    </row>
    <row r="16" spans="1:16" ht="14.65" customHeight="1">
      <c r="A16" s="29" t="s">
        <v>36</v>
      </c>
      <c r="B16" s="42">
        <f t="shared" si="4"/>
        <v>2348</v>
      </c>
      <c r="C16" s="42">
        <v>318</v>
      </c>
      <c r="D16" s="42">
        <v>677</v>
      </c>
      <c r="E16" s="42">
        <v>1353</v>
      </c>
      <c r="F16" s="42">
        <v>1677</v>
      </c>
      <c r="G16" s="42">
        <f t="shared" si="3"/>
        <v>3677</v>
      </c>
      <c r="H16" s="42">
        <v>379</v>
      </c>
      <c r="I16" s="42">
        <v>883</v>
      </c>
      <c r="J16" s="42">
        <v>2415</v>
      </c>
      <c r="K16" s="42">
        <v>2937</v>
      </c>
      <c r="L16" s="45">
        <f t="shared" si="1"/>
        <v>1329</v>
      </c>
      <c r="M16" s="45">
        <f t="shared" si="1"/>
        <v>61</v>
      </c>
      <c r="N16" s="45">
        <f t="shared" si="1"/>
        <v>206</v>
      </c>
      <c r="O16" s="45">
        <f t="shared" si="1"/>
        <v>1062</v>
      </c>
      <c r="P16" s="45">
        <f t="shared" si="1"/>
        <v>1260</v>
      </c>
    </row>
    <row r="17" spans="1:16" ht="14.65" customHeight="1">
      <c r="A17" s="28" t="s">
        <v>37</v>
      </c>
      <c r="B17" s="39">
        <f t="shared" si="4"/>
        <v>6618</v>
      </c>
      <c r="C17" s="39">
        <v>315</v>
      </c>
      <c r="D17" s="39">
        <v>2654</v>
      </c>
      <c r="E17" s="39">
        <v>3649</v>
      </c>
      <c r="F17" s="39">
        <v>3090</v>
      </c>
      <c r="G17" s="39">
        <f t="shared" si="3"/>
        <v>8129</v>
      </c>
      <c r="H17" s="39">
        <v>619</v>
      </c>
      <c r="I17" s="39">
        <v>2816</v>
      </c>
      <c r="J17" s="39">
        <v>4694</v>
      </c>
      <c r="K17" s="39">
        <v>4487</v>
      </c>
      <c r="L17" s="55">
        <f t="shared" si="1"/>
        <v>1511</v>
      </c>
      <c r="M17" s="55">
        <f t="shared" si="1"/>
        <v>304</v>
      </c>
      <c r="N17" s="55">
        <f t="shared" si="1"/>
        <v>162</v>
      </c>
      <c r="O17" s="55">
        <f t="shared" si="1"/>
        <v>1045</v>
      </c>
      <c r="P17" s="55">
        <f t="shared" si="1"/>
        <v>1397</v>
      </c>
    </row>
    <row r="18" spans="1:16" ht="14.65" customHeight="1">
      <c r="A18" s="29" t="s">
        <v>38</v>
      </c>
      <c r="B18" s="42">
        <f t="shared" si="4"/>
        <v>10530</v>
      </c>
      <c r="C18" s="42">
        <v>2124</v>
      </c>
      <c r="D18" s="42">
        <v>6495</v>
      </c>
      <c r="E18" s="42">
        <v>1911</v>
      </c>
      <c r="F18" s="42">
        <v>3522</v>
      </c>
      <c r="G18" s="42">
        <f t="shared" si="3"/>
        <v>13516</v>
      </c>
      <c r="H18" s="42">
        <v>1955</v>
      </c>
      <c r="I18" s="42">
        <v>8546</v>
      </c>
      <c r="J18" s="42">
        <v>3015</v>
      </c>
      <c r="K18" s="42">
        <v>5636</v>
      </c>
      <c r="L18" s="45">
        <f t="shared" si="1"/>
        <v>2986</v>
      </c>
      <c r="M18" s="45">
        <f t="shared" si="1"/>
        <v>-169</v>
      </c>
      <c r="N18" s="45">
        <f t="shared" si="1"/>
        <v>2051</v>
      </c>
      <c r="O18" s="45">
        <f t="shared" si="1"/>
        <v>1104</v>
      </c>
      <c r="P18" s="45">
        <f t="shared" si="1"/>
        <v>2114</v>
      </c>
    </row>
    <row r="19" spans="1:16" ht="14.65" customHeight="1">
      <c r="A19" s="28" t="s">
        <v>39</v>
      </c>
      <c r="B19" s="39">
        <f t="shared" si="4"/>
        <v>19081</v>
      </c>
      <c r="C19" s="39">
        <v>9575</v>
      </c>
      <c r="D19" s="39">
        <v>5657</v>
      </c>
      <c r="E19" s="39">
        <v>3849</v>
      </c>
      <c r="F19" s="39">
        <v>9084</v>
      </c>
      <c r="G19" s="39">
        <f t="shared" si="3"/>
        <v>23341</v>
      </c>
      <c r="H19" s="39">
        <v>9591</v>
      </c>
      <c r="I19" s="39">
        <v>8054</v>
      </c>
      <c r="J19" s="39">
        <v>5696</v>
      </c>
      <c r="K19" s="39">
        <v>12832</v>
      </c>
      <c r="L19" s="55">
        <f t="shared" si="1"/>
        <v>4260</v>
      </c>
      <c r="M19" s="55">
        <f t="shared" si="1"/>
        <v>16</v>
      </c>
      <c r="N19" s="55">
        <f t="shared" si="1"/>
        <v>2397</v>
      </c>
      <c r="O19" s="55">
        <f t="shared" si="1"/>
        <v>1847</v>
      </c>
      <c r="P19" s="55">
        <f t="shared" si="1"/>
        <v>3748</v>
      </c>
    </row>
    <row r="20" spans="1:16" ht="14.65" customHeight="1">
      <c r="A20" s="29" t="s">
        <v>40</v>
      </c>
      <c r="B20" s="42">
        <f t="shared" si="4"/>
        <v>1809</v>
      </c>
      <c r="C20" s="42">
        <v>51</v>
      </c>
      <c r="D20" s="42">
        <v>466</v>
      </c>
      <c r="E20" s="42">
        <v>1292</v>
      </c>
      <c r="F20" s="42">
        <v>1491</v>
      </c>
      <c r="G20" s="42">
        <f t="shared" si="3"/>
        <v>2142</v>
      </c>
      <c r="H20" s="42">
        <v>19</v>
      </c>
      <c r="I20" s="42">
        <v>366</v>
      </c>
      <c r="J20" s="42">
        <v>1757</v>
      </c>
      <c r="K20" s="42">
        <v>1929</v>
      </c>
      <c r="L20" s="45">
        <f t="shared" si="1"/>
        <v>333</v>
      </c>
      <c r="M20" s="45">
        <f t="shared" si="1"/>
        <v>-32</v>
      </c>
      <c r="N20" s="45">
        <f t="shared" si="1"/>
        <v>-100</v>
      </c>
      <c r="O20" s="45">
        <f t="shared" si="1"/>
        <v>465</v>
      </c>
      <c r="P20" s="45">
        <f t="shared" si="1"/>
        <v>438</v>
      </c>
    </row>
    <row r="21" spans="1:16" ht="14.65" customHeight="1">
      <c r="A21" s="30" t="s">
        <v>41</v>
      </c>
      <c r="B21" s="39">
        <f>SUM(B22:B27)</f>
        <v>3484</v>
      </c>
      <c r="C21" s="39">
        <f t="shared" ref="C21:G21" si="5">SUM(C22:C27)</f>
        <v>388</v>
      </c>
      <c r="D21" s="39">
        <f t="shared" si="5"/>
        <v>571</v>
      </c>
      <c r="E21" s="39">
        <f t="shared" si="5"/>
        <v>2525</v>
      </c>
      <c r="F21" s="39">
        <v>3440</v>
      </c>
      <c r="G21" s="39">
        <f t="shared" si="5"/>
        <v>3865</v>
      </c>
      <c r="H21" s="39">
        <v>299</v>
      </c>
      <c r="I21" s="39">
        <v>622</v>
      </c>
      <c r="J21" s="39">
        <f>799+2145</f>
        <v>2944</v>
      </c>
      <c r="K21" s="39">
        <v>15320</v>
      </c>
      <c r="L21" s="55">
        <f t="shared" si="1"/>
        <v>381</v>
      </c>
      <c r="M21" s="55">
        <f t="shared" si="1"/>
        <v>-89</v>
      </c>
      <c r="N21" s="55">
        <f t="shared" si="1"/>
        <v>51</v>
      </c>
      <c r="O21" s="55">
        <f t="shared" si="1"/>
        <v>419</v>
      </c>
      <c r="P21" s="55">
        <f t="shared" si="1"/>
        <v>11880</v>
      </c>
    </row>
    <row r="22" spans="1:16" ht="14.65" customHeight="1">
      <c r="A22" s="29" t="s">
        <v>42</v>
      </c>
      <c r="B22" s="42">
        <f t="shared" ref="B22:B27" si="6">SUM(C22:E22)</f>
        <v>831</v>
      </c>
      <c r="C22" s="42">
        <v>64</v>
      </c>
      <c r="D22" s="42">
        <v>267</v>
      </c>
      <c r="E22" s="42">
        <v>500</v>
      </c>
      <c r="F22" s="42" t="s">
        <v>53</v>
      </c>
      <c r="G22" s="42">
        <f t="shared" ref="G22:G27" si="7">SUM(H22:J22)</f>
        <v>964</v>
      </c>
      <c r="H22" s="42">
        <v>114</v>
      </c>
      <c r="I22" s="42">
        <v>308</v>
      </c>
      <c r="J22" s="42">
        <v>542</v>
      </c>
      <c r="K22" s="42" t="s">
        <v>53</v>
      </c>
      <c r="L22" s="45">
        <f t="shared" si="1"/>
        <v>133</v>
      </c>
      <c r="M22" s="45">
        <f t="shared" si="1"/>
        <v>50</v>
      </c>
      <c r="N22" s="45">
        <f t="shared" si="1"/>
        <v>41</v>
      </c>
      <c r="O22" s="45">
        <f t="shared" si="1"/>
        <v>42</v>
      </c>
      <c r="P22" s="42" t="s">
        <v>53</v>
      </c>
    </row>
    <row r="23" spans="1:16" ht="14.65" customHeight="1">
      <c r="A23" s="28" t="s">
        <v>43</v>
      </c>
      <c r="B23" s="39">
        <f t="shared" si="6"/>
        <v>214</v>
      </c>
      <c r="C23" s="39">
        <v>0</v>
      </c>
      <c r="D23" s="39">
        <v>70</v>
      </c>
      <c r="E23" s="39">
        <v>144</v>
      </c>
      <c r="F23" s="39" t="s">
        <v>53</v>
      </c>
      <c r="G23" s="39">
        <v>273</v>
      </c>
      <c r="H23" s="76" t="s">
        <v>53</v>
      </c>
      <c r="I23" s="76" t="s">
        <v>53</v>
      </c>
      <c r="J23" s="76" t="s">
        <v>53</v>
      </c>
      <c r="K23" s="39">
        <v>268</v>
      </c>
      <c r="L23" s="55">
        <f t="shared" si="1"/>
        <v>59</v>
      </c>
      <c r="M23" s="76" t="s">
        <v>53</v>
      </c>
      <c r="N23" s="76" t="s">
        <v>53</v>
      </c>
      <c r="O23" s="76" t="s">
        <v>53</v>
      </c>
      <c r="P23" s="299" t="s">
        <v>53</v>
      </c>
    </row>
    <row r="24" spans="1:16" ht="14.65" customHeight="1">
      <c r="A24" s="29" t="s">
        <v>44</v>
      </c>
      <c r="B24" s="42">
        <f t="shared" si="6"/>
        <v>233</v>
      </c>
      <c r="C24" s="42">
        <v>9</v>
      </c>
      <c r="D24" s="42">
        <v>51</v>
      </c>
      <c r="E24" s="42">
        <v>173</v>
      </c>
      <c r="F24" s="42" t="s">
        <v>53</v>
      </c>
      <c r="G24" s="42">
        <v>249</v>
      </c>
      <c r="H24" s="42" t="s">
        <v>53</v>
      </c>
      <c r="I24" s="42" t="s">
        <v>53</v>
      </c>
      <c r="J24" s="42" t="s">
        <v>53</v>
      </c>
      <c r="K24" s="42" t="s">
        <v>53</v>
      </c>
      <c r="L24" s="45">
        <f t="shared" si="1"/>
        <v>16</v>
      </c>
      <c r="M24" s="42" t="s">
        <v>53</v>
      </c>
      <c r="N24" s="42" t="s">
        <v>53</v>
      </c>
      <c r="O24" s="42" t="s">
        <v>53</v>
      </c>
      <c r="P24" s="42" t="s">
        <v>53</v>
      </c>
    </row>
    <row r="25" spans="1:16" ht="14.65" customHeight="1">
      <c r="A25" s="28" t="s">
        <v>45</v>
      </c>
      <c r="B25" s="39">
        <f t="shared" si="6"/>
        <v>567</v>
      </c>
      <c r="C25" s="39">
        <v>24</v>
      </c>
      <c r="D25" s="39">
        <v>110</v>
      </c>
      <c r="E25" s="39">
        <v>433</v>
      </c>
      <c r="F25" s="39">
        <v>555</v>
      </c>
      <c r="G25" s="39">
        <v>541</v>
      </c>
      <c r="H25" s="39" t="s">
        <v>53</v>
      </c>
      <c r="I25" s="39" t="s">
        <v>53</v>
      </c>
      <c r="J25" s="39" t="s">
        <v>53</v>
      </c>
      <c r="K25" s="39">
        <v>534</v>
      </c>
      <c r="L25" s="55">
        <f t="shared" si="1"/>
        <v>-26</v>
      </c>
      <c r="M25" s="39" t="s">
        <v>53</v>
      </c>
      <c r="N25" s="39" t="s">
        <v>53</v>
      </c>
      <c r="O25" s="39" t="s">
        <v>53</v>
      </c>
      <c r="P25" s="55">
        <f t="shared" si="1"/>
        <v>-21</v>
      </c>
    </row>
    <row r="26" spans="1:16" ht="14.65" customHeight="1">
      <c r="A26" s="29" t="s">
        <v>46</v>
      </c>
      <c r="B26" s="42">
        <f t="shared" si="6"/>
        <v>512</v>
      </c>
      <c r="C26" s="42">
        <v>156</v>
      </c>
      <c r="D26" s="42">
        <v>19</v>
      </c>
      <c r="E26" s="42">
        <v>337</v>
      </c>
      <c r="F26" s="42">
        <v>507</v>
      </c>
      <c r="G26" s="42">
        <f t="shared" si="7"/>
        <v>573</v>
      </c>
      <c r="H26" s="42">
        <v>61</v>
      </c>
      <c r="I26" s="42">
        <v>44</v>
      </c>
      <c r="J26" s="42">
        <v>468</v>
      </c>
      <c r="K26" s="42">
        <v>568</v>
      </c>
      <c r="L26" s="45">
        <f t="shared" si="1"/>
        <v>61</v>
      </c>
      <c r="M26" s="45">
        <f t="shared" si="1"/>
        <v>-95</v>
      </c>
      <c r="N26" s="45">
        <f t="shared" si="1"/>
        <v>25</v>
      </c>
      <c r="O26" s="45">
        <f t="shared" si="1"/>
        <v>131</v>
      </c>
      <c r="P26" s="45">
        <f t="shared" si="1"/>
        <v>61</v>
      </c>
    </row>
    <row r="27" spans="1:16" ht="14.65" customHeight="1">
      <c r="A27" s="28" t="s">
        <v>47</v>
      </c>
      <c r="B27" s="39">
        <f t="shared" si="6"/>
        <v>1127</v>
      </c>
      <c r="C27" s="39">
        <v>135</v>
      </c>
      <c r="D27" s="39">
        <v>54</v>
      </c>
      <c r="E27" s="39">
        <v>938</v>
      </c>
      <c r="F27" s="39">
        <v>1105</v>
      </c>
      <c r="G27" s="39">
        <f t="shared" si="7"/>
        <v>1265</v>
      </c>
      <c r="H27" s="39">
        <v>104</v>
      </c>
      <c r="I27" s="39">
        <v>35</v>
      </c>
      <c r="J27" s="39">
        <v>1126</v>
      </c>
      <c r="K27" s="39">
        <v>1253</v>
      </c>
      <c r="L27" s="55">
        <f t="shared" si="1"/>
        <v>138</v>
      </c>
      <c r="M27" s="55">
        <f t="shared" si="1"/>
        <v>-31</v>
      </c>
      <c r="N27" s="55">
        <f t="shared" si="1"/>
        <v>-19</v>
      </c>
      <c r="O27" s="55">
        <f t="shared" si="1"/>
        <v>188</v>
      </c>
      <c r="P27" s="55">
        <f t="shared" si="1"/>
        <v>148</v>
      </c>
    </row>
    <row r="28" spans="1:16" ht="14.65" customHeight="1">
      <c r="A28" s="31"/>
      <c r="B28" s="376" t="s">
        <v>156</v>
      </c>
      <c r="C28" s="364"/>
      <c r="D28" s="364"/>
      <c r="E28" s="364"/>
      <c r="F28" s="364"/>
      <c r="G28" s="376" t="s">
        <v>156</v>
      </c>
      <c r="H28" s="364"/>
      <c r="I28" s="364"/>
      <c r="J28" s="364"/>
      <c r="K28" s="364"/>
      <c r="L28" s="376" t="s">
        <v>124</v>
      </c>
      <c r="M28" s="364"/>
      <c r="N28" s="364"/>
      <c r="O28" s="364"/>
      <c r="P28" s="364"/>
    </row>
    <row r="29" spans="1:16" ht="14.65" customHeight="1">
      <c r="A29" s="26" t="s">
        <v>29</v>
      </c>
      <c r="B29" s="184">
        <f>B9*100/$B9</f>
        <v>100</v>
      </c>
      <c r="C29" s="63">
        <f t="shared" ref="C29:F29" si="8">C9*100/$B9</f>
        <v>27.300546448087431</v>
      </c>
      <c r="D29" s="63">
        <f t="shared" si="8"/>
        <v>37.084489281210594</v>
      </c>
      <c r="E29" s="63">
        <f t="shared" si="8"/>
        <v>35.614964270701975</v>
      </c>
      <c r="F29" s="63">
        <f t="shared" si="8"/>
        <v>54.165615804960069</v>
      </c>
      <c r="G29" s="184">
        <f>G9*100/$G9</f>
        <v>100</v>
      </c>
      <c r="H29" s="63">
        <f t="shared" ref="H29:K29" si="9">H9*100/$G9</f>
        <v>22.250271817238836</v>
      </c>
      <c r="I29" s="63">
        <f t="shared" si="9"/>
        <v>37.75197770473774</v>
      </c>
      <c r="J29" s="63">
        <f t="shared" si="9"/>
        <v>38.669282777409798</v>
      </c>
      <c r="K29" s="63">
        <f t="shared" si="9"/>
        <v>59.011210117849956</v>
      </c>
      <c r="L29" s="183" t="s">
        <v>103</v>
      </c>
      <c r="M29" s="174">
        <f t="shared" ref="M29:M47" si="10">H29-C29</f>
        <v>-5.0502746308485946</v>
      </c>
      <c r="N29" s="174">
        <f t="shared" ref="N29:N47" si="11">I29-D29</f>
        <v>0.66748842352714632</v>
      </c>
      <c r="O29" s="174">
        <f t="shared" ref="O29:O47" si="12">J29-E29</f>
        <v>3.0543185067078227</v>
      </c>
      <c r="P29" s="174">
        <f t="shared" ref="P29:P47" si="13">K29-F29</f>
        <v>4.8455943128898866</v>
      </c>
    </row>
    <row r="30" spans="1:16" ht="14.65" customHeight="1">
      <c r="A30" s="27" t="s">
        <v>30</v>
      </c>
      <c r="B30" s="185">
        <f t="shared" ref="B30:F45" si="14">B10*100/$B10</f>
        <v>100</v>
      </c>
      <c r="C30" s="65">
        <f t="shared" si="14"/>
        <v>28.306334946687862</v>
      </c>
      <c r="D30" s="65">
        <f t="shared" si="14"/>
        <v>38.372238395456414</v>
      </c>
      <c r="E30" s="65">
        <f t="shared" si="14"/>
        <v>33.321426657855724</v>
      </c>
      <c r="F30" s="65">
        <f t="shared" si="14"/>
        <v>51.392188030219145</v>
      </c>
      <c r="G30" s="185">
        <f t="shared" ref="G30:K45" si="15">G10*100/$G10</f>
        <v>100</v>
      </c>
      <c r="H30" s="65">
        <f t="shared" si="15"/>
        <v>23.013184157999788</v>
      </c>
      <c r="I30" s="65">
        <f t="shared" si="15"/>
        <v>39.159838218300244</v>
      </c>
      <c r="J30" s="65">
        <f t="shared" si="15"/>
        <v>37.826977623699968</v>
      </c>
      <c r="K30" s="65">
        <f t="shared" si="15"/>
        <v>58.561823720979092</v>
      </c>
      <c r="L30" s="175" t="s">
        <v>103</v>
      </c>
      <c r="M30" s="175">
        <f t="shared" si="10"/>
        <v>-5.2931507886880738</v>
      </c>
      <c r="N30" s="175">
        <f t="shared" si="11"/>
        <v>0.78759982284383057</v>
      </c>
      <c r="O30" s="175">
        <f t="shared" si="12"/>
        <v>4.5055509658442432</v>
      </c>
      <c r="P30" s="175">
        <f t="shared" si="13"/>
        <v>7.1696356907599466</v>
      </c>
    </row>
    <row r="31" spans="1:16" ht="14.65" customHeight="1">
      <c r="A31" s="28" t="s">
        <v>31</v>
      </c>
      <c r="B31" s="184">
        <f t="shared" si="14"/>
        <v>100</v>
      </c>
      <c r="C31" s="63">
        <f t="shared" si="14"/>
        <v>6.7796610169491522</v>
      </c>
      <c r="D31" s="63">
        <f t="shared" si="14"/>
        <v>28.8135593220339</v>
      </c>
      <c r="E31" s="63">
        <f t="shared" si="14"/>
        <v>64.406779661016955</v>
      </c>
      <c r="F31" s="63">
        <f t="shared" si="14"/>
        <v>83.898305084745758</v>
      </c>
      <c r="G31" s="184">
        <f t="shared" si="15"/>
        <v>100</v>
      </c>
      <c r="H31" s="63">
        <f t="shared" si="15"/>
        <v>10.76487252124646</v>
      </c>
      <c r="I31" s="63">
        <f t="shared" si="15"/>
        <v>22.379603399433428</v>
      </c>
      <c r="J31" s="63">
        <f t="shared" si="15"/>
        <v>66.855524079320119</v>
      </c>
      <c r="K31" s="63">
        <f t="shared" si="15"/>
        <v>76.770538243626063</v>
      </c>
      <c r="L31" s="174" t="s">
        <v>103</v>
      </c>
      <c r="M31" s="174">
        <f t="shared" si="10"/>
        <v>3.9852115042973075</v>
      </c>
      <c r="N31" s="174">
        <f t="shared" si="11"/>
        <v>-6.4339559226004717</v>
      </c>
      <c r="O31" s="174">
        <f t="shared" si="12"/>
        <v>2.4487444183031641</v>
      </c>
      <c r="P31" s="174">
        <f t="shared" si="13"/>
        <v>-7.1277668411196942</v>
      </c>
    </row>
    <row r="32" spans="1:16" ht="14.65" customHeight="1">
      <c r="A32" s="29" t="s">
        <v>32</v>
      </c>
      <c r="B32" s="185">
        <f t="shared" si="14"/>
        <v>100</v>
      </c>
      <c r="C32" s="65">
        <f t="shared" si="14"/>
        <v>14.830508474576272</v>
      </c>
      <c r="D32" s="65">
        <f t="shared" si="14"/>
        <v>34.322033898305087</v>
      </c>
      <c r="E32" s="65">
        <f t="shared" si="14"/>
        <v>50.847457627118644</v>
      </c>
      <c r="F32" s="42" t="s">
        <v>53</v>
      </c>
      <c r="G32" s="185">
        <f t="shared" si="15"/>
        <v>100</v>
      </c>
      <c r="H32" s="65">
        <f t="shared" si="15"/>
        <v>38.850574712643677</v>
      </c>
      <c r="I32" s="65">
        <f t="shared" si="15"/>
        <v>13.793103448275861</v>
      </c>
      <c r="J32" s="65">
        <f t="shared" si="15"/>
        <v>47.356321839080458</v>
      </c>
      <c r="K32" s="65">
        <f t="shared" si="15"/>
        <v>97.241379310344826</v>
      </c>
      <c r="L32" s="175" t="s">
        <v>103</v>
      </c>
      <c r="M32" s="175">
        <f t="shared" si="10"/>
        <v>24.020066238067407</v>
      </c>
      <c r="N32" s="175">
        <f t="shared" si="11"/>
        <v>-20.528930450029225</v>
      </c>
      <c r="O32" s="175">
        <f t="shared" si="12"/>
        <v>-3.4911357880381857</v>
      </c>
      <c r="P32" s="292" t="s">
        <v>53</v>
      </c>
    </row>
    <row r="33" spans="1:16" ht="14.65" customHeight="1">
      <c r="A33" s="28" t="s">
        <v>33</v>
      </c>
      <c r="B33" s="184">
        <f t="shared" si="14"/>
        <v>100</v>
      </c>
      <c r="C33" s="63">
        <f t="shared" si="14"/>
        <v>46.949731576378724</v>
      </c>
      <c r="D33" s="63">
        <f t="shared" si="14"/>
        <v>24.158125915080529</v>
      </c>
      <c r="E33" s="63">
        <f t="shared" si="14"/>
        <v>28.892142508540751</v>
      </c>
      <c r="F33" s="63">
        <f t="shared" si="14"/>
        <v>54.343582235236703</v>
      </c>
      <c r="G33" s="184">
        <f t="shared" si="15"/>
        <v>100</v>
      </c>
      <c r="H33" s="63">
        <f t="shared" si="15"/>
        <v>38.662374821173103</v>
      </c>
      <c r="I33" s="63">
        <f t="shared" si="15"/>
        <v>28.057939914163089</v>
      </c>
      <c r="J33" s="63">
        <f t="shared" si="15"/>
        <v>33.279685264663804</v>
      </c>
      <c r="K33" s="63">
        <f t="shared" si="15"/>
        <v>60.15736766809728</v>
      </c>
      <c r="L33" s="174" t="s">
        <v>103</v>
      </c>
      <c r="M33" s="174">
        <f t="shared" si="10"/>
        <v>-8.2873567552056215</v>
      </c>
      <c r="N33" s="174">
        <f t="shared" si="11"/>
        <v>3.8998139990825607</v>
      </c>
      <c r="O33" s="174">
        <f t="shared" si="12"/>
        <v>4.3875427561230538</v>
      </c>
      <c r="P33" s="174">
        <f t="shared" si="13"/>
        <v>5.8137854328605769</v>
      </c>
    </row>
    <row r="34" spans="1:16" ht="14.65" customHeight="1">
      <c r="A34" s="29" t="s">
        <v>34</v>
      </c>
      <c r="B34" s="185">
        <f t="shared" si="14"/>
        <v>100</v>
      </c>
      <c r="C34" s="65">
        <f t="shared" si="14"/>
        <v>20.930232558139537</v>
      </c>
      <c r="D34" s="65">
        <f t="shared" si="14"/>
        <v>29.069767441860463</v>
      </c>
      <c r="E34" s="65">
        <f t="shared" si="14"/>
        <v>50</v>
      </c>
      <c r="F34" s="42" t="s">
        <v>53</v>
      </c>
      <c r="G34" s="185">
        <f t="shared" si="15"/>
        <v>100</v>
      </c>
      <c r="H34" s="65">
        <f t="shared" si="15"/>
        <v>11.046511627906977</v>
      </c>
      <c r="I34" s="65">
        <f t="shared" si="15"/>
        <v>27.906976744186046</v>
      </c>
      <c r="J34" s="65">
        <f t="shared" si="15"/>
        <v>61.046511627906973</v>
      </c>
      <c r="K34" s="65">
        <f t="shared" si="15"/>
        <v>67.441860465116278</v>
      </c>
      <c r="L34" s="175" t="s">
        <v>103</v>
      </c>
      <c r="M34" s="175">
        <f t="shared" si="10"/>
        <v>-9.8837209302325597</v>
      </c>
      <c r="N34" s="175">
        <f t="shared" si="11"/>
        <v>-1.1627906976744171</v>
      </c>
      <c r="O34" s="175">
        <f t="shared" si="12"/>
        <v>11.046511627906973</v>
      </c>
      <c r="P34" s="292" t="s">
        <v>53</v>
      </c>
    </row>
    <row r="35" spans="1:16" ht="14.65" customHeight="1">
      <c r="A35" s="28" t="s">
        <v>35</v>
      </c>
      <c r="B35" s="184">
        <f t="shared" si="14"/>
        <v>100</v>
      </c>
      <c r="C35" s="63">
        <f t="shared" si="14"/>
        <v>13.453283404877158</v>
      </c>
      <c r="D35" s="63">
        <f t="shared" si="14"/>
        <v>39.930587268243677</v>
      </c>
      <c r="E35" s="63">
        <f t="shared" si="14"/>
        <v>46.616129326879168</v>
      </c>
      <c r="F35" s="63">
        <f t="shared" si="14"/>
        <v>65.732030322403872</v>
      </c>
      <c r="G35" s="184">
        <f t="shared" si="15"/>
        <v>100</v>
      </c>
      <c r="H35" s="63">
        <f t="shared" si="15"/>
        <v>13.6951316839585</v>
      </c>
      <c r="I35" s="63">
        <f t="shared" si="15"/>
        <v>39.372173450385738</v>
      </c>
      <c r="J35" s="63">
        <f t="shared" si="15"/>
        <v>46.932694865655762</v>
      </c>
      <c r="K35" s="63">
        <f t="shared" si="15"/>
        <v>67.044426709231175</v>
      </c>
      <c r="L35" s="174" t="s">
        <v>103</v>
      </c>
      <c r="M35" s="174">
        <f t="shared" si="10"/>
        <v>0.2418482790813421</v>
      </c>
      <c r="N35" s="174">
        <f t="shared" si="11"/>
        <v>-0.55841381785793942</v>
      </c>
      <c r="O35" s="174">
        <f t="shared" si="12"/>
        <v>0.31656553877659377</v>
      </c>
      <c r="P35" s="174">
        <f t="shared" si="13"/>
        <v>1.3123963868273023</v>
      </c>
    </row>
    <row r="36" spans="1:16" ht="14.65" customHeight="1">
      <c r="A36" s="29" t="s">
        <v>36</v>
      </c>
      <c r="B36" s="185">
        <f t="shared" si="14"/>
        <v>100</v>
      </c>
      <c r="C36" s="65">
        <f t="shared" si="14"/>
        <v>13.543441226575808</v>
      </c>
      <c r="D36" s="65">
        <f t="shared" si="14"/>
        <v>28.833049403747872</v>
      </c>
      <c r="E36" s="65">
        <f t="shared" si="14"/>
        <v>57.62350936967632</v>
      </c>
      <c r="F36" s="65">
        <f t="shared" si="14"/>
        <v>71.422487223168659</v>
      </c>
      <c r="G36" s="185">
        <f t="shared" si="15"/>
        <v>100</v>
      </c>
      <c r="H36" s="65">
        <f t="shared" si="15"/>
        <v>10.307315746532499</v>
      </c>
      <c r="I36" s="65">
        <f t="shared" si="15"/>
        <v>24.014141963557247</v>
      </c>
      <c r="J36" s="65">
        <f t="shared" si="15"/>
        <v>65.678542289910254</v>
      </c>
      <c r="K36" s="65">
        <f t="shared" si="15"/>
        <v>79.874898014685883</v>
      </c>
      <c r="L36" s="175" t="s">
        <v>103</v>
      </c>
      <c r="M36" s="175">
        <f t="shared" si="10"/>
        <v>-3.2361254800433095</v>
      </c>
      <c r="N36" s="175">
        <f t="shared" si="11"/>
        <v>-4.8189074401906247</v>
      </c>
      <c r="O36" s="175">
        <f t="shared" si="12"/>
        <v>8.0550329202339341</v>
      </c>
      <c r="P36" s="175">
        <f t="shared" si="13"/>
        <v>8.4524107915172237</v>
      </c>
    </row>
    <row r="37" spans="1:16" ht="14.65" customHeight="1">
      <c r="A37" s="28" t="s">
        <v>37</v>
      </c>
      <c r="B37" s="184">
        <f t="shared" si="14"/>
        <v>100</v>
      </c>
      <c r="C37" s="63">
        <f t="shared" si="14"/>
        <v>4.7597461468721667</v>
      </c>
      <c r="D37" s="63">
        <f t="shared" si="14"/>
        <v>40.102750075551526</v>
      </c>
      <c r="E37" s="63">
        <f t="shared" si="14"/>
        <v>55.137503777576306</v>
      </c>
      <c r="F37" s="63">
        <f t="shared" si="14"/>
        <v>46.690843155031729</v>
      </c>
      <c r="G37" s="184">
        <f t="shared" si="15"/>
        <v>100</v>
      </c>
      <c r="H37" s="63">
        <f t="shared" si="15"/>
        <v>7.6147127567966537</v>
      </c>
      <c r="I37" s="63">
        <f t="shared" si="15"/>
        <v>34.641407307171853</v>
      </c>
      <c r="J37" s="63">
        <f t="shared" si="15"/>
        <v>57.74387993603149</v>
      </c>
      <c r="K37" s="63">
        <f t="shared" si="15"/>
        <v>55.197441259687537</v>
      </c>
      <c r="L37" s="174" t="s">
        <v>103</v>
      </c>
      <c r="M37" s="174">
        <f t="shared" si="10"/>
        <v>2.854966609924487</v>
      </c>
      <c r="N37" s="174">
        <f t="shared" si="11"/>
        <v>-5.4613427683796729</v>
      </c>
      <c r="O37" s="174">
        <f t="shared" si="12"/>
        <v>2.6063761584551841</v>
      </c>
      <c r="P37" s="174">
        <f t="shared" si="13"/>
        <v>8.5065981046558079</v>
      </c>
    </row>
    <row r="38" spans="1:16" ht="14.65" customHeight="1">
      <c r="A38" s="29" t="s">
        <v>38</v>
      </c>
      <c r="B38" s="185">
        <f t="shared" si="14"/>
        <v>100</v>
      </c>
      <c r="C38" s="65">
        <f t="shared" si="14"/>
        <v>20.17094017094017</v>
      </c>
      <c r="D38" s="65">
        <f t="shared" si="14"/>
        <v>61.680911680911684</v>
      </c>
      <c r="E38" s="65">
        <f t="shared" si="14"/>
        <v>18.148148148148149</v>
      </c>
      <c r="F38" s="65">
        <f t="shared" si="14"/>
        <v>33.447293447293447</v>
      </c>
      <c r="G38" s="185">
        <f t="shared" si="15"/>
        <v>100</v>
      </c>
      <c r="H38" s="65">
        <f t="shared" si="15"/>
        <v>14.464338561704647</v>
      </c>
      <c r="I38" s="65">
        <f t="shared" si="15"/>
        <v>63.228765907073097</v>
      </c>
      <c r="J38" s="65">
        <f t="shared" si="15"/>
        <v>22.306895531222256</v>
      </c>
      <c r="K38" s="65">
        <f t="shared" si="15"/>
        <v>41.698727434152119</v>
      </c>
      <c r="L38" s="175" t="s">
        <v>103</v>
      </c>
      <c r="M38" s="175">
        <f t="shared" si="10"/>
        <v>-5.7066016092355234</v>
      </c>
      <c r="N38" s="175">
        <f t="shared" si="11"/>
        <v>1.5478542261614123</v>
      </c>
      <c r="O38" s="175">
        <f t="shared" si="12"/>
        <v>4.1587473830741075</v>
      </c>
      <c r="P38" s="175">
        <f t="shared" si="13"/>
        <v>8.2514339868586717</v>
      </c>
    </row>
    <row r="39" spans="1:16" ht="14.65" customHeight="1">
      <c r="A39" s="28" t="s">
        <v>39</v>
      </c>
      <c r="B39" s="184">
        <f t="shared" si="14"/>
        <v>100</v>
      </c>
      <c r="C39" s="63">
        <f t="shared" si="14"/>
        <v>50.180808133745607</v>
      </c>
      <c r="D39" s="63">
        <f t="shared" si="14"/>
        <v>29.647293118809287</v>
      </c>
      <c r="E39" s="63">
        <f t="shared" si="14"/>
        <v>20.171898747445102</v>
      </c>
      <c r="F39" s="63">
        <f t="shared" si="14"/>
        <v>47.607567737539959</v>
      </c>
      <c r="G39" s="184">
        <f t="shared" si="15"/>
        <v>100</v>
      </c>
      <c r="H39" s="63">
        <f t="shared" si="15"/>
        <v>41.090784456535708</v>
      </c>
      <c r="I39" s="63">
        <f t="shared" si="15"/>
        <v>34.505805235422649</v>
      </c>
      <c r="J39" s="63">
        <f t="shared" si="15"/>
        <v>24.403410308041643</v>
      </c>
      <c r="K39" s="63">
        <f t="shared" si="15"/>
        <v>54.976222098453363</v>
      </c>
      <c r="L39" s="174" t="s">
        <v>103</v>
      </c>
      <c r="M39" s="174">
        <f t="shared" si="10"/>
        <v>-9.0900236772098992</v>
      </c>
      <c r="N39" s="174">
        <f t="shared" si="11"/>
        <v>4.8585121166133618</v>
      </c>
      <c r="O39" s="174">
        <f t="shared" si="12"/>
        <v>4.231511560596541</v>
      </c>
      <c r="P39" s="174">
        <f t="shared" si="13"/>
        <v>7.3686543609134034</v>
      </c>
    </row>
    <row r="40" spans="1:16" ht="14.65" customHeight="1">
      <c r="A40" s="29" t="s">
        <v>40</v>
      </c>
      <c r="B40" s="185">
        <f t="shared" si="14"/>
        <v>100</v>
      </c>
      <c r="C40" s="65">
        <f t="shared" si="14"/>
        <v>2.8192371475953566</v>
      </c>
      <c r="D40" s="65">
        <f t="shared" si="14"/>
        <v>25.760088446655612</v>
      </c>
      <c r="E40" s="65">
        <f t="shared" si="14"/>
        <v>71.42067440574904</v>
      </c>
      <c r="F40" s="65">
        <f t="shared" si="14"/>
        <v>82.421227197346596</v>
      </c>
      <c r="G40" s="185">
        <f t="shared" si="15"/>
        <v>100</v>
      </c>
      <c r="H40" s="65">
        <f t="shared" si="15"/>
        <v>0.88702147525676933</v>
      </c>
      <c r="I40" s="65">
        <f t="shared" si="15"/>
        <v>17.086834733893557</v>
      </c>
      <c r="J40" s="65">
        <f t="shared" si="15"/>
        <v>82.026143790849673</v>
      </c>
      <c r="K40" s="65">
        <f t="shared" si="15"/>
        <v>90.056022408963585</v>
      </c>
      <c r="L40" s="175" t="s">
        <v>103</v>
      </c>
      <c r="M40" s="175">
        <f t="shared" si="10"/>
        <v>-1.9322156723385873</v>
      </c>
      <c r="N40" s="175">
        <f t="shared" si="11"/>
        <v>-8.6732537127620546</v>
      </c>
      <c r="O40" s="175">
        <f t="shared" si="12"/>
        <v>10.605469385100633</v>
      </c>
      <c r="P40" s="175">
        <f t="shared" si="13"/>
        <v>7.6347952116169893</v>
      </c>
    </row>
    <row r="41" spans="1:16" ht="14.65" customHeight="1">
      <c r="A41" s="30" t="s">
        <v>41</v>
      </c>
      <c r="B41" s="184">
        <f t="shared" si="14"/>
        <v>100</v>
      </c>
      <c r="C41" s="63">
        <f t="shared" si="14"/>
        <v>11.136624569460391</v>
      </c>
      <c r="D41" s="63">
        <f t="shared" si="14"/>
        <v>16.389207807118254</v>
      </c>
      <c r="E41" s="63">
        <f t="shared" si="14"/>
        <v>72.474167623421351</v>
      </c>
      <c r="F41" s="63">
        <f t="shared" si="14"/>
        <v>98.737083811710676</v>
      </c>
      <c r="G41" s="184">
        <f t="shared" si="15"/>
        <v>100</v>
      </c>
      <c r="H41" s="63">
        <f t="shared" si="15"/>
        <v>7.7360931435963778</v>
      </c>
      <c r="I41" s="63">
        <f t="shared" si="15"/>
        <v>16.09314359637775</v>
      </c>
      <c r="J41" s="63">
        <f t="shared" si="15"/>
        <v>76.170763260025879</v>
      </c>
      <c r="K41" s="63">
        <f t="shared" si="15"/>
        <v>396.37774902975423</v>
      </c>
      <c r="L41" s="174" t="s">
        <v>103</v>
      </c>
      <c r="M41" s="174">
        <f t="shared" si="10"/>
        <v>-3.4005314258640134</v>
      </c>
      <c r="N41" s="174">
        <f t="shared" si="11"/>
        <v>-0.2960642107405036</v>
      </c>
      <c r="O41" s="174">
        <f t="shared" si="12"/>
        <v>3.6965956366045276</v>
      </c>
      <c r="P41" s="174">
        <f t="shared" si="13"/>
        <v>297.64066521804352</v>
      </c>
    </row>
    <row r="42" spans="1:16" ht="14.65" customHeight="1">
      <c r="A42" s="29" t="s">
        <v>42</v>
      </c>
      <c r="B42" s="185">
        <f t="shared" si="14"/>
        <v>100</v>
      </c>
      <c r="C42" s="65">
        <f t="shared" si="14"/>
        <v>7.7015643802647409</v>
      </c>
      <c r="D42" s="65">
        <f t="shared" si="14"/>
        <v>32.129963898916969</v>
      </c>
      <c r="E42" s="65">
        <f t="shared" si="14"/>
        <v>60.168471720818289</v>
      </c>
      <c r="F42" s="42" t="s">
        <v>53</v>
      </c>
      <c r="G42" s="185">
        <f t="shared" si="15"/>
        <v>100</v>
      </c>
      <c r="H42" s="65">
        <f t="shared" si="15"/>
        <v>11.825726141078839</v>
      </c>
      <c r="I42" s="65">
        <f t="shared" si="15"/>
        <v>31.950207468879668</v>
      </c>
      <c r="J42" s="65">
        <f t="shared" si="15"/>
        <v>56.224066390041493</v>
      </c>
      <c r="K42" s="42" t="s">
        <v>53</v>
      </c>
      <c r="L42" s="175" t="s">
        <v>103</v>
      </c>
      <c r="M42" s="175">
        <f t="shared" si="10"/>
        <v>4.1241617608140979</v>
      </c>
      <c r="N42" s="175">
        <f t="shared" si="11"/>
        <v>-0.17975643003730113</v>
      </c>
      <c r="O42" s="175">
        <f t="shared" si="12"/>
        <v>-3.9444053307767959</v>
      </c>
      <c r="P42" s="42" t="s">
        <v>53</v>
      </c>
    </row>
    <row r="43" spans="1:16" ht="14.65" customHeight="1">
      <c r="A43" s="28" t="s">
        <v>43</v>
      </c>
      <c r="B43" s="184">
        <f t="shared" si="14"/>
        <v>100</v>
      </c>
      <c r="C43" s="63">
        <f t="shared" si="14"/>
        <v>0</v>
      </c>
      <c r="D43" s="63">
        <f t="shared" si="14"/>
        <v>32.710280373831779</v>
      </c>
      <c r="E43" s="63">
        <f t="shared" si="14"/>
        <v>67.289719626168221</v>
      </c>
      <c r="F43" s="63" t="s">
        <v>53</v>
      </c>
      <c r="G43" s="184">
        <f t="shared" si="15"/>
        <v>100</v>
      </c>
      <c r="H43" s="76" t="s">
        <v>53</v>
      </c>
      <c r="I43" s="76" t="s">
        <v>53</v>
      </c>
      <c r="J43" s="76" t="s">
        <v>53</v>
      </c>
      <c r="K43" s="63">
        <f t="shared" si="15"/>
        <v>98.168498168498175</v>
      </c>
      <c r="L43" s="174" t="s">
        <v>103</v>
      </c>
      <c r="M43" s="76" t="s">
        <v>53</v>
      </c>
      <c r="N43" s="76" t="s">
        <v>53</v>
      </c>
      <c r="O43" s="76" t="s">
        <v>53</v>
      </c>
      <c r="P43" s="299" t="s">
        <v>53</v>
      </c>
    </row>
    <row r="44" spans="1:16" ht="14.65" customHeight="1">
      <c r="A44" s="29" t="s">
        <v>44</v>
      </c>
      <c r="B44" s="185">
        <f t="shared" si="14"/>
        <v>100</v>
      </c>
      <c r="C44" s="65">
        <f t="shared" si="14"/>
        <v>3.8626609442060085</v>
      </c>
      <c r="D44" s="65">
        <f t="shared" si="14"/>
        <v>21.888412017167383</v>
      </c>
      <c r="E44" s="65">
        <f t="shared" si="14"/>
        <v>74.248927038626604</v>
      </c>
      <c r="F44" s="65" t="s">
        <v>53</v>
      </c>
      <c r="G44" s="185">
        <f t="shared" si="15"/>
        <v>100</v>
      </c>
      <c r="H44" s="42" t="s">
        <v>53</v>
      </c>
      <c r="I44" s="42" t="s">
        <v>53</v>
      </c>
      <c r="J44" s="42" t="s">
        <v>53</v>
      </c>
      <c r="K44" s="42" t="s">
        <v>53</v>
      </c>
      <c r="L44" s="175" t="s">
        <v>103</v>
      </c>
      <c r="M44" s="42" t="s">
        <v>53</v>
      </c>
      <c r="N44" s="42" t="s">
        <v>53</v>
      </c>
      <c r="O44" s="42" t="s">
        <v>53</v>
      </c>
      <c r="P44" s="42" t="s">
        <v>53</v>
      </c>
    </row>
    <row r="45" spans="1:16" ht="14.65" customHeight="1">
      <c r="A45" s="28" t="s">
        <v>45</v>
      </c>
      <c r="B45" s="184">
        <f t="shared" si="14"/>
        <v>100</v>
      </c>
      <c r="C45" s="63">
        <f t="shared" si="14"/>
        <v>4.2328042328042326</v>
      </c>
      <c r="D45" s="63">
        <f t="shared" si="14"/>
        <v>19.400352733686066</v>
      </c>
      <c r="E45" s="63">
        <f t="shared" si="14"/>
        <v>76.366843033509696</v>
      </c>
      <c r="F45" s="63">
        <f t="shared" si="14"/>
        <v>97.883597883597886</v>
      </c>
      <c r="G45" s="184">
        <f t="shared" si="15"/>
        <v>100</v>
      </c>
      <c r="H45" s="39" t="s">
        <v>53</v>
      </c>
      <c r="I45" s="39" t="s">
        <v>53</v>
      </c>
      <c r="J45" s="39" t="s">
        <v>53</v>
      </c>
      <c r="K45" s="63">
        <f t="shared" si="15"/>
        <v>98.706099815157117</v>
      </c>
      <c r="L45" s="174" t="s">
        <v>103</v>
      </c>
      <c r="M45" s="39" t="s">
        <v>53</v>
      </c>
      <c r="N45" s="39" t="s">
        <v>53</v>
      </c>
      <c r="O45" s="39" t="s">
        <v>53</v>
      </c>
      <c r="P45" s="174">
        <f t="shared" si="13"/>
        <v>0.82250193155923057</v>
      </c>
    </row>
    <row r="46" spans="1:16" ht="14.65" customHeight="1">
      <c r="A46" s="29" t="s">
        <v>46</v>
      </c>
      <c r="B46" s="185">
        <f t="shared" ref="B46:F47" si="16">B26*100/$B26</f>
        <v>100</v>
      </c>
      <c r="C46" s="65">
        <f t="shared" si="16"/>
        <v>30.46875</v>
      </c>
      <c r="D46" s="65">
        <f t="shared" si="16"/>
        <v>3.7109375</v>
      </c>
      <c r="E46" s="65">
        <f t="shared" si="16"/>
        <v>65.8203125</v>
      </c>
      <c r="F46" s="65">
        <f t="shared" si="16"/>
        <v>99.0234375</v>
      </c>
      <c r="G46" s="185">
        <f t="shared" ref="G46:K47" si="17">G26*100/$G26</f>
        <v>100</v>
      </c>
      <c r="H46" s="65">
        <f t="shared" si="17"/>
        <v>10.645724258289704</v>
      </c>
      <c r="I46" s="65">
        <f t="shared" si="17"/>
        <v>7.678883071553229</v>
      </c>
      <c r="J46" s="65">
        <f t="shared" si="17"/>
        <v>81.675392670157066</v>
      </c>
      <c r="K46" s="65">
        <f t="shared" si="17"/>
        <v>99.127399650959859</v>
      </c>
      <c r="L46" s="175" t="s">
        <v>103</v>
      </c>
      <c r="M46" s="175">
        <f t="shared" si="10"/>
        <v>-19.823025741710296</v>
      </c>
      <c r="N46" s="175">
        <f t="shared" si="11"/>
        <v>3.967945571553229</v>
      </c>
      <c r="O46" s="175">
        <f t="shared" si="12"/>
        <v>15.855080170157066</v>
      </c>
      <c r="P46" s="175">
        <f t="shared" si="13"/>
        <v>0.10396215095985895</v>
      </c>
    </row>
    <row r="47" spans="1:16" ht="14.65" customHeight="1">
      <c r="A47" s="28" t="s">
        <v>47</v>
      </c>
      <c r="B47" s="184">
        <f t="shared" si="16"/>
        <v>100</v>
      </c>
      <c r="C47" s="63">
        <f t="shared" si="16"/>
        <v>11.978704525288377</v>
      </c>
      <c r="D47" s="63">
        <f t="shared" si="16"/>
        <v>4.7914818101153509</v>
      </c>
      <c r="E47" s="63">
        <f t="shared" si="16"/>
        <v>83.229813664596278</v>
      </c>
      <c r="F47" s="63">
        <f t="shared" si="16"/>
        <v>98.047914818101148</v>
      </c>
      <c r="G47" s="184">
        <f t="shared" si="17"/>
        <v>100</v>
      </c>
      <c r="H47" s="63">
        <f t="shared" si="17"/>
        <v>8.2213438735177871</v>
      </c>
      <c r="I47" s="63">
        <f t="shared" si="17"/>
        <v>2.766798418972332</v>
      </c>
      <c r="J47" s="63">
        <f t="shared" si="17"/>
        <v>89.011857707509876</v>
      </c>
      <c r="K47" s="63">
        <f t="shared" si="17"/>
        <v>99.051383399209485</v>
      </c>
      <c r="L47" s="174" t="s">
        <v>103</v>
      </c>
      <c r="M47" s="174">
        <f t="shared" si="10"/>
        <v>-3.7573606517705898</v>
      </c>
      <c r="N47" s="174">
        <f t="shared" si="11"/>
        <v>-2.0246833911430189</v>
      </c>
      <c r="O47" s="174">
        <f t="shared" si="12"/>
        <v>5.7820440429135971</v>
      </c>
      <c r="P47" s="174">
        <f t="shared" si="13"/>
        <v>1.0034685811083364</v>
      </c>
    </row>
    <row r="48" spans="1:16" ht="20.25" customHeight="1">
      <c r="A48" s="373" t="s">
        <v>127</v>
      </c>
      <c r="B48" s="373"/>
      <c r="C48" s="373"/>
      <c r="D48" s="373"/>
      <c r="E48" s="373"/>
      <c r="F48" s="373"/>
      <c r="G48" s="373"/>
      <c r="H48" s="373"/>
      <c r="I48" s="373"/>
      <c r="J48" s="373"/>
      <c r="K48" s="373"/>
      <c r="L48" s="373"/>
      <c r="M48" s="373"/>
      <c r="N48" s="373"/>
      <c r="O48" s="373"/>
      <c r="P48" s="373"/>
    </row>
  </sheetData>
  <mergeCells count="17">
    <mergeCell ref="A48:P48"/>
    <mergeCell ref="B8:F8"/>
    <mergeCell ref="G8:K8"/>
    <mergeCell ref="L8:P8"/>
    <mergeCell ref="B28:F28"/>
    <mergeCell ref="G28:K28"/>
    <mergeCell ref="L28:P28"/>
    <mergeCell ref="A5:A7"/>
    <mergeCell ref="B5:F5"/>
    <mergeCell ref="G5:K5"/>
    <mergeCell ref="L5:P5"/>
    <mergeCell ref="B6:B7"/>
    <mergeCell ref="C6:F6"/>
    <mergeCell ref="G6:G7"/>
    <mergeCell ref="H6:K6"/>
    <mergeCell ref="L6:L7"/>
    <mergeCell ref="M6:P6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8"/>
  <sheetViews>
    <sheetView workbookViewId="0"/>
  </sheetViews>
  <sheetFormatPr baseColWidth="10" defaultColWidth="10.81640625" defaultRowHeight="14.65" customHeight="1"/>
  <cols>
    <col min="1" max="1" width="26.81640625" style="3" customWidth="1"/>
    <col min="2" max="16" width="12.54296875" style="3" customWidth="1"/>
    <col min="17" max="16384" width="10.81640625" style="3"/>
  </cols>
  <sheetData>
    <row r="1" spans="1:16" s="5" customFormat="1" ht="20.25" customHeight="1">
      <c r="A1" s="4" t="s">
        <v>0</v>
      </c>
    </row>
    <row r="2" spans="1:16" s="2" customFormat="1" ht="14.65" customHeight="1">
      <c r="A2" s="1"/>
    </row>
    <row r="3" spans="1:16" s="2" customFormat="1" ht="14.65" customHeight="1">
      <c r="A3" s="9" t="s">
        <v>320</v>
      </c>
    </row>
    <row r="5" spans="1:16" ht="14.65" customHeight="1">
      <c r="A5" s="374" t="s">
        <v>28</v>
      </c>
      <c r="B5" s="366">
        <v>2012</v>
      </c>
      <c r="C5" s="366"/>
      <c r="D5" s="366"/>
      <c r="E5" s="366"/>
      <c r="F5" s="366"/>
      <c r="G5" s="366">
        <v>2015</v>
      </c>
      <c r="H5" s="366"/>
      <c r="I5" s="366"/>
      <c r="J5" s="366"/>
      <c r="K5" s="366"/>
      <c r="L5" s="366" t="s">
        <v>214</v>
      </c>
      <c r="M5" s="366"/>
      <c r="N5" s="366"/>
      <c r="O5" s="366"/>
      <c r="P5" s="366"/>
    </row>
    <row r="6" spans="1:16" ht="14.65" customHeight="1">
      <c r="A6" s="375"/>
      <c r="B6" s="371" t="s">
        <v>69</v>
      </c>
      <c r="C6" s="366" t="s">
        <v>27</v>
      </c>
      <c r="D6" s="366"/>
      <c r="E6" s="366"/>
      <c r="F6" s="366"/>
      <c r="G6" s="371" t="s">
        <v>69</v>
      </c>
      <c r="H6" s="366" t="s">
        <v>27</v>
      </c>
      <c r="I6" s="366"/>
      <c r="J6" s="366"/>
      <c r="K6" s="366"/>
      <c r="L6" s="371" t="s">
        <v>69</v>
      </c>
      <c r="M6" s="366" t="s">
        <v>27</v>
      </c>
      <c r="N6" s="366"/>
      <c r="O6" s="366"/>
      <c r="P6" s="366"/>
    </row>
    <row r="7" spans="1:16" s="25" customFormat="1" ht="40.15" customHeight="1">
      <c r="A7" s="377"/>
      <c r="B7" s="371"/>
      <c r="C7" s="180" t="s">
        <v>72</v>
      </c>
      <c r="D7" s="180" t="s">
        <v>145</v>
      </c>
      <c r="E7" s="180" t="s">
        <v>157</v>
      </c>
      <c r="F7" s="180" t="s">
        <v>158</v>
      </c>
      <c r="G7" s="371"/>
      <c r="H7" s="180" t="s">
        <v>72</v>
      </c>
      <c r="I7" s="180" t="s">
        <v>145</v>
      </c>
      <c r="J7" s="180" t="s">
        <v>157</v>
      </c>
      <c r="K7" s="180" t="s">
        <v>158</v>
      </c>
      <c r="L7" s="371"/>
      <c r="M7" s="180" t="s">
        <v>72</v>
      </c>
      <c r="N7" s="180" t="s">
        <v>145</v>
      </c>
      <c r="O7" s="180" t="s">
        <v>157</v>
      </c>
      <c r="P7" s="180" t="s">
        <v>158</v>
      </c>
    </row>
    <row r="8" spans="1:16" ht="14.65" customHeight="1">
      <c r="A8" s="31"/>
      <c r="B8" s="376" t="s">
        <v>5</v>
      </c>
      <c r="C8" s="364"/>
      <c r="D8" s="364"/>
      <c r="E8" s="364"/>
      <c r="F8" s="364"/>
      <c r="G8" s="376" t="s">
        <v>5</v>
      </c>
      <c r="H8" s="364"/>
      <c r="I8" s="364"/>
      <c r="J8" s="364"/>
      <c r="K8" s="364"/>
      <c r="L8" s="376" t="s">
        <v>5</v>
      </c>
      <c r="M8" s="364"/>
      <c r="N8" s="364"/>
      <c r="O8" s="364"/>
      <c r="P8" s="364"/>
    </row>
    <row r="9" spans="1:16" ht="14.65" customHeight="1">
      <c r="A9" s="26" t="s">
        <v>29</v>
      </c>
      <c r="B9" s="39">
        <f>SUM(C9:E9)</f>
        <v>27854</v>
      </c>
      <c r="C9" s="39">
        <f>C10+C21</f>
        <v>3150</v>
      </c>
      <c r="D9" s="39">
        <f t="shared" ref="D9:E9" si="0">D10+D21</f>
        <v>6165</v>
      </c>
      <c r="E9" s="39">
        <f t="shared" si="0"/>
        <v>18539</v>
      </c>
      <c r="F9" s="39">
        <f>F10+F21</f>
        <v>25523</v>
      </c>
      <c r="G9" s="39">
        <f>SUM(H9:J9)</f>
        <v>34127</v>
      </c>
      <c r="H9" s="39">
        <f>H10+H21</f>
        <v>3218</v>
      </c>
      <c r="I9" s="39">
        <f t="shared" ref="I9" si="1">I10+I21</f>
        <v>8187</v>
      </c>
      <c r="J9" s="39">
        <f t="shared" ref="J9" si="2">J10+J21</f>
        <v>22722</v>
      </c>
      <c r="K9" s="39">
        <v>31147</v>
      </c>
      <c r="L9" s="55">
        <f t="shared" ref="L9:P27" si="3">G9-B9</f>
        <v>6273</v>
      </c>
      <c r="M9" s="55">
        <f t="shared" si="3"/>
        <v>68</v>
      </c>
      <c r="N9" s="55">
        <f t="shared" si="3"/>
        <v>2022</v>
      </c>
      <c r="O9" s="55">
        <f t="shared" si="3"/>
        <v>4183</v>
      </c>
      <c r="P9" s="55">
        <f t="shared" si="3"/>
        <v>5624</v>
      </c>
    </row>
    <row r="10" spans="1:16" ht="14.65" customHeight="1">
      <c r="A10" s="27" t="s">
        <v>30</v>
      </c>
      <c r="B10" s="42">
        <f>SUM(B11:B20)</f>
        <v>13154</v>
      </c>
      <c r="C10" s="42">
        <v>1834</v>
      </c>
      <c r="D10" s="42">
        <v>3594</v>
      </c>
      <c r="E10" s="42">
        <f>2409+5317</f>
        <v>7726</v>
      </c>
      <c r="F10" s="42">
        <f t="shared" ref="F10" si="4">SUM(F11:F20)</f>
        <v>10947</v>
      </c>
      <c r="G10" s="42">
        <f>SUM(H10:J10)</f>
        <v>18619</v>
      </c>
      <c r="H10" s="42">
        <v>2278</v>
      </c>
      <c r="I10" s="42">
        <v>5617</v>
      </c>
      <c r="J10" s="42">
        <f>10724</f>
        <v>10724</v>
      </c>
      <c r="K10" s="42">
        <v>15827</v>
      </c>
      <c r="L10" s="45">
        <f t="shared" si="3"/>
        <v>5465</v>
      </c>
      <c r="M10" s="45">
        <f t="shared" si="3"/>
        <v>444</v>
      </c>
      <c r="N10" s="45">
        <f t="shared" si="3"/>
        <v>2023</v>
      </c>
      <c r="O10" s="45">
        <f t="shared" si="3"/>
        <v>2998</v>
      </c>
      <c r="P10" s="45">
        <f t="shared" si="3"/>
        <v>4880</v>
      </c>
    </row>
    <row r="11" spans="1:16" ht="14.65" customHeight="1">
      <c r="A11" s="28" t="s">
        <v>31</v>
      </c>
      <c r="B11" s="76">
        <f t="shared" ref="B11:B20" si="5">SUM(C11:E11)</f>
        <v>776</v>
      </c>
      <c r="C11" s="76">
        <v>108</v>
      </c>
      <c r="D11" s="76">
        <v>222</v>
      </c>
      <c r="E11" s="76">
        <v>446</v>
      </c>
      <c r="F11" s="76">
        <v>626</v>
      </c>
      <c r="G11" s="76">
        <v>1104</v>
      </c>
      <c r="H11" s="76" t="s">
        <v>53</v>
      </c>
      <c r="I11" s="76" t="s">
        <v>53</v>
      </c>
      <c r="J11" s="76" t="s">
        <v>53</v>
      </c>
      <c r="K11" s="76" t="s">
        <v>53</v>
      </c>
      <c r="L11" s="76">
        <f>G11-B11</f>
        <v>328</v>
      </c>
      <c r="M11" s="76" t="s">
        <v>53</v>
      </c>
      <c r="N11" s="76" t="s">
        <v>53</v>
      </c>
      <c r="O11" s="76" t="s">
        <v>53</v>
      </c>
      <c r="P11" s="76" t="s">
        <v>53</v>
      </c>
    </row>
    <row r="12" spans="1:16" ht="14.65" customHeight="1">
      <c r="A12" s="29" t="s">
        <v>32</v>
      </c>
      <c r="B12" s="42">
        <v>409</v>
      </c>
      <c r="C12" s="42" t="s">
        <v>53</v>
      </c>
      <c r="D12" s="42" t="s">
        <v>53</v>
      </c>
      <c r="E12" s="42" t="s">
        <v>53</v>
      </c>
      <c r="F12" s="42">
        <v>395</v>
      </c>
      <c r="G12" s="42">
        <v>532</v>
      </c>
      <c r="H12" s="42" t="s">
        <v>53</v>
      </c>
      <c r="I12" s="42" t="s">
        <v>53</v>
      </c>
      <c r="J12" s="42" t="s">
        <v>53</v>
      </c>
      <c r="K12" s="42" t="s">
        <v>53</v>
      </c>
      <c r="L12" s="42">
        <f t="shared" si="3"/>
        <v>123</v>
      </c>
      <c r="M12" s="42" t="s">
        <v>53</v>
      </c>
      <c r="N12" s="42" t="s">
        <v>53</v>
      </c>
      <c r="O12" s="42" t="s">
        <v>53</v>
      </c>
      <c r="P12" s="42" t="s">
        <v>53</v>
      </c>
    </row>
    <row r="13" spans="1:16" ht="14.65" customHeight="1">
      <c r="A13" s="28" t="s">
        <v>33</v>
      </c>
      <c r="B13" s="39">
        <f t="shared" si="5"/>
        <v>1316</v>
      </c>
      <c r="C13" s="39">
        <v>167</v>
      </c>
      <c r="D13" s="39">
        <v>222</v>
      </c>
      <c r="E13" s="39">
        <v>927</v>
      </c>
      <c r="F13" s="39">
        <v>1081</v>
      </c>
      <c r="G13" s="39">
        <v>1785</v>
      </c>
      <c r="H13" s="39" t="s">
        <v>53</v>
      </c>
      <c r="I13" s="39" t="s">
        <v>53</v>
      </c>
      <c r="J13" s="39" t="s">
        <v>53</v>
      </c>
      <c r="K13" s="39" t="s">
        <v>53</v>
      </c>
      <c r="L13" s="39">
        <f t="shared" si="3"/>
        <v>469</v>
      </c>
      <c r="M13" s="39" t="s">
        <v>53</v>
      </c>
      <c r="N13" s="39" t="s">
        <v>53</v>
      </c>
      <c r="O13" s="39" t="s">
        <v>53</v>
      </c>
      <c r="P13" s="39" t="s">
        <v>53</v>
      </c>
    </row>
    <row r="14" spans="1:16" ht="14.65" customHeight="1">
      <c r="A14" s="29" t="s">
        <v>34</v>
      </c>
      <c r="B14" s="42">
        <f t="shared" si="5"/>
        <v>152</v>
      </c>
      <c r="C14" s="42">
        <v>14</v>
      </c>
      <c r="D14" s="42">
        <v>39</v>
      </c>
      <c r="E14" s="42">
        <v>99</v>
      </c>
      <c r="F14" s="42">
        <v>138</v>
      </c>
      <c r="G14" s="42">
        <v>226</v>
      </c>
      <c r="H14" s="42" t="s">
        <v>53</v>
      </c>
      <c r="I14" s="42" t="s">
        <v>53</v>
      </c>
      <c r="J14" s="42" t="s">
        <v>53</v>
      </c>
      <c r="K14" s="42" t="s">
        <v>53</v>
      </c>
      <c r="L14" s="42">
        <f t="shared" si="3"/>
        <v>74</v>
      </c>
      <c r="M14" s="42" t="s">
        <v>53</v>
      </c>
      <c r="N14" s="42" t="s">
        <v>53</v>
      </c>
      <c r="O14" s="42" t="s">
        <v>53</v>
      </c>
      <c r="P14" s="42" t="s">
        <v>53</v>
      </c>
    </row>
    <row r="15" spans="1:16" ht="14.65" customHeight="1">
      <c r="A15" s="28" t="s">
        <v>35</v>
      </c>
      <c r="B15" s="39">
        <f t="shared" si="5"/>
        <v>4742</v>
      </c>
      <c r="C15" s="39">
        <v>375</v>
      </c>
      <c r="D15" s="39">
        <v>1346</v>
      </c>
      <c r="E15" s="39">
        <v>3021</v>
      </c>
      <c r="F15" s="39">
        <v>3872</v>
      </c>
      <c r="G15" s="39">
        <v>7295</v>
      </c>
      <c r="H15" s="39" t="s">
        <v>53</v>
      </c>
      <c r="I15" s="39" t="s">
        <v>53</v>
      </c>
      <c r="J15" s="39" t="s">
        <v>53</v>
      </c>
      <c r="K15" s="39" t="s">
        <v>53</v>
      </c>
      <c r="L15" s="39">
        <f t="shared" si="3"/>
        <v>2553</v>
      </c>
      <c r="M15" s="39" t="s">
        <v>53</v>
      </c>
      <c r="N15" s="39" t="s">
        <v>53</v>
      </c>
      <c r="O15" s="39" t="s">
        <v>53</v>
      </c>
      <c r="P15" s="39" t="s">
        <v>53</v>
      </c>
    </row>
    <row r="16" spans="1:16" ht="14.65" customHeight="1">
      <c r="A16" s="29" t="s">
        <v>36</v>
      </c>
      <c r="B16" s="42">
        <f t="shared" si="5"/>
        <v>857</v>
      </c>
      <c r="C16" s="42">
        <v>66</v>
      </c>
      <c r="D16" s="42">
        <v>186</v>
      </c>
      <c r="E16" s="42">
        <v>605</v>
      </c>
      <c r="F16" s="42">
        <v>769</v>
      </c>
      <c r="G16" s="42">
        <v>1256</v>
      </c>
      <c r="H16" s="42" t="s">
        <v>53</v>
      </c>
      <c r="I16" s="42" t="s">
        <v>53</v>
      </c>
      <c r="J16" s="42" t="s">
        <v>53</v>
      </c>
      <c r="K16" s="42" t="s">
        <v>53</v>
      </c>
      <c r="L16" s="42">
        <f t="shared" si="3"/>
        <v>399</v>
      </c>
      <c r="M16" s="42" t="s">
        <v>53</v>
      </c>
      <c r="N16" s="42" t="s">
        <v>53</v>
      </c>
      <c r="O16" s="42" t="s">
        <v>53</v>
      </c>
      <c r="P16" s="42" t="s">
        <v>53</v>
      </c>
    </row>
    <row r="17" spans="1:16" ht="14.65" customHeight="1">
      <c r="A17" s="28" t="s">
        <v>37</v>
      </c>
      <c r="B17" s="39">
        <f t="shared" si="5"/>
        <v>32</v>
      </c>
      <c r="C17" s="39">
        <v>0</v>
      </c>
      <c r="D17" s="39">
        <v>6</v>
      </c>
      <c r="E17" s="39">
        <v>26</v>
      </c>
      <c r="F17" s="39">
        <v>23</v>
      </c>
      <c r="G17" s="39">
        <v>55</v>
      </c>
      <c r="H17" s="39" t="s">
        <v>53</v>
      </c>
      <c r="I17" s="39" t="s">
        <v>53</v>
      </c>
      <c r="J17" s="39" t="s">
        <v>53</v>
      </c>
      <c r="K17" s="39" t="s">
        <v>53</v>
      </c>
      <c r="L17" s="39">
        <f t="shared" si="3"/>
        <v>23</v>
      </c>
      <c r="M17" s="39" t="s">
        <v>53</v>
      </c>
      <c r="N17" s="39" t="s">
        <v>53</v>
      </c>
      <c r="O17" s="39" t="s">
        <v>53</v>
      </c>
      <c r="P17" s="39" t="s">
        <v>53</v>
      </c>
    </row>
    <row r="18" spans="1:16" ht="14.65" customHeight="1">
      <c r="A18" s="29" t="s">
        <v>38</v>
      </c>
      <c r="B18" s="42">
        <f t="shared" si="5"/>
        <v>1021</v>
      </c>
      <c r="C18" s="42">
        <v>201</v>
      </c>
      <c r="D18" s="42">
        <v>174</v>
      </c>
      <c r="E18" s="42">
        <v>646</v>
      </c>
      <c r="F18" s="42">
        <v>737</v>
      </c>
      <c r="G18" s="42">
        <v>1248</v>
      </c>
      <c r="H18" s="42" t="s">
        <v>53</v>
      </c>
      <c r="I18" s="42" t="s">
        <v>53</v>
      </c>
      <c r="J18" s="42" t="s">
        <v>53</v>
      </c>
      <c r="K18" s="42" t="s">
        <v>53</v>
      </c>
      <c r="L18" s="42">
        <f t="shared" si="3"/>
        <v>227</v>
      </c>
      <c r="M18" s="42" t="s">
        <v>53</v>
      </c>
      <c r="N18" s="42" t="s">
        <v>53</v>
      </c>
      <c r="O18" s="42" t="s">
        <v>53</v>
      </c>
      <c r="P18" s="42" t="s">
        <v>53</v>
      </c>
    </row>
    <row r="19" spans="1:16" ht="14.65" customHeight="1">
      <c r="A19" s="28" t="s">
        <v>39</v>
      </c>
      <c r="B19" s="39">
        <f t="shared" si="5"/>
        <v>3577</v>
      </c>
      <c r="C19" s="39">
        <v>855</v>
      </c>
      <c r="D19" s="39">
        <v>1267</v>
      </c>
      <c r="E19" s="39">
        <v>1455</v>
      </c>
      <c r="F19" s="39">
        <v>3046</v>
      </c>
      <c r="G19" s="39">
        <v>4728</v>
      </c>
      <c r="H19" s="39" t="s">
        <v>53</v>
      </c>
      <c r="I19" s="39" t="s">
        <v>53</v>
      </c>
      <c r="J19" s="39" t="s">
        <v>53</v>
      </c>
      <c r="K19" s="39" t="s">
        <v>53</v>
      </c>
      <c r="L19" s="39">
        <f t="shared" si="3"/>
        <v>1151</v>
      </c>
      <c r="M19" s="39" t="s">
        <v>53</v>
      </c>
      <c r="N19" s="39" t="s">
        <v>53</v>
      </c>
      <c r="O19" s="39" t="s">
        <v>53</v>
      </c>
      <c r="P19" s="39" t="s">
        <v>53</v>
      </c>
    </row>
    <row r="20" spans="1:16" ht="14.65" customHeight="1">
      <c r="A20" s="29" t="s">
        <v>40</v>
      </c>
      <c r="B20" s="42">
        <f t="shared" si="5"/>
        <v>272</v>
      </c>
      <c r="C20" s="42">
        <v>4</v>
      </c>
      <c r="D20" s="42">
        <v>17</v>
      </c>
      <c r="E20" s="42">
        <v>251</v>
      </c>
      <c r="F20" s="42">
        <v>260</v>
      </c>
      <c r="G20" s="42">
        <v>390</v>
      </c>
      <c r="H20" s="42" t="s">
        <v>53</v>
      </c>
      <c r="I20" s="42" t="s">
        <v>53</v>
      </c>
      <c r="J20" s="42" t="s">
        <v>53</v>
      </c>
      <c r="K20" s="42" t="s">
        <v>53</v>
      </c>
      <c r="L20" s="42">
        <f t="shared" si="3"/>
        <v>118</v>
      </c>
      <c r="M20" s="42" t="s">
        <v>53</v>
      </c>
      <c r="N20" s="42" t="s">
        <v>53</v>
      </c>
      <c r="O20" s="42" t="s">
        <v>53</v>
      </c>
      <c r="P20" s="42" t="s">
        <v>53</v>
      </c>
    </row>
    <row r="21" spans="1:16" ht="14.65" customHeight="1">
      <c r="A21" s="30" t="s">
        <v>41</v>
      </c>
      <c r="B21" s="39">
        <f>SUM(C21:E21)</f>
        <v>14700</v>
      </c>
      <c r="C21" s="39">
        <v>1316</v>
      </c>
      <c r="D21" s="39">
        <v>2571</v>
      </c>
      <c r="E21" s="39">
        <f>2184+8629</f>
        <v>10813</v>
      </c>
      <c r="F21" s="39">
        <v>14576</v>
      </c>
      <c r="G21" s="39">
        <f>SUM(H21:J21)</f>
        <v>15508</v>
      </c>
      <c r="H21" s="39">
        <v>940</v>
      </c>
      <c r="I21" s="39">
        <v>2570</v>
      </c>
      <c r="J21" s="39">
        <f>11998</f>
        <v>11998</v>
      </c>
      <c r="K21" s="39">
        <v>15320</v>
      </c>
      <c r="L21" s="55">
        <f t="shared" si="3"/>
        <v>808</v>
      </c>
      <c r="M21" s="55">
        <f t="shared" si="3"/>
        <v>-376</v>
      </c>
      <c r="N21" s="55">
        <f t="shared" si="3"/>
        <v>-1</v>
      </c>
      <c r="O21" s="55">
        <f t="shared" si="3"/>
        <v>1185</v>
      </c>
      <c r="P21" s="55">
        <f t="shared" si="3"/>
        <v>744</v>
      </c>
    </row>
    <row r="22" spans="1:16" ht="14.65" customHeight="1">
      <c r="A22" s="29" t="s">
        <v>42</v>
      </c>
      <c r="B22" s="42">
        <v>1447</v>
      </c>
      <c r="C22" s="42" t="s">
        <v>53</v>
      </c>
      <c r="D22" s="42" t="s">
        <v>53</v>
      </c>
      <c r="E22" s="42" t="s">
        <v>53</v>
      </c>
      <c r="F22" s="42" t="s">
        <v>53</v>
      </c>
      <c r="G22" s="42">
        <v>1752</v>
      </c>
      <c r="H22" s="42" t="s">
        <v>53</v>
      </c>
      <c r="I22" s="42" t="s">
        <v>53</v>
      </c>
      <c r="J22" s="42" t="s">
        <v>53</v>
      </c>
      <c r="K22" s="42" t="s">
        <v>53</v>
      </c>
      <c r="L22" s="42">
        <f t="shared" si="3"/>
        <v>305</v>
      </c>
      <c r="M22" s="42" t="s">
        <v>53</v>
      </c>
      <c r="N22" s="42" t="s">
        <v>53</v>
      </c>
      <c r="O22" s="42" t="s">
        <v>53</v>
      </c>
      <c r="P22" s="42" t="s">
        <v>53</v>
      </c>
    </row>
    <row r="23" spans="1:16" ht="14.65" customHeight="1">
      <c r="A23" s="28" t="s">
        <v>43</v>
      </c>
      <c r="B23" s="39">
        <v>2318</v>
      </c>
      <c r="C23" s="39" t="s">
        <v>53</v>
      </c>
      <c r="D23" s="39" t="s">
        <v>53</v>
      </c>
      <c r="E23" s="39" t="s">
        <v>53</v>
      </c>
      <c r="F23" s="39" t="s">
        <v>53</v>
      </c>
      <c r="G23" s="39">
        <v>2244</v>
      </c>
      <c r="H23" s="39" t="s">
        <v>53</v>
      </c>
      <c r="I23" s="39" t="s">
        <v>53</v>
      </c>
      <c r="J23" s="39" t="s">
        <v>53</v>
      </c>
      <c r="K23" s="39" t="s">
        <v>53</v>
      </c>
      <c r="L23" s="39">
        <f t="shared" si="3"/>
        <v>-74</v>
      </c>
      <c r="M23" s="39" t="s">
        <v>53</v>
      </c>
      <c r="N23" s="39" t="s">
        <v>53</v>
      </c>
      <c r="O23" s="39" t="s">
        <v>53</v>
      </c>
      <c r="P23" s="39" t="s">
        <v>53</v>
      </c>
    </row>
    <row r="24" spans="1:16" ht="14.65" customHeight="1">
      <c r="A24" s="29" t="s">
        <v>44</v>
      </c>
      <c r="B24" s="42">
        <f t="shared" ref="B24:B26" si="6">SUM(C24:E24)</f>
        <v>1699</v>
      </c>
      <c r="C24" s="42">
        <v>70</v>
      </c>
      <c r="D24" s="42">
        <v>579</v>
      </c>
      <c r="E24" s="42">
        <v>1050</v>
      </c>
      <c r="F24" s="42">
        <v>1688</v>
      </c>
      <c r="G24" s="42">
        <v>1804</v>
      </c>
      <c r="H24" s="42" t="s">
        <v>53</v>
      </c>
      <c r="I24" s="42" t="s">
        <v>53</v>
      </c>
      <c r="J24" s="42" t="s">
        <v>53</v>
      </c>
      <c r="K24" s="42" t="s">
        <v>53</v>
      </c>
      <c r="L24" s="42">
        <f t="shared" si="3"/>
        <v>105</v>
      </c>
      <c r="M24" s="42" t="s">
        <v>53</v>
      </c>
      <c r="N24" s="42" t="s">
        <v>53</v>
      </c>
      <c r="O24" s="42" t="s">
        <v>53</v>
      </c>
      <c r="P24" s="42" t="s">
        <v>53</v>
      </c>
    </row>
    <row r="25" spans="1:16" ht="14.65" customHeight="1">
      <c r="A25" s="28" t="s">
        <v>45</v>
      </c>
      <c r="B25" s="39">
        <f t="shared" si="6"/>
        <v>3739</v>
      </c>
      <c r="C25" s="39">
        <v>273</v>
      </c>
      <c r="D25" s="39">
        <v>649</v>
      </c>
      <c r="E25" s="39">
        <v>2817</v>
      </c>
      <c r="F25" s="39">
        <v>3711</v>
      </c>
      <c r="G25" s="39">
        <v>3964</v>
      </c>
      <c r="H25" s="39" t="s">
        <v>53</v>
      </c>
      <c r="I25" s="39" t="s">
        <v>53</v>
      </c>
      <c r="J25" s="39" t="s">
        <v>53</v>
      </c>
      <c r="K25" s="39" t="s">
        <v>53</v>
      </c>
      <c r="L25" s="39">
        <f t="shared" si="3"/>
        <v>225</v>
      </c>
      <c r="M25" s="39" t="s">
        <v>53</v>
      </c>
      <c r="N25" s="39" t="s">
        <v>53</v>
      </c>
      <c r="O25" s="39" t="s">
        <v>53</v>
      </c>
      <c r="P25" s="39" t="s">
        <v>53</v>
      </c>
    </row>
    <row r="26" spans="1:16" ht="14.65" customHeight="1">
      <c r="A26" s="29" t="s">
        <v>46</v>
      </c>
      <c r="B26" s="42">
        <f t="shared" si="6"/>
        <v>1655</v>
      </c>
      <c r="C26" s="42">
        <v>646</v>
      </c>
      <c r="D26" s="42">
        <v>29</v>
      </c>
      <c r="E26" s="42">
        <v>980</v>
      </c>
      <c r="F26" s="42">
        <v>1604</v>
      </c>
      <c r="G26" s="42">
        <v>1574</v>
      </c>
      <c r="H26" s="42" t="s">
        <v>53</v>
      </c>
      <c r="I26" s="42" t="s">
        <v>53</v>
      </c>
      <c r="J26" s="42" t="s">
        <v>53</v>
      </c>
      <c r="K26" s="42" t="s">
        <v>53</v>
      </c>
      <c r="L26" s="42">
        <f t="shared" si="3"/>
        <v>-81</v>
      </c>
      <c r="M26" s="42" t="s">
        <v>53</v>
      </c>
      <c r="N26" s="42" t="s">
        <v>53</v>
      </c>
      <c r="O26" s="42" t="s">
        <v>53</v>
      </c>
      <c r="P26" s="42" t="s">
        <v>53</v>
      </c>
    </row>
    <row r="27" spans="1:16" ht="14.65" customHeight="1">
      <c r="A27" s="28" t="s">
        <v>47</v>
      </c>
      <c r="B27" s="39">
        <f>SUM(C27:E27)</f>
        <v>3842</v>
      </c>
      <c r="C27" s="39">
        <v>140</v>
      </c>
      <c r="D27" s="39">
        <v>311</v>
      </c>
      <c r="E27" s="39">
        <v>3391</v>
      </c>
      <c r="F27" s="39">
        <v>3814</v>
      </c>
      <c r="G27" s="39">
        <v>4170</v>
      </c>
      <c r="H27" s="39" t="s">
        <v>53</v>
      </c>
      <c r="I27" s="39" t="s">
        <v>53</v>
      </c>
      <c r="J27" s="39" t="s">
        <v>53</v>
      </c>
      <c r="K27" s="39" t="s">
        <v>53</v>
      </c>
      <c r="L27" s="39">
        <f t="shared" si="3"/>
        <v>328</v>
      </c>
      <c r="M27" s="39" t="s">
        <v>53</v>
      </c>
      <c r="N27" s="39" t="s">
        <v>53</v>
      </c>
      <c r="O27" s="39" t="s">
        <v>53</v>
      </c>
      <c r="P27" s="39" t="s">
        <v>53</v>
      </c>
    </row>
    <row r="28" spans="1:16" ht="14.65" customHeight="1">
      <c r="A28" s="31"/>
      <c r="B28" s="376" t="s">
        <v>156</v>
      </c>
      <c r="C28" s="364"/>
      <c r="D28" s="364"/>
      <c r="E28" s="364"/>
      <c r="F28" s="364"/>
      <c r="G28" s="376" t="s">
        <v>156</v>
      </c>
      <c r="H28" s="364"/>
      <c r="I28" s="364"/>
      <c r="J28" s="364"/>
      <c r="K28" s="364"/>
      <c r="L28" s="376" t="s">
        <v>124</v>
      </c>
      <c r="M28" s="364"/>
      <c r="N28" s="364"/>
      <c r="O28" s="364"/>
      <c r="P28" s="364"/>
    </row>
    <row r="29" spans="1:16" ht="14.65" customHeight="1">
      <c r="A29" s="26" t="s">
        <v>29</v>
      </c>
      <c r="B29" s="184">
        <f>B9*100/$B9</f>
        <v>100</v>
      </c>
      <c r="C29" s="63">
        <f t="shared" ref="C29:F29" si="7">C9*100/$B9</f>
        <v>11.308968191283119</v>
      </c>
      <c r="D29" s="63">
        <f t="shared" si="7"/>
        <v>22.133266317225534</v>
      </c>
      <c r="E29" s="63">
        <f t="shared" si="7"/>
        <v>66.557765491491352</v>
      </c>
      <c r="F29" s="63">
        <f t="shared" si="7"/>
        <v>91.631363538450486</v>
      </c>
      <c r="G29" s="184">
        <f>G9*100/$G9</f>
        <v>100</v>
      </c>
      <c r="H29" s="63">
        <f t="shared" ref="H29:K29" si="8">H9*100/$G9</f>
        <v>9.4294839862865185</v>
      </c>
      <c r="I29" s="63">
        <f t="shared" si="8"/>
        <v>23.989802795440561</v>
      </c>
      <c r="J29" s="63">
        <f t="shared" si="8"/>
        <v>66.580713218272919</v>
      </c>
      <c r="K29" s="63">
        <f t="shared" si="8"/>
        <v>91.267911038180912</v>
      </c>
      <c r="L29" s="183" t="s">
        <v>103</v>
      </c>
      <c r="M29" s="174">
        <f t="shared" ref="M29:M41" si="9">H29-C29</f>
        <v>-1.8794842049966007</v>
      </c>
      <c r="N29" s="174">
        <f t="shared" ref="N29:N41" si="10">I29-D29</f>
        <v>1.8565364782150269</v>
      </c>
      <c r="O29" s="174">
        <f t="shared" ref="O29:O41" si="11">J29-E29</f>
        <v>2.2947726781566757E-2</v>
      </c>
      <c r="P29" s="174">
        <f t="shared" ref="P29:P41" si="12">K29-F29</f>
        <v>-0.36345250026957387</v>
      </c>
    </row>
    <row r="30" spans="1:16" ht="14.65" customHeight="1">
      <c r="A30" s="27" t="s">
        <v>30</v>
      </c>
      <c r="B30" s="185">
        <f t="shared" ref="B30:F45" si="13">B10*100/$B10</f>
        <v>100</v>
      </c>
      <c r="C30" s="65">
        <f t="shared" si="13"/>
        <v>13.942526987988444</v>
      </c>
      <c r="D30" s="65">
        <f t="shared" si="13"/>
        <v>27.32248745628706</v>
      </c>
      <c r="E30" s="65">
        <f t="shared" si="13"/>
        <v>58.734985555724492</v>
      </c>
      <c r="F30" s="65">
        <f t="shared" si="13"/>
        <v>83.221833662764183</v>
      </c>
      <c r="G30" s="185">
        <f t="shared" ref="G30:K41" si="14">G10*100/$G10</f>
        <v>100</v>
      </c>
      <c r="H30" s="65">
        <f t="shared" si="14"/>
        <v>12.234813899779795</v>
      </c>
      <c r="I30" s="65">
        <f t="shared" si="14"/>
        <v>30.168107846823137</v>
      </c>
      <c r="J30" s="65">
        <f t="shared" si="14"/>
        <v>57.597078253397065</v>
      </c>
      <c r="K30" s="65">
        <f t="shared" si="14"/>
        <v>85.004565229067083</v>
      </c>
      <c r="L30" s="175" t="s">
        <v>103</v>
      </c>
      <c r="M30" s="175">
        <f t="shared" si="9"/>
        <v>-1.7077130882086493</v>
      </c>
      <c r="N30" s="175">
        <f t="shared" si="10"/>
        <v>2.8456203905360766</v>
      </c>
      <c r="O30" s="175">
        <f t="shared" si="11"/>
        <v>-1.1379073023274273</v>
      </c>
      <c r="P30" s="175">
        <f t="shared" si="12"/>
        <v>1.7827315663028998</v>
      </c>
    </row>
    <row r="31" spans="1:16" ht="14.65" customHeight="1">
      <c r="A31" s="28" t="s">
        <v>31</v>
      </c>
      <c r="B31" s="184">
        <f t="shared" ref="B31:E31" si="15">B11*100/$B11</f>
        <v>100</v>
      </c>
      <c r="C31" s="63">
        <f t="shared" si="15"/>
        <v>13.917525773195877</v>
      </c>
      <c r="D31" s="63">
        <f t="shared" si="15"/>
        <v>28.608247422680414</v>
      </c>
      <c r="E31" s="63">
        <f t="shared" si="15"/>
        <v>57.47422680412371</v>
      </c>
      <c r="F31" s="63">
        <f t="shared" si="13"/>
        <v>80.670103092783506</v>
      </c>
      <c r="G31" s="240" t="s">
        <v>53</v>
      </c>
      <c r="H31" s="76" t="s">
        <v>53</v>
      </c>
      <c r="I31" s="76" t="s">
        <v>53</v>
      </c>
      <c r="J31" s="76" t="s">
        <v>53</v>
      </c>
      <c r="K31" s="76" t="s">
        <v>53</v>
      </c>
      <c r="L31" s="174" t="s">
        <v>103</v>
      </c>
      <c r="M31" s="76" t="s">
        <v>53</v>
      </c>
      <c r="N31" s="76" t="s">
        <v>53</v>
      </c>
      <c r="O31" s="76" t="s">
        <v>53</v>
      </c>
      <c r="P31" s="76" t="s">
        <v>53</v>
      </c>
    </row>
    <row r="32" spans="1:16" ht="14.65" customHeight="1">
      <c r="A32" s="29" t="s">
        <v>32</v>
      </c>
      <c r="B32" s="185">
        <f t="shared" ref="B32" si="16">B12*100/$B12</f>
        <v>100</v>
      </c>
      <c r="C32" s="66" t="s">
        <v>53</v>
      </c>
      <c r="D32" s="66" t="s">
        <v>53</v>
      </c>
      <c r="E32" s="66" t="s">
        <v>53</v>
      </c>
      <c r="F32" s="65">
        <f t="shared" si="13"/>
        <v>96.577017114914426</v>
      </c>
      <c r="G32" s="185" t="s">
        <v>53</v>
      </c>
      <c r="H32" s="42" t="s">
        <v>53</v>
      </c>
      <c r="I32" s="42" t="s">
        <v>53</v>
      </c>
      <c r="J32" s="42" t="s">
        <v>53</v>
      </c>
      <c r="K32" s="42" t="s">
        <v>53</v>
      </c>
      <c r="L32" s="175" t="s">
        <v>103</v>
      </c>
      <c r="M32" s="42" t="s">
        <v>53</v>
      </c>
      <c r="N32" s="42" t="s">
        <v>53</v>
      </c>
      <c r="O32" s="42" t="s">
        <v>53</v>
      </c>
      <c r="P32" s="42" t="s">
        <v>53</v>
      </c>
    </row>
    <row r="33" spans="1:16" ht="14.65" customHeight="1">
      <c r="A33" s="28" t="s">
        <v>33</v>
      </c>
      <c r="B33" s="184">
        <f t="shared" ref="B33:E33" si="17">B13*100/$B13</f>
        <v>100</v>
      </c>
      <c r="C33" s="63">
        <f t="shared" si="17"/>
        <v>12.689969604863222</v>
      </c>
      <c r="D33" s="63">
        <f t="shared" si="17"/>
        <v>16.869300911854104</v>
      </c>
      <c r="E33" s="63">
        <f t="shared" si="17"/>
        <v>70.440729483282681</v>
      </c>
      <c r="F33" s="63">
        <f t="shared" si="13"/>
        <v>82.142857142857139</v>
      </c>
      <c r="G33" s="184" t="s">
        <v>53</v>
      </c>
      <c r="H33" s="39" t="s">
        <v>53</v>
      </c>
      <c r="I33" s="39" t="s">
        <v>53</v>
      </c>
      <c r="J33" s="39" t="s">
        <v>53</v>
      </c>
      <c r="K33" s="39" t="s">
        <v>53</v>
      </c>
      <c r="L33" s="174" t="s">
        <v>103</v>
      </c>
      <c r="M33" s="39" t="s">
        <v>53</v>
      </c>
      <c r="N33" s="39" t="s">
        <v>53</v>
      </c>
      <c r="O33" s="39" t="s">
        <v>53</v>
      </c>
      <c r="P33" s="39" t="s">
        <v>53</v>
      </c>
    </row>
    <row r="34" spans="1:16" ht="14.65" customHeight="1">
      <c r="A34" s="29" t="s">
        <v>34</v>
      </c>
      <c r="B34" s="185">
        <f t="shared" ref="B34:E34" si="18">B14*100/$B14</f>
        <v>100</v>
      </c>
      <c r="C34" s="65">
        <f t="shared" si="18"/>
        <v>9.2105263157894743</v>
      </c>
      <c r="D34" s="65">
        <f t="shared" si="18"/>
        <v>25.657894736842106</v>
      </c>
      <c r="E34" s="65">
        <f t="shared" si="18"/>
        <v>65.131578947368425</v>
      </c>
      <c r="F34" s="65">
        <f t="shared" si="13"/>
        <v>90.78947368421052</v>
      </c>
      <c r="G34" s="185" t="s">
        <v>53</v>
      </c>
      <c r="H34" s="42" t="s">
        <v>53</v>
      </c>
      <c r="I34" s="42" t="s">
        <v>53</v>
      </c>
      <c r="J34" s="42" t="s">
        <v>53</v>
      </c>
      <c r="K34" s="42" t="s">
        <v>53</v>
      </c>
      <c r="L34" s="175" t="s">
        <v>103</v>
      </c>
      <c r="M34" s="42" t="s">
        <v>53</v>
      </c>
      <c r="N34" s="42" t="s">
        <v>53</v>
      </c>
      <c r="O34" s="42" t="s">
        <v>53</v>
      </c>
      <c r="P34" s="42" t="s">
        <v>53</v>
      </c>
    </row>
    <row r="35" spans="1:16" ht="14.65" customHeight="1">
      <c r="A35" s="28" t="s">
        <v>35</v>
      </c>
      <c r="B35" s="184">
        <f t="shared" ref="B35:E35" si="19">B15*100/$B15</f>
        <v>100</v>
      </c>
      <c r="C35" s="63">
        <f t="shared" si="19"/>
        <v>7.908055672711936</v>
      </c>
      <c r="D35" s="63">
        <f t="shared" si="19"/>
        <v>28.384647827920709</v>
      </c>
      <c r="E35" s="63">
        <f t="shared" si="19"/>
        <v>63.707296499367352</v>
      </c>
      <c r="F35" s="63">
        <f t="shared" si="13"/>
        <v>81.653310839308304</v>
      </c>
      <c r="G35" s="184" t="s">
        <v>53</v>
      </c>
      <c r="H35" s="39" t="s">
        <v>53</v>
      </c>
      <c r="I35" s="39" t="s">
        <v>53</v>
      </c>
      <c r="J35" s="39" t="s">
        <v>53</v>
      </c>
      <c r="K35" s="39" t="s">
        <v>53</v>
      </c>
      <c r="L35" s="174" t="s">
        <v>103</v>
      </c>
      <c r="M35" s="39" t="s">
        <v>53</v>
      </c>
      <c r="N35" s="39" t="s">
        <v>53</v>
      </c>
      <c r="O35" s="39" t="s">
        <v>53</v>
      </c>
      <c r="P35" s="39" t="s">
        <v>53</v>
      </c>
    </row>
    <row r="36" spans="1:16" ht="14.65" customHeight="1">
      <c r="A36" s="29" t="s">
        <v>36</v>
      </c>
      <c r="B36" s="185">
        <f t="shared" ref="B36:E36" si="20">B16*100/$B16</f>
        <v>100</v>
      </c>
      <c r="C36" s="65">
        <f t="shared" si="20"/>
        <v>7.7012835472578764</v>
      </c>
      <c r="D36" s="65">
        <f t="shared" si="20"/>
        <v>21.703617269544925</v>
      </c>
      <c r="E36" s="65">
        <f t="shared" si="20"/>
        <v>70.595099183197206</v>
      </c>
      <c r="F36" s="65">
        <f t="shared" si="13"/>
        <v>89.731621936989498</v>
      </c>
      <c r="G36" s="185" t="s">
        <v>53</v>
      </c>
      <c r="H36" s="42" t="s">
        <v>53</v>
      </c>
      <c r="I36" s="42" t="s">
        <v>53</v>
      </c>
      <c r="J36" s="42" t="s">
        <v>53</v>
      </c>
      <c r="K36" s="42" t="s">
        <v>53</v>
      </c>
      <c r="L36" s="175" t="s">
        <v>103</v>
      </c>
      <c r="M36" s="42" t="s">
        <v>53</v>
      </c>
      <c r="N36" s="42" t="s">
        <v>53</v>
      </c>
      <c r="O36" s="42" t="s">
        <v>53</v>
      </c>
      <c r="P36" s="42" t="s">
        <v>53</v>
      </c>
    </row>
    <row r="37" spans="1:16" ht="14.65" customHeight="1">
      <c r="A37" s="28" t="s">
        <v>37</v>
      </c>
      <c r="B37" s="184">
        <f t="shared" ref="B37:E37" si="21">B17*100/$B17</f>
        <v>100</v>
      </c>
      <c r="C37" s="63">
        <f t="shared" si="21"/>
        <v>0</v>
      </c>
      <c r="D37" s="63">
        <f t="shared" si="21"/>
        <v>18.75</v>
      </c>
      <c r="E37" s="63">
        <f t="shared" si="21"/>
        <v>81.25</v>
      </c>
      <c r="F37" s="63">
        <f t="shared" si="13"/>
        <v>71.875</v>
      </c>
      <c r="G37" s="184" t="s">
        <v>53</v>
      </c>
      <c r="H37" s="39" t="s">
        <v>53</v>
      </c>
      <c r="I37" s="39" t="s">
        <v>53</v>
      </c>
      <c r="J37" s="39" t="s">
        <v>53</v>
      </c>
      <c r="K37" s="39" t="s">
        <v>53</v>
      </c>
      <c r="L37" s="174" t="s">
        <v>103</v>
      </c>
      <c r="M37" s="39" t="s">
        <v>53</v>
      </c>
      <c r="N37" s="39" t="s">
        <v>53</v>
      </c>
      <c r="O37" s="39" t="s">
        <v>53</v>
      </c>
      <c r="P37" s="39" t="s">
        <v>53</v>
      </c>
    </row>
    <row r="38" spans="1:16" ht="14.65" customHeight="1">
      <c r="A38" s="29" t="s">
        <v>38</v>
      </c>
      <c r="B38" s="185">
        <f t="shared" ref="B38:E38" si="22">B18*100/$B18</f>
        <v>100</v>
      </c>
      <c r="C38" s="65">
        <f t="shared" si="22"/>
        <v>19.686581782566112</v>
      </c>
      <c r="D38" s="65">
        <f t="shared" si="22"/>
        <v>17.042115572967678</v>
      </c>
      <c r="E38" s="65">
        <f t="shared" si="22"/>
        <v>63.271302644466211</v>
      </c>
      <c r="F38" s="65">
        <f t="shared" si="13"/>
        <v>72.184133202742416</v>
      </c>
      <c r="G38" s="185" t="s">
        <v>53</v>
      </c>
      <c r="H38" s="42" t="s">
        <v>53</v>
      </c>
      <c r="I38" s="42" t="s">
        <v>53</v>
      </c>
      <c r="J38" s="42" t="s">
        <v>53</v>
      </c>
      <c r="K38" s="42" t="s">
        <v>53</v>
      </c>
      <c r="L38" s="175" t="s">
        <v>103</v>
      </c>
      <c r="M38" s="42" t="s">
        <v>53</v>
      </c>
      <c r="N38" s="42" t="s">
        <v>53</v>
      </c>
      <c r="O38" s="42" t="s">
        <v>53</v>
      </c>
      <c r="P38" s="42" t="s">
        <v>53</v>
      </c>
    </row>
    <row r="39" spans="1:16" ht="14.65" customHeight="1">
      <c r="A39" s="28" t="s">
        <v>39</v>
      </c>
      <c r="B39" s="184">
        <f t="shared" ref="B39:E39" si="23">B19*100/$B19</f>
        <v>100</v>
      </c>
      <c r="C39" s="63">
        <f t="shared" si="23"/>
        <v>23.902711769639364</v>
      </c>
      <c r="D39" s="63">
        <f t="shared" si="23"/>
        <v>35.420743639921724</v>
      </c>
      <c r="E39" s="63">
        <f t="shared" si="23"/>
        <v>40.676544590438915</v>
      </c>
      <c r="F39" s="63">
        <f t="shared" si="13"/>
        <v>85.155157953592393</v>
      </c>
      <c r="G39" s="184" t="s">
        <v>53</v>
      </c>
      <c r="H39" s="39" t="s">
        <v>53</v>
      </c>
      <c r="I39" s="39" t="s">
        <v>53</v>
      </c>
      <c r="J39" s="39" t="s">
        <v>53</v>
      </c>
      <c r="K39" s="39" t="s">
        <v>53</v>
      </c>
      <c r="L39" s="174" t="s">
        <v>103</v>
      </c>
      <c r="M39" s="39" t="s">
        <v>53</v>
      </c>
      <c r="N39" s="39" t="s">
        <v>53</v>
      </c>
      <c r="O39" s="39" t="s">
        <v>53</v>
      </c>
      <c r="P39" s="39" t="s">
        <v>53</v>
      </c>
    </row>
    <row r="40" spans="1:16" ht="14.65" customHeight="1">
      <c r="A40" s="29" t="s">
        <v>40</v>
      </c>
      <c r="B40" s="185">
        <f t="shared" ref="B40:E40" si="24">B20*100/$B20</f>
        <v>100</v>
      </c>
      <c r="C40" s="65">
        <f t="shared" si="24"/>
        <v>1.4705882352941178</v>
      </c>
      <c r="D40" s="65">
        <f t="shared" si="24"/>
        <v>6.25</v>
      </c>
      <c r="E40" s="65">
        <f t="shared" si="24"/>
        <v>92.279411764705884</v>
      </c>
      <c r="F40" s="65">
        <f t="shared" si="13"/>
        <v>95.588235294117652</v>
      </c>
      <c r="G40" s="185" t="s">
        <v>53</v>
      </c>
      <c r="H40" s="42" t="s">
        <v>53</v>
      </c>
      <c r="I40" s="42" t="s">
        <v>53</v>
      </c>
      <c r="J40" s="42" t="s">
        <v>53</v>
      </c>
      <c r="K40" s="42" t="s">
        <v>53</v>
      </c>
      <c r="L40" s="175" t="s">
        <v>103</v>
      </c>
      <c r="M40" s="42" t="s">
        <v>53</v>
      </c>
      <c r="N40" s="42" t="s">
        <v>53</v>
      </c>
      <c r="O40" s="42" t="s">
        <v>53</v>
      </c>
      <c r="P40" s="42" t="s">
        <v>53</v>
      </c>
    </row>
    <row r="41" spans="1:16" ht="14.65" customHeight="1">
      <c r="A41" s="30" t="s">
        <v>41</v>
      </c>
      <c r="B41" s="184">
        <f t="shared" ref="B41:E41" si="25">B21*100/$B21</f>
        <v>100</v>
      </c>
      <c r="C41" s="63">
        <f t="shared" si="25"/>
        <v>8.9523809523809526</v>
      </c>
      <c r="D41" s="63">
        <f t="shared" si="25"/>
        <v>17.489795918367346</v>
      </c>
      <c r="E41" s="63">
        <f t="shared" si="25"/>
        <v>73.557823129251702</v>
      </c>
      <c r="F41" s="63">
        <f t="shared" si="13"/>
        <v>99.156462585034021</v>
      </c>
      <c r="G41" s="184">
        <f t="shared" si="14"/>
        <v>100</v>
      </c>
      <c r="H41" s="63">
        <f t="shared" si="14"/>
        <v>6.0613876708795464</v>
      </c>
      <c r="I41" s="63">
        <f t="shared" si="14"/>
        <v>16.572091823574929</v>
      </c>
      <c r="J41" s="63">
        <f t="shared" si="14"/>
        <v>77.366520505545523</v>
      </c>
      <c r="K41" s="63">
        <f t="shared" si="14"/>
        <v>98.787722465824089</v>
      </c>
      <c r="L41" s="174" t="s">
        <v>103</v>
      </c>
      <c r="M41" s="174">
        <f t="shared" si="9"/>
        <v>-2.8909932815014061</v>
      </c>
      <c r="N41" s="174">
        <f t="shared" si="10"/>
        <v>-0.91770409479241621</v>
      </c>
      <c r="O41" s="174">
        <f t="shared" si="11"/>
        <v>3.8086973762938214</v>
      </c>
      <c r="P41" s="174">
        <f t="shared" si="12"/>
        <v>-0.36874011920993155</v>
      </c>
    </row>
    <row r="42" spans="1:16" ht="14.65" customHeight="1">
      <c r="A42" s="29" t="s">
        <v>42</v>
      </c>
      <c r="B42" s="185">
        <f t="shared" ref="B42" si="26">B22*100/$B22</f>
        <v>100</v>
      </c>
      <c r="C42" s="66" t="s">
        <v>53</v>
      </c>
      <c r="D42" s="66" t="s">
        <v>53</v>
      </c>
      <c r="E42" s="66" t="s">
        <v>53</v>
      </c>
      <c r="F42" s="66" t="s">
        <v>53</v>
      </c>
      <c r="G42" s="42" t="s">
        <v>53</v>
      </c>
      <c r="H42" s="42" t="s">
        <v>53</v>
      </c>
      <c r="I42" s="42" t="s">
        <v>53</v>
      </c>
      <c r="J42" s="42" t="s">
        <v>53</v>
      </c>
      <c r="K42" s="42" t="s">
        <v>53</v>
      </c>
      <c r="L42" s="175" t="s">
        <v>103</v>
      </c>
      <c r="M42" s="42" t="s">
        <v>53</v>
      </c>
      <c r="N42" s="42" t="s">
        <v>53</v>
      </c>
      <c r="O42" s="42" t="s">
        <v>53</v>
      </c>
      <c r="P42" s="42" t="s">
        <v>53</v>
      </c>
    </row>
    <row r="43" spans="1:16" ht="14.65" customHeight="1">
      <c r="A43" s="28" t="s">
        <v>43</v>
      </c>
      <c r="B43" s="184">
        <f t="shared" ref="B43" si="27">B23*100/$B23</f>
        <v>100</v>
      </c>
      <c r="C43" s="63" t="s">
        <v>53</v>
      </c>
      <c r="D43" s="63" t="s">
        <v>53</v>
      </c>
      <c r="E43" s="63" t="s">
        <v>53</v>
      </c>
      <c r="F43" s="63" t="s">
        <v>53</v>
      </c>
      <c r="G43" s="39" t="s">
        <v>53</v>
      </c>
      <c r="H43" s="39" t="s">
        <v>53</v>
      </c>
      <c r="I43" s="39" t="s">
        <v>53</v>
      </c>
      <c r="J43" s="39" t="s">
        <v>53</v>
      </c>
      <c r="K43" s="39" t="s">
        <v>53</v>
      </c>
      <c r="L43" s="174" t="s">
        <v>103</v>
      </c>
      <c r="M43" s="39" t="s">
        <v>53</v>
      </c>
      <c r="N43" s="39" t="s">
        <v>53</v>
      </c>
      <c r="O43" s="39" t="s">
        <v>53</v>
      </c>
      <c r="P43" s="39" t="s">
        <v>53</v>
      </c>
    </row>
    <row r="44" spans="1:16" ht="14.65" customHeight="1">
      <c r="A44" s="29" t="s">
        <v>44</v>
      </c>
      <c r="B44" s="185">
        <f t="shared" ref="B44:E44" si="28">B24*100/$B24</f>
        <v>100</v>
      </c>
      <c r="C44" s="65">
        <f t="shared" si="28"/>
        <v>4.1200706297822247</v>
      </c>
      <c r="D44" s="65">
        <f t="shared" si="28"/>
        <v>34.078869923484405</v>
      </c>
      <c r="E44" s="65">
        <f t="shared" si="28"/>
        <v>61.801059446733376</v>
      </c>
      <c r="F44" s="65">
        <f t="shared" si="13"/>
        <v>99.352560329605652</v>
      </c>
      <c r="G44" s="42" t="s">
        <v>53</v>
      </c>
      <c r="H44" s="42" t="s">
        <v>53</v>
      </c>
      <c r="I44" s="42" t="s">
        <v>53</v>
      </c>
      <c r="J44" s="42" t="s">
        <v>53</v>
      </c>
      <c r="K44" s="42" t="s">
        <v>53</v>
      </c>
      <c r="L44" s="175" t="s">
        <v>103</v>
      </c>
      <c r="M44" s="42" t="s">
        <v>53</v>
      </c>
      <c r="N44" s="42" t="s">
        <v>53</v>
      </c>
      <c r="O44" s="42" t="s">
        <v>53</v>
      </c>
      <c r="P44" s="42" t="s">
        <v>53</v>
      </c>
    </row>
    <row r="45" spans="1:16" ht="14.65" customHeight="1">
      <c r="A45" s="28" t="s">
        <v>45</v>
      </c>
      <c r="B45" s="184">
        <f t="shared" ref="B45:E45" si="29">B25*100/$B25</f>
        <v>100</v>
      </c>
      <c r="C45" s="63">
        <f t="shared" si="29"/>
        <v>7.301417491307836</v>
      </c>
      <c r="D45" s="63">
        <f t="shared" si="29"/>
        <v>17.357582241240973</v>
      </c>
      <c r="E45" s="63">
        <f t="shared" si="29"/>
        <v>75.341000267451193</v>
      </c>
      <c r="F45" s="63">
        <f t="shared" si="13"/>
        <v>99.251136667558171</v>
      </c>
      <c r="G45" s="39" t="s">
        <v>53</v>
      </c>
      <c r="H45" s="39" t="s">
        <v>53</v>
      </c>
      <c r="I45" s="39" t="s">
        <v>53</v>
      </c>
      <c r="J45" s="39" t="s">
        <v>53</v>
      </c>
      <c r="K45" s="39" t="s">
        <v>53</v>
      </c>
      <c r="L45" s="174" t="s">
        <v>103</v>
      </c>
      <c r="M45" s="39" t="s">
        <v>53</v>
      </c>
      <c r="N45" s="39" t="s">
        <v>53</v>
      </c>
      <c r="O45" s="39" t="s">
        <v>53</v>
      </c>
      <c r="P45" s="39" t="s">
        <v>53</v>
      </c>
    </row>
    <row r="46" spans="1:16" ht="14.65" customHeight="1">
      <c r="A46" s="29" t="s">
        <v>46</v>
      </c>
      <c r="B46" s="185">
        <f t="shared" ref="B46:E46" si="30">B26*100/$B26</f>
        <v>100</v>
      </c>
      <c r="C46" s="65">
        <f t="shared" si="30"/>
        <v>39.033232628398792</v>
      </c>
      <c r="D46" s="65">
        <f t="shared" si="30"/>
        <v>1.7522658610271904</v>
      </c>
      <c r="E46" s="65">
        <f t="shared" si="30"/>
        <v>59.214501510574017</v>
      </c>
      <c r="F46" s="65">
        <f t="shared" ref="F46:F47" si="31">F26*100/$B26</f>
        <v>96.918429003021146</v>
      </c>
      <c r="G46" s="42" t="s">
        <v>53</v>
      </c>
      <c r="H46" s="42" t="s">
        <v>53</v>
      </c>
      <c r="I46" s="42" t="s">
        <v>53</v>
      </c>
      <c r="J46" s="42" t="s">
        <v>53</v>
      </c>
      <c r="K46" s="42" t="s">
        <v>53</v>
      </c>
      <c r="L46" s="175" t="s">
        <v>103</v>
      </c>
      <c r="M46" s="42" t="s">
        <v>53</v>
      </c>
      <c r="N46" s="42" t="s">
        <v>53</v>
      </c>
      <c r="O46" s="42" t="s">
        <v>53</v>
      </c>
      <c r="P46" s="42" t="s">
        <v>53</v>
      </c>
    </row>
    <row r="47" spans="1:16" ht="14.65" customHeight="1">
      <c r="A47" s="28" t="s">
        <v>47</v>
      </c>
      <c r="B47" s="184">
        <f t="shared" ref="B47:E47" si="32">B27*100/$B27</f>
        <v>100</v>
      </c>
      <c r="C47" s="63">
        <f t="shared" si="32"/>
        <v>3.6439354502863091</v>
      </c>
      <c r="D47" s="63">
        <f t="shared" si="32"/>
        <v>8.0947423217074448</v>
      </c>
      <c r="E47" s="63">
        <f t="shared" si="32"/>
        <v>88.26132222800625</v>
      </c>
      <c r="F47" s="63">
        <f t="shared" si="31"/>
        <v>99.271212909942733</v>
      </c>
      <c r="G47" s="39" t="s">
        <v>53</v>
      </c>
      <c r="H47" s="39" t="s">
        <v>53</v>
      </c>
      <c r="I47" s="39" t="s">
        <v>53</v>
      </c>
      <c r="J47" s="39" t="s">
        <v>53</v>
      </c>
      <c r="K47" s="39" t="s">
        <v>53</v>
      </c>
      <c r="L47" s="174" t="s">
        <v>103</v>
      </c>
      <c r="M47" s="39" t="s">
        <v>53</v>
      </c>
      <c r="N47" s="39" t="s">
        <v>53</v>
      </c>
      <c r="O47" s="39" t="s">
        <v>53</v>
      </c>
      <c r="P47" s="39" t="s">
        <v>53</v>
      </c>
    </row>
    <row r="48" spans="1:16" ht="20.25" customHeight="1">
      <c r="A48" s="373" t="s">
        <v>127</v>
      </c>
      <c r="B48" s="373"/>
      <c r="C48" s="373"/>
      <c r="D48" s="373"/>
      <c r="E48" s="373"/>
      <c r="F48" s="373"/>
      <c r="G48" s="373"/>
      <c r="H48" s="373"/>
      <c r="I48" s="373"/>
      <c r="J48" s="373"/>
      <c r="K48" s="373"/>
      <c r="L48" s="373"/>
      <c r="M48" s="373"/>
      <c r="N48" s="373"/>
      <c r="O48" s="373"/>
      <c r="P48" s="373"/>
    </row>
  </sheetData>
  <mergeCells count="17">
    <mergeCell ref="A48:P48"/>
    <mergeCell ref="B8:F8"/>
    <mergeCell ref="G8:K8"/>
    <mergeCell ref="L8:P8"/>
    <mergeCell ref="B28:F28"/>
    <mergeCell ref="G28:K28"/>
    <mergeCell ref="L28:P28"/>
    <mergeCell ref="A5:A7"/>
    <mergeCell ref="B5:F5"/>
    <mergeCell ref="G5:K5"/>
    <mergeCell ref="L5:P5"/>
    <mergeCell ref="B6:B7"/>
    <mergeCell ref="C6:F6"/>
    <mergeCell ref="G6:G7"/>
    <mergeCell ref="H6:K6"/>
    <mergeCell ref="L6:L7"/>
    <mergeCell ref="M6:P6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8"/>
  <sheetViews>
    <sheetView workbookViewId="0"/>
  </sheetViews>
  <sheetFormatPr baseColWidth="10" defaultColWidth="10.81640625" defaultRowHeight="14.65" customHeight="1"/>
  <cols>
    <col min="1" max="1" width="26.81640625" style="3" customWidth="1"/>
    <col min="2" max="16" width="12.54296875" style="3" customWidth="1"/>
    <col min="17" max="16384" width="10.81640625" style="3"/>
  </cols>
  <sheetData>
    <row r="1" spans="1:16" s="5" customFormat="1" ht="20.25" customHeight="1">
      <c r="A1" s="4" t="s">
        <v>0</v>
      </c>
    </row>
    <row r="2" spans="1:16" s="2" customFormat="1" ht="14.65" customHeight="1">
      <c r="A2" s="1"/>
    </row>
    <row r="3" spans="1:16" s="2" customFormat="1" ht="14.65" customHeight="1">
      <c r="A3" s="9" t="s">
        <v>321</v>
      </c>
    </row>
    <row r="5" spans="1:16" ht="14.65" customHeight="1">
      <c r="A5" s="374" t="s">
        <v>28</v>
      </c>
      <c r="B5" s="366">
        <v>2012</v>
      </c>
      <c r="C5" s="366"/>
      <c r="D5" s="366"/>
      <c r="E5" s="366"/>
      <c r="F5" s="366"/>
      <c r="G5" s="366">
        <v>2015</v>
      </c>
      <c r="H5" s="366"/>
      <c r="I5" s="366"/>
      <c r="J5" s="366"/>
      <c r="K5" s="366"/>
      <c r="L5" s="366" t="s">
        <v>214</v>
      </c>
      <c r="M5" s="366"/>
      <c r="N5" s="366"/>
      <c r="O5" s="366"/>
      <c r="P5" s="366"/>
    </row>
    <row r="6" spans="1:16" ht="14.65" customHeight="1">
      <c r="A6" s="375"/>
      <c r="B6" s="371" t="s">
        <v>69</v>
      </c>
      <c r="C6" s="366" t="s">
        <v>27</v>
      </c>
      <c r="D6" s="366"/>
      <c r="E6" s="366"/>
      <c r="F6" s="366"/>
      <c r="G6" s="371" t="s">
        <v>69</v>
      </c>
      <c r="H6" s="366" t="s">
        <v>27</v>
      </c>
      <c r="I6" s="366"/>
      <c r="J6" s="366"/>
      <c r="K6" s="366"/>
      <c r="L6" s="371" t="s">
        <v>69</v>
      </c>
      <c r="M6" s="366" t="s">
        <v>27</v>
      </c>
      <c r="N6" s="366"/>
      <c r="O6" s="366"/>
      <c r="P6" s="366"/>
    </row>
    <row r="7" spans="1:16" s="25" customFormat="1" ht="40.15" customHeight="1">
      <c r="A7" s="377"/>
      <c r="B7" s="371"/>
      <c r="C7" s="180" t="s">
        <v>72</v>
      </c>
      <c r="D7" s="180" t="s">
        <v>145</v>
      </c>
      <c r="E7" s="180" t="s">
        <v>157</v>
      </c>
      <c r="F7" s="180" t="s">
        <v>158</v>
      </c>
      <c r="G7" s="371"/>
      <c r="H7" s="180" t="s">
        <v>72</v>
      </c>
      <c r="I7" s="180" t="s">
        <v>145</v>
      </c>
      <c r="J7" s="180" t="s">
        <v>157</v>
      </c>
      <c r="K7" s="180" t="s">
        <v>158</v>
      </c>
      <c r="L7" s="371"/>
      <c r="M7" s="180" t="s">
        <v>72</v>
      </c>
      <c r="N7" s="180" t="s">
        <v>145</v>
      </c>
      <c r="O7" s="180" t="s">
        <v>157</v>
      </c>
      <c r="P7" s="180" t="s">
        <v>158</v>
      </c>
    </row>
    <row r="8" spans="1:16" ht="14.65" customHeight="1">
      <c r="A8" s="31"/>
      <c r="B8" s="376" t="s">
        <v>5</v>
      </c>
      <c r="C8" s="364"/>
      <c r="D8" s="364"/>
      <c r="E8" s="364"/>
      <c r="F8" s="364"/>
      <c r="G8" s="376" t="s">
        <v>5</v>
      </c>
      <c r="H8" s="364"/>
      <c r="I8" s="364"/>
      <c r="J8" s="364"/>
      <c r="K8" s="364"/>
      <c r="L8" s="376" t="s">
        <v>5</v>
      </c>
      <c r="M8" s="364"/>
      <c r="N8" s="364"/>
      <c r="O8" s="364"/>
      <c r="P8" s="364"/>
    </row>
    <row r="9" spans="1:16" ht="14.65" customHeight="1">
      <c r="A9" s="26" t="s">
        <v>29</v>
      </c>
      <c r="B9" s="39">
        <f>SUM(B11:B20,B22:B27)</f>
        <v>59280</v>
      </c>
      <c r="C9" s="39">
        <f t="shared" ref="C9:K9" si="0">SUM(C11:C20,C22:C27)</f>
        <v>6405</v>
      </c>
      <c r="D9" s="39">
        <f t="shared" si="0"/>
        <v>12777</v>
      </c>
      <c r="E9" s="39">
        <f t="shared" si="0"/>
        <v>40098</v>
      </c>
      <c r="F9" s="39">
        <f t="shared" si="0"/>
        <v>55761</v>
      </c>
      <c r="G9" s="39">
        <f t="shared" si="0"/>
        <v>69936</v>
      </c>
      <c r="H9" s="39">
        <f t="shared" si="0"/>
        <v>6975</v>
      </c>
      <c r="I9" s="39">
        <f t="shared" si="0"/>
        <v>14949</v>
      </c>
      <c r="J9" s="39">
        <f t="shared" si="0"/>
        <v>48012</v>
      </c>
      <c r="K9" s="39">
        <f t="shared" si="0"/>
        <v>66141</v>
      </c>
      <c r="L9" s="55">
        <f t="shared" ref="L9:P27" si="1">G9-B9</f>
        <v>10656</v>
      </c>
      <c r="M9" s="55">
        <f t="shared" si="1"/>
        <v>570</v>
      </c>
      <c r="N9" s="55">
        <f t="shared" si="1"/>
        <v>2172</v>
      </c>
      <c r="O9" s="55">
        <f t="shared" si="1"/>
        <v>7914</v>
      </c>
      <c r="P9" s="55">
        <f t="shared" si="1"/>
        <v>10380</v>
      </c>
    </row>
    <row r="10" spans="1:16" ht="14.65" customHeight="1">
      <c r="A10" s="27" t="s">
        <v>30</v>
      </c>
      <c r="B10" s="42">
        <f>SUM(B11:B20)</f>
        <v>21770</v>
      </c>
      <c r="C10" s="42">
        <f t="shared" ref="C10:K10" si="2">SUM(C11:C20)</f>
        <v>3188</v>
      </c>
      <c r="D10" s="42">
        <f t="shared" si="2"/>
        <v>6396</v>
      </c>
      <c r="E10" s="42">
        <f t="shared" si="2"/>
        <v>12186</v>
      </c>
      <c r="F10" s="42">
        <f t="shared" si="2"/>
        <v>18532</v>
      </c>
      <c r="G10" s="42">
        <f t="shared" si="2"/>
        <v>29686</v>
      </c>
      <c r="H10" s="42">
        <f t="shared" si="2"/>
        <v>4374</v>
      </c>
      <c r="I10" s="42">
        <f t="shared" si="2"/>
        <v>8426</v>
      </c>
      <c r="J10" s="42">
        <f t="shared" si="2"/>
        <v>16886</v>
      </c>
      <c r="K10" s="42">
        <f t="shared" si="2"/>
        <v>26205</v>
      </c>
      <c r="L10" s="45">
        <f t="shared" si="1"/>
        <v>7916</v>
      </c>
      <c r="M10" s="45">
        <f t="shared" si="1"/>
        <v>1186</v>
      </c>
      <c r="N10" s="45">
        <f t="shared" si="1"/>
        <v>2030</v>
      </c>
      <c r="O10" s="45">
        <f t="shared" si="1"/>
        <v>4700</v>
      </c>
      <c r="P10" s="45">
        <f t="shared" si="1"/>
        <v>7673</v>
      </c>
    </row>
    <row r="11" spans="1:16" ht="14.65" customHeight="1">
      <c r="A11" s="28" t="s">
        <v>31</v>
      </c>
      <c r="B11" s="39">
        <f>SUM(C11:E11)</f>
        <v>1268</v>
      </c>
      <c r="C11" s="39">
        <v>299</v>
      </c>
      <c r="D11" s="39">
        <v>385</v>
      </c>
      <c r="E11" s="39">
        <v>584</v>
      </c>
      <c r="F11" s="39">
        <v>990</v>
      </c>
      <c r="G11" s="39">
        <f t="shared" ref="G11:G20" si="3">SUM(H11:J11)</f>
        <v>2055</v>
      </c>
      <c r="H11" s="39">
        <v>373</v>
      </c>
      <c r="I11" s="39">
        <v>598</v>
      </c>
      <c r="J11" s="39">
        <v>1084</v>
      </c>
      <c r="K11" s="39">
        <v>1778</v>
      </c>
      <c r="L11" s="55">
        <f t="shared" si="1"/>
        <v>787</v>
      </c>
      <c r="M11" s="55">
        <f t="shared" si="1"/>
        <v>74</v>
      </c>
      <c r="N11" s="55">
        <f t="shared" si="1"/>
        <v>213</v>
      </c>
      <c r="O11" s="55">
        <f t="shared" si="1"/>
        <v>500</v>
      </c>
      <c r="P11" s="55">
        <f t="shared" si="1"/>
        <v>788</v>
      </c>
    </row>
    <row r="12" spans="1:16" ht="14.65" customHeight="1">
      <c r="A12" s="29" t="s">
        <v>32</v>
      </c>
      <c r="B12" s="42">
        <f t="shared" ref="B12:B20" si="4">SUM(C12:E12)</f>
        <v>2719</v>
      </c>
      <c r="C12" s="42">
        <v>233</v>
      </c>
      <c r="D12" s="42">
        <v>908</v>
      </c>
      <c r="E12" s="42">
        <v>1578</v>
      </c>
      <c r="F12" s="42">
        <v>2657</v>
      </c>
      <c r="G12" s="42">
        <f t="shared" si="3"/>
        <v>3884</v>
      </c>
      <c r="H12" s="42">
        <v>1312</v>
      </c>
      <c r="I12" s="42">
        <v>618</v>
      </c>
      <c r="J12" s="42">
        <v>1954</v>
      </c>
      <c r="K12" s="42">
        <v>3782</v>
      </c>
      <c r="L12" s="45">
        <f t="shared" si="1"/>
        <v>1165</v>
      </c>
      <c r="M12" s="45">
        <f t="shared" si="1"/>
        <v>1079</v>
      </c>
      <c r="N12" s="45">
        <f t="shared" si="1"/>
        <v>-290</v>
      </c>
      <c r="O12" s="45">
        <f t="shared" si="1"/>
        <v>376</v>
      </c>
      <c r="P12" s="45">
        <f t="shared" si="1"/>
        <v>1125</v>
      </c>
    </row>
    <row r="13" spans="1:16" ht="14.65" customHeight="1">
      <c r="A13" s="28" t="s">
        <v>33</v>
      </c>
      <c r="B13" s="39">
        <f t="shared" si="4"/>
        <v>2103</v>
      </c>
      <c r="C13" s="39">
        <v>570</v>
      </c>
      <c r="D13" s="39">
        <v>771</v>
      </c>
      <c r="E13" s="39">
        <v>762</v>
      </c>
      <c r="F13" s="39">
        <v>1625</v>
      </c>
      <c r="G13" s="39">
        <f t="shared" si="3"/>
        <v>2639</v>
      </c>
      <c r="H13" s="39">
        <v>556</v>
      </c>
      <c r="I13" s="39">
        <v>1029</v>
      </c>
      <c r="J13" s="39">
        <v>1054</v>
      </c>
      <c r="K13" s="39">
        <v>2221</v>
      </c>
      <c r="L13" s="55">
        <f t="shared" si="1"/>
        <v>536</v>
      </c>
      <c r="M13" s="55">
        <f t="shared" si="1"/>
        <v>-14</v>
      </c>
      <c r="N13" s="55">
        <f t="shared" si="1"/>
        <v>258</v>
      </c>
      <c r="O13" s="55">
        <f t="shared" si="1"/>
        <v>292</v>
      </c>
      <c r="P13" s="55">
        <f t="shared" si="1"/>
        <v>596</v>
      </c>
    </row>
    <row r="14" spans="1:16" ht="14.65" customHeight="1">
      <c r="A14" s="29" t="s">
        <v>34</v>
      </c>
      <c r="B14" s="42">
        <f t="shared" si="4"/>
        <v>447</v>
      </c>
      <c r="C14" s="42">
        <v>182</v>
      </c>
      <c r="D14" s="42">
        <v>113</v>
      </c>
      <c r="E14" s="42">
        <v>152</v>
      </c>
      <c r="F14" s="42">
        <v>295</v>
      </c>
      <c r="G14" s="42">
        <f t="shared" si="3"/>
        <v>602</v>
      </c>
      <c r="H14" s="42">
        <v>123</v>
      </c>
      <c r="I14" s="42">
        <v>164</v>
      </c>
      <c r="J14" s="42">
        <v>315</v>
      </c>
      <c r="K14" s="42">
        <v>474</v>
      </c>
      <c r="L14" s="45">
        <f t="shared" si="1"/>
        <v>155</v>
      </c>
      <c r="M14" s="45">
        <f t="shared" si="1"/>
        <v>-59</v>
      </c>
      <c r="N14" s="45">
        <f t="shared" si="1"/>
        <v>51</v>
      </c>
      <c r="O14" s="45">
        <f t="shared" si="1"/>
        <v>163</v>
      </c>
      <c r="P14" s="45">
        <f t="shared" si="1"/>
        <v>179</v>
      </c>
    </row>
    <row r="15" spans="1:16" ht="14.65" customHeight="1">
      <c r="A15" s="28" t="s">
        <v>35</v>
      </c>
      <c r="B15" s="39">
        <f t="shared" si="4"/>
        <v>7887</v>
      </c>
      <c r="C15" s="39">
        <v>635</v>
      </c>
      <c r="D15" s="39">
        <v>2070</v>
      </c>
      <c r="E15" s="39">
        <v>5182</v>
      </c>
      <c r="F15" s="39">
        <v>6940</v>
      </c>
      <c r="G15" s="39">
        <f t="shared" si="3"/>
        <v>10728</v>
      </c>
      <c r="H15" s="39">
        <v>795</v>
      </c>
      <c r="I15" s="39">
        <v>3045</v>
      </c>
      <c r="J15" s="39">
        <v>6888</v>
      </c>
      <c r="K15" s="39">
        <v>9471</v>
      </c>
      <c r="L15" s="55">
        <f t="shared" si="1"/>
        <v>2841</v>
      </c>
      <c r="M15" s="55">
        <f t="shared" si="1"/>
        <v>160</v>
      </c>
      <c r="N15" s="55">
        <f t="shared" si="1"/>
        <v>975</v>
      </c>
      <c r="O15" s="55">
        <f t="shared" si="1"/>
        <v>1706</v>
      </c>
      <c r="P15" s="55">
        <f t="shared" si="1"/>
        <v>2531</v>
      </c>
    </row>
    <row r="16" spans="1:16" ht="14.65" customHeight="1">
      <c r="A16" s="29" t="s">
        <v>36</v>
      </c>
      <c r="B16" s="42">
        <f t="shared" si="4"/>
        <v>1943</v>
      </c>
      <c r="C16" s="42">
        <v>251</v>
      </c>
      <c r="D16" s="42">
        <v>439</v>
      </c>
      <c r="E16" s="42">
        <v>1253</v>
      </c>
      <c r="F16" s="42">
        <v>1753</v>
      </c>
      <c r="G16" s="42">
        <f t="shared" si="3"/>
        <v>2552</v>
      </c>
      <c r="H16" s="42">
        <v>163</v>
      </c>
      <c r="I16" s="42">
        <v>496</v>
      </c>
      <c r="J16" s="42">
        <v>1893</v>
      </c>
      <c r="K16" s="42">
        <v>2331</v>
      </c>
      <c r="L16" s="45">
        <f t="shared" si="1"/>
        <v>609</v>
      </c>
      <c r="M16" s="45">
        <f t="shared" si="1"/>
        <v>-88</v>
      </c>
      <c r="N16" s="45">
        <f t="shared" si="1"/>
        <v>57</v>
      </c>
      <c r="O16" s="45">
        <f t="shared" si="1"/>
        <v>640</v>
      </c>
      <c r="P16" s="45">
        <f t="shared" si="1"/>
        <v>578</v>
      </c>
    </row>
    <row r="17" spans="1:16" ht="14.65" customHeight="1">
      <c r="A17" s="28" t="s">
        <v>37</v>
      </c>
      <c r="B17" s="39">
        <f t="shared" si="4"/>
        <v>677</v>
      </c>
      <c r="C17" s="39">
        <v>52</v>
      </c>
      <c r="D17" s="39">
        <v>141</v>
      </c>
      <c r="E17" s="39">
        <v>484</v>
      </c>
      <c r="F17" s="39">
        <v>563</v>
      </c>
      <c r="G17" s="39">
        <f t="shared" si="3"/>
        <v>744</v>
      </c>
      <c r="H17" s="39">
        <v>42</v>
      </c>
      <c r="I17" s="39">
        <v>184</v>
      </c>
      <c r="J17" s="39">
        <v>518</v>
      </c>
      <c r="K17" s="39">
        <v>658</v>
      </c>
      <c r="L17" s="55">
        <f t="shared" si="1"/>
        <v>67</v>
      </c>
      <c r="M17" s="55">
        <f t="shared" si="1"/>
        <v>-10</v>
      </c>
      <c r="N17" s="55">
        <f t="shared" si="1"/>
        <v>43</v>
      </c>
      <c r="O17" s="55">
        <f t="shared" si="1"/>
        <v>34</v>
      </c>
      <c r="P17" s="55">
        <f t="shared" si="1"/>
        <v>95</v>
      </c>
    </row>
    <row r="18" spans="1:16" ht="14.65" customHeight="1">
      <c r="A18" s="29" t="s">
        <v>38</v>
      </c>
      <c r="B18" s="42">
        <f t="shared" si="4"/>
        <v>1905</v>
      </c>
      <c r="C18" s="42">
        <v>463</v>
      </c>
      <c r="D18" s="42">
        <v>625</v>
      </c>
      <c r="E18" s="42">
        <v>817</v>
      </c>
      <c r="F18" s="42">
        <v>1214</v>
      </c>
      <c r="G18" s="42">
        <f t="shared" si="3"/>
        <v>2390</v>
      </c>
      <c r="H18" s="42">
        <v>346</v>
      </c>
      <c r="I18" s="42">
        <v>797</v>
      </c>
      <c r="J18" s="42">
        <v>1247</v>
      </c>
      <c r="K18" s="42">
        <v>1760</v>
      </c>
      <c r="L18" s="45">
        <f t="shared" si="1"/>
        <v>485</v>
      </c>
      <c r="M18" s="45">
        <f t="shared" si="1"/>
        <v>-117</v>
      </c>
      <c r="N18" s="45">
        <f t="shared" si="1"/>
        <v>172</v>
      </c>
      <c r="O18" s="45">
        <f t="shared" si="1"/>
        <v>430</v>
      </c>
      <c r="P18" s="45">
        <f t="shared" si="1"/>
        <v>546</v>
      </c>
    </row>
    <row r="19" spans="1:16" ht="14.65" customHeight="1">
      <c r="A19" s="28" t="s">
        <v>39</v>
      </c>
      <c r="B19" s="39">
        <f t="shared" si="4"/>
        <v>2654</v>
      </c>
      <c r="C19" s="39">
        <v>492</v>
      </c>
      <c r="D19" s="39">
        <v>919</v>
      </c>
      <c r="E19" s="39">
        <v>1243</v>
      </c>
      <c r="F19" s="39">
        <v>2333</v>
      </c>
      <c r="G19" s="39">
        <f t="shared" si="3"/>
        <v>3810</v>
      </c>
      <c r="H19" s="39">
        <v>651</v>
      </c>
      <c r="I19" s="39">
        <v>1476</v>
      </c>
      <c r="J19" s="39">
        <v>1683</v>
      </c>
      <c r="K19" s="39">
        <v>3457</v>
      </c>
      <c r="L19" s="55">
        <f t="shared" si="1"/>
        <v>1156</v>
      </c>
      <c r="M19" s="55">
        <f t="shared" si="1"/>
        <v>159</v>
      </c>
      <c r="N19" s="55">
        <f t="shared" si="1"/>
        <v>557</v>
      </c>
      <c r="O19" s="55">
        <f t="shared" si="1"/>
        <v>440</v>
      </c>
      <c r="P19" s="55">
        <f t="shared" si="1"/>
        <v>1124</v>
      </c>
    </row>
    <row r="20" spans="1:16" ht="14.65" customHeight="1">
      <c r="A20" s="29" t="s">
        <v>40</v>
      </c>
      <c r="B20" s="42">
        <f t="shared" si="4"/>
        <v>167</v>
      </c>
      <c r="C20" s="42">
        <v>11</v>
      </c>
      <c r="D20" s="42">
        <v>25</v>
      </c>
      <c r="E20" s="42">
        <v>131</v>
      </c>
      <c r="F20" s="42">
        <v>162</v>
      </c>
      <c r="G20" s="42">
        <f t="shared" si="3"/>
        <v>282</v>
      </c>
      <c r="H20" s="42">
        <v>13</v>
      </c>
      <c r="I20" s="42">
        <v>19</v>
      </c>
      <c r="J20" s="42">
        <v>250</v>
      </c>
      <c r="K20" s="42">
        <v>273</v>
      </c>
      <c r="L20" s="45">
        <f t="shared" si="1"/>
        <v>115</v>
      </c>
      <c r="M20" s="45">
        <f t="shared" si="1"/>
        <v>2</v>
      </c>
      <c r="N20" s="45">
        <f t="shared" si="1"/>
        <v>-6</v>
      </c>
      <c r="O20" s="45">
        <f t="shared" si="1"/>
        <v>119</v>
      </c>
      <c r="P20" s="45">
        <f t="shared" si="1"/>
        <v>111</v>
      </c>
    </row>
    <row r="21" spans="1:16" ht="14.65" customHeight="1">
      <c r="A21" s="30" t="s">
        <v>41</v>
      </c>
      <c r="B21" s="39">
        <f>SUM(B22:B27)</f>
        <v>37510</v>
      </c>
      <c r="C21" s="39">
        <f t="shared" ref="C21:K21" si="5">SUM(C22:C27)</f>
        <v>3217</v>
      </c>
      <c r="D21" s="39">
        <f t="shared" si="5"/>
        <v>6381</v>
      </c>
      <c r="E21" s="39">
        <f t="shared" si="5"/>
        <v>27912</v>
      </c>
      <c r="F21" s="39">
        <f t="shared" si="5"/>
        <v>37229</v>
      </c>
      <c r="G21" s="39">
        <f t="shared" si="5"/>
        <v>40250</v>
      </c>
      <c r="H21" s="39">
        <f t="shared" si="5"/>
        <v>2601</v>
      </c>
      <c r="I21" s="39">
        <f t="shared" si="5"/>
        <v>6523</v>
      </c>
      <c r="J21" s="39">
        <f t="shared" si="5"/>
        <v>31126</v>
      </c>
      <c r="K21" s="39">
        <f t="shared" si="5"/>
        <v>39936</v>
      </c>
      <c r="L21" s="55">
        <f t="shared" si="1"/>
        <v>2740</v>
      </c>
      <c r="M21" s="55">
        <f t="shared" si="1"/>
        <v>-616</v>
      </c>
      <c r="N21" s="55">
        <f t="shared" si="1"/>
        <v>142</v>
      </c>
      <c r="O21" s="55">
        <f t="shared" si="1"/>
        <v>3214</v>
      </c>
      <c r="P21" s="55">
        <f t="shared" si="1"/>
        <v>2707</v>
      </c>
    </row>
    <row r="22" spans="1:16" ht="14.65" customHeight="1">
      <c r="A22" s="29" t="s">
        <v>42</v>
      </c>
      <c r="B22" s="42">
        <f t="shared" ref="B22:B27" si="6">SUM(C22:E22)</f>
        <v>11908</v>
      </c>
      <c r="C22" s="42">
        <v>971</v>
      </c>
      <c r="D22" s="42">
        <v>2598</v>
      </c>
      <c r="E22" s="42">
        <v>8339</v>
      </c>
      <c r="F22" s="42">
        <v>11895</v>
      </c>
      <c r="G22" s="42">
        <f t="shared" ref="G22:G27" si="7">SUM(H22:J22)</f>
        <v>12866</v>
      </c>
      <c r="H22" s="42">
        <v>1538</v>
      </c>
      <c r="I22" s="42">
        <v>2490</v>
      </c>
      <c r="J22" s="42">
        <v>8838</v>
      </c>
      <c r="K22" s="42">
        <v>12848</v>
      </c>
      <c r="L22" s="45">
        <f t="shared" si="1"/>
        <v>958</v>
      </c>
      <c r="M22" s="45">
        <f t="shared" si="1"/>
        <v>567</v>
      </c>
      <c r="N22" s="45">
        <f t="shared" si="1"/>
        <v>-108</v>
      </c>
      <c r="O22" s="45">
        <f t="shared" si="1"/>
        <v>499</v>
      </c>
      <c r="P22" s="45">
        <f t="shared" si="1"/>
        <v>953</v>
      </c>
    </row>
    <row r="23" spans="1:16" ht="14.65" customHeight="1">
      <c r="A23" s="28" t="s">
        <v>43</v>
      </c>
      <c r="B23" s="39">
        <f t="shared" si="6"/>
        <v>3464</v>
      </c>
      <c r="C23" s="39">
        <v>42</v>
      </c>
      <c r="D23" s="39">
        <v>912</v>
      </c>
      <c r="E23" s="39">
        <v>2510</v>
      </c>
      <c r="F23" s="39">
        <v>3433</v>
      </c>
      <c r="G23" s="39">
        <f t="shared" si="7"/>
        <v>3901</v>
      </c>
      <c r="H23" s="39">
        <v>102</v>
      </c>
      <c r="I23" s="39">
        <v>1160</v>
      </c>
      <c r="J23" s="39">
        <v>2639</v>
      </c>
      <c r="K23" s="39">
        <v>3795</v>
      </c>
      <c r="L23" s="55">
        <f t="shared" si="1"/>
        <v>437</v>
      </c>
      <c r="M23" s="55">
        <f t="shared" si="1"/>
        <v>60</v>
      </c>
      <c r="N23" s="55">
        <f t="shared" si="1"/>
        <v>248</v>
      </c>
      <c r="O23" s="55">
        <f t="shared" si="1"/>
        <v>129</v>
      </c>
      <c r="P23" s="55">
        <f t="shared" si="1"/>
        <v>362</v>
      </c>
    </row>
    <row r="24" spans="1:16" ht="14.65" customHeight="1">
      <c r="A24" s="29" t="s">
        <v>44</v>
      </c>
      <c r="B24" s="42">
        <f t="shared" si="6"/>
        <v>4243</v>
      </c>
      <c r="C24" s="42">
        <v>113</v>
      </c>
      <c r="D24" s="42">
        <v>1168</v>
      </c>
      <c r="E24" s="42">
        <v>2962</v>
      </c>
      <c r="F24" s="42">
        <v>4225</v>
      </c>
      <c r="G24" s="42">
        <f t="shared" si="7"/>
        <v>5104</v>
      </c>
      <c r="H24" s="42">
        <v>49</v>
      </c>
      <c r="I24" s="42">
        <v>1212</v>
      </c>
      <c r="J24" s="42">
        <v>3843</v>
      </c>
      <c r="K24" s="42">
        <v>5086</v>
      </c>
      <c r="L24" s="45">
        <f t="shared" si="1"/>
        <v>861</v>
      </c>
      <c r="M24" s="45">
        <f t="shared" si="1"/>
        <v>-64</v>
      </c>
      <c r="N24" s="45">
        <f t="shared" si="1"/>
        <v>44</v>
      </c>
      <c r="O24" s="45">
        <f t="shared" si="1"/>
        <v>881</v>
      </c>
      <c r="P24" s="45">
        <f t="shared" si="1"/>
        <v>861</v>
      </c>
    </row>
    <row r="25" spans="1:16" ht="14.65" customHeight="1">
      <c r="A25" s="28" t="s">
        <v>45</v>
      </c>
      <c r="B25" s="39">
        <f t="shared" si="6"/>
        <v>9165</v>
      </c>
      <c r="C25" s="39">
        <v>403</v>
      </c>
      <c r="D25" s="39">
        <v>1318</v>
      </c>
      <c r="E25" s="39">
        <v>7444</v>
      </c>
      <c r="F25" s="39">
        <v>9096</v>
      </c>
      <c r="G25" s="39">
        <f t="shared" si="7"/>
        <v>9649</v>
      </c>
      <c r="H25" s="39">
        <v>312</v>
      </c>
      <c r="I25" s="39">
        <v>1255</v>
      </c>
      <c r="J25" s="39">
        <v>8082</v>
      </c>
      <c r="K25" s="39">
        <v>9596</v>
      </c>
      <c r="L25" s="55">
        <f t="shared" si="1"/>
        <v>484</v>
      </c>
      <c r="M25" s="55">
        <f t="shared" si="1"/>
        <v>-91</v>
      </c>
      <c r="N25" s="55">
        <f t="shared" si="1"/>
        <v>-63</v>
      </c>
      <c r="O25" s="55">
        <f t="shared" si="1"/>
        <v>638</v>
      </c>
      <c r="P25" s="55">
        <f t="shared" si="1"/>
        <v>500</v>
      </c>
    </row>
    <row r="26" spans="1:16" ht="14.65" customHeight="1">
      <c r="A26" s="29" t="s">
        <v>46</v>
      </c>
      <c r="B26" s="42">
        <f t="shared" si="6"/>
        <v>4495</v>
      </c>
      <c r="C26" s="42">
        <v>1543</v>
      </c>
      <c r="D26" s="42">
        <v>88</v>
      </c>
      <c r="E26" s="42">
        <v>2864</v>
      </c>
      <c r="F26" s="42">
        <v>4375</v>
      </c>
      <c r="G26" s="42">
        <f t="shared" si="7"/>
        <v>4372</v>
      </c>
      <c r="H26" s="42">
        <v>488</v>
      </c>
      <c r="I26" s="42">
        <v>239</v>
      </c>
      <c r="J26" s="42">
        <v>3645</v>
      </c>
      <c r="K26" s="42">
        <v>4291</v>
      </c>
      <c r="L26" s="45">
        <f t="shared" si="1"/>
        <v>-123</v>
      </c>
      <c r="M26" s="45">
        <f t="shared" si="1"/>
        <v>-1055</v>
      </c>
      <c r="N26" s="45">
        <f t="shared" si="1"/>
        <v>151</v>
      </c>
      <c r="O26" s="45">
        <f t="shared" si="1"/>
        <v>781</v>
      </c>
      <c r="P26" s="45">
        <f t="shared" si="1"/>
        <v>-84</v>
      </c>
    </row>
    <row r="27" spans="1:16" ht="14.65" customHeight="1">
      <c r="A27" s="28" t="s">
        <v>47</v>
      </c>
      <c r="B27" s="39">
        <f t="shared" si="6"/>
        <v>4235</v>
      </c>
      <c r="C27" s="39">
        <v>145</v>
      </c>
      <c r="D27" s="39">
        <v>297</v>
      </c>
      <c r="E27" s="39">
        <v>3793</v>
      </c>
      <c r="F27" s="39">
        <v>4205</v>
      </c>
      <c r="G27" s="39">
        <f t="shared" si="7"/>
        <v>4358</v>
      </c>
      <c r="H27" s="39">
        <v>112</v>
      </c>
      <c r="I27" s="39">
        <v>167</v>
      </c>
      <c r="J27" s="39">
        <v>4079</v>
      </c>
      <c r="K27" s="39">
        <v>4320</v>
      </c>
      <c r="L27" s="55">
        <f t="shared" si="1"/>
        <v>123</v>
      </c>
      <c r="M27" s="55">
        <f t="shared" si="1"/>
        <v>-33</v>
      </c>
      <c r="N27" s="55">
        <f t="shared" si="1"/>
        <v>-130</v>
      </c>
      <c r="O27" s="55">
        <f t="shared" si="1"/>
        <v>286</v>
      </c>
      <c r="P27" s="55">
        <f t="shared" si="1"/>
        <v>115</v>
      </c>
    </row>
    <row r="28" spans="1:16" ht="14.65" customHeight="1">
      <c r="A28" s="31"/>
      <c r="B28" s="376" t="s">
        <v>156</v>
      </c>
      <c r="C28" s="364"/>
      <c r="D28" s="364"/>
      <c r="E28" s="364"/>
      <c r="F28" s="364"/>
      <c r="G28" s="376" t="s">
        <v>156</v>
      </c>
      <c r="H28" s="364"/>
      <c r="I28" s="364"/>
      <c r="J28" s="364"/>
      <c r="K28" s="364"/>
      <c r="L28" s="376" t="s">
        <v>124</v>
      </c>
      <c r="M28" s="364"/>
      <c r="N28" s="364"/>
      <c r="O28" s="364"/>
      <c r="P28" s="364"/>
    </row>
    <row r="29" spans="1:16" ht="14.65" customHeight="1">
      <c r="A29" s="26" t="s">
        <v>29</v>
      </c>
      <c r="B29" s="184">
        <f>B9*100/$B9</f>
        <v>100</v>
      </c>
      <c r="C29" s="63">
        <f t="shared" ref="C29:F29" si="8">C9*100/$B9</f>
        <v>10.804655870445345</v>
      </c>
      <c r="D29" s="63">
        <f t="shared" si="8"/>
        <v>21.553643724696357</v>
      </c>
      <c r="E29" s="63">
        <f t="shared" si="8"/>
        <v>67.641700404858298</v>
      </c>
      <c r="F29" s="63">
        <f t="shared" si="8"/>
        <v>94.063765182186231</v>
      </c>
      <c r="G29" s="184">
        <f>G9*100/$G9</f>
        <v>100</v>
      </c>
      <c r="H29" s="63">
        <f t="shared" ref="H29:K29" si="9">H9*100/$G9</f>
        <v>9.9734042553191493</v>
      </c>
      <c r="I29" s="63">
        <f t="shared" si="9"/>
        <v>21.375257378174332</v>
      </c>
      <c r="J29" s="63">
        <f t="shared" si="9"/>
        <v>68.651338366506522</v>
      </c>
      <c r="K29" s="63">
        <f t="shared" si="9"/>
        <v>94.57361015785861</v>
      </c>
      <c r="L29" s="183" t="s">
        <v>103</v>
      </c>
      <c r="M29" s="174">
        <f t="shared" ref="M29:M47" si="10">H29-C29</f>
        <v>-0.83125161512619528</v>
      </c>
      <c r="N29" s="174">
        <f t="shared" ref="N29:N47" si="11">I29-D29</f>
        <v>-0.17838634652202501</v>
      </c>
      <c r="O29" s="174">
        <f t="shared" ref="O29:O47" si="12">J29-E29</f>
        <v>1.0096379616482238</v>
      </c>
      <c r="P29" s="174">
        <f t="shared" ref="P29:P47" si="13">K29-F29</f>
        <v>0.50984497567237952</v>
      </c>
    </row>
    <row r="30" spans="1:16" ht="14.65" customHeight="1">
      <c r="A30" s="27" t="s">
        <v>30</v>
      </c>
      <c r="B30" s="185">
        <f t="shared" ref="B30:F45" si="14">B10*100/$B10</f>
        <v>100</v>
      </c>
      <c r="C30" s="65">
        <f t="shared" si="14"/>
        <v>14.644005512172715</v>
      </c>
      <c r="D30" s="65">
        <f t="shared" si="14"/>
        <v>29.37988056959118</v>
      </c>
      <c r="E30" s="65">
        <f t="shared" si="14"/>
        <v>55.976113918236102</v>
      </c>
      <c r="F30" s="65">
        <f t="shared" si="14"/>
        <v>85.126320624712903</v>
      </c>
      <c r="G30" s="185">
        <f t="shared" ref="G30:K45" si="15">G10*100/$G10</f>
        <v>100</v>
      </c>
      <c r="H30" s="65">
        <f t="shared" si="15"/>
        <v>14.734218149969683</v>
      </c>
      <c r="I30" s="65">
        <f t="shared" si="15"/>
        <v>28.38374991578522</v>
      </c>
      <c r="J30" s="65">
        <f t="shared" si="15"/>
        <v>56.882031934245099</v>
      </c>
      <c r="K30" s="65">
        <f t="shared" si="15"/>
        <v>88.273933840867755</v>
      </c>
      <c r="L30" s="175" t="s">
        <v>103</v>
      </c>
      <c r="M30" s="175">
        <f t="shared" si="10"/>
        <v>9.0212637796968309E-2</v>
      </c>
      <c r="N30" s="175">
        <f t="shared" si="11"/>
        <v>-0.99613065380595955</v>
      </c>
      <c r="O30" s="175">
        <f t="shared" si="12"/>
        <v>0.90591801600899657</v>
      </c>
      <c r="P30" s="175">
        <f t="shared" si="13"/>
        <v>3.147613216154852</v>
      </c>
    </row>
    <row r="31" spans="1:16" ht="14.65" customHeight="1">
      <c r="A31" s="28" t="s">
        <v>31</v>
      </c>
      <c r="B31" s="184">
        <f t="shared" si="14"/>
        <v>100</v>
      </c>
      <c r="C31" s="63">
        <f t="shared" si="14"/>
        <v>23.580441640378549</v>
      </c>
      <c r="D31" s="63">
        <f t="shared" si="14"/>
        <v>30.362776025236592</v>
      </c>
      <c r="E31" s="63">
        <f t="shared" si="14"/>
        <v>46.056782334384856</v>
      </c>
      <c r="F31" s="63">
        <f t="shared" si="14"/>
        <v>78.075709779179817</v>
      </c>
      <c r="G31" s="184">
        <f t="shared" si="15"/>
        <v>100</v>
      </c>
      <c r="H31" s="63">
        <f t="shared" si="15"/>
        <v>18.150851581508515</v>
      </c>
      <c r="I31" s="63">
        <f t="shared" si="15"/>
        <v>29.099756690997566</v>
      </c>
      <c r="J31" s="63">
        <f t="shared" si="15"/>
        <v>52.749391727493915</v>
      </c>
      <c r="K31" s="63">
        <f t="shared" si="15"/>
        <v>86.520681265206818</v>
      </c>
      <c r="L31" s="174" t="s">
        <v>103</v>
      </c>
      <c r="M31" s="174">
        <f t="shared" si="10"/>
        <v>-5.4295900588700334</v>
      </c>
      <c r="N31" s="174">
        <f t="shared" si="11"/>
        <v>-1.2630193342390257</v>
      </c>
      <c r="O31" s="174">
        <f t="shared" si="12"/>
        <v>6.6926093931090591</v>
      </c>
      <c r="P31" s="174">
        <f t="shared" si="13"/>
        <v>8.4449714860270007</v>
      </c>
    </row>
    <row r="32" spans="1:16" ht="14.65" customHeight="1">
      <c r="A32" s="29" t="s">
        <v>32</v>
      </c>
      <c r="B32" s="185">
        <f t="shared" si="14"/>
        <v>100</v>
      </c>
      <c r="C32" s="65">
        <f t="shared" si="14"/>
        <v>8.5693269584406035</v>
      </c>
      <c r="D32" s="65">
        <f t="shared" si="14"/>
        <v>33.394630378815741</v>
      </c>
      <c r="E32" s="65">
        <f t="shared" si="14"/>
        <v>58.036042662743654</v>
      </c>
      <c r="F32" s="65">
        <f t="shared" si="14"/>
        <v>97.719749908054425</v>
      </c>
      <c r="G32" s="185">
        <f t="shared" si="15"/>
        <v>100</v>
      </c>
      <c r="H32" s="65">
        <f t="shared" si="15"/>
        <v>33.779608650875389</v>
      </c>
      <c r="I32" s="65">
        <f t="shared" si="15"/>
        <v>15.911431513903192</v>
      </c>
      <c r="J32" s="65">
        <f t="shared" si="15"/>
        <v>50.308959835221422</v>
      </c>
      <c r="K32" s="65">
        <f t="shared" si="15"/>
        <v>97.37384140061792</v>
      </c>
      <c r="L32" s="175" t="s">
        <v>103</v>
      </c>
      <c r="M32" s="175">
        <f t="shared" si="10"/>
        <v>25.210281692434783</v>
      </c>
      <c r="N32" s="175">
        <f t="shared" si="11"/>
        <v>-17.483198864912548</v>
      </c>
      <c r="O32" s="175">
        <f t="shared" si="12"/>
        <v>-7.7270828275222314</v>
      </c>
      <c r="P32" s="175">
        <f t="shared" si="13"/>
        <v>-0.34590850743650492</v>
      </c>
    </row>
    <row r="33" spans="1:16" ht="14.65" customHeight="1">
      <c r="A33" s="28" t="s">
        <v>33</v>
      </c>
      <c r="B33" s="184">
        <f t="shared" si="14"/>
        <v>100</v>
      </c>
      <c r="C33" s="63">
        <f t="shared" si="14"/>
        <v>27.104136947218258</v>
      </c>
      <c r="D33" s="63">
        <f t="shared" si="14"/>
        <v>36.661911554921538</v>
      </c>
      <c r="E33" s="63">
        <f t="shared" si="14"/>
        <v>36.233951497860197</v>
      </c>
      <c r="F33" s="63">
        <f t="shared" si="14"/>
        <v>77.270565858297672</v>
      </c>
      <c r="G33" s="184">
        <f t="shared" si="15"/>
        <v>100</v>
      </c>
      <c r="H33" s="63">
        <f t="shared" si="15"/>
        <v>21.068586585827966</v>
      </c>
      <c r="I33" s="63">
        <f t="shared" si="15"/>
        <v>38.992042440318301</v>
      </c>
      <c r="J33" s="63">
        <f t="shared" si="15"/>
        <v>39.939370973853734</v>
      </c>
      <c r="K33" s="63">
        <f t="shared" si="15"/>
        <v>84.160666919287607</v>
      </c>
      <c r="L33" s="174" t="s">
        <v>103</v>
      </c>
      <c r="M33" s="174">
        <f t="shared" si="10"/>
        <v>-6.0355503613902926</v>
      </c>
      <c r="N33" s="174">
        <f t="shared" si="11"/>
        <v>2.3301308853967626</v>
      </c>
      <c r="O33" s="174">
        <f t="shared" si="12"/>
        <v>3.705419475993537</v>
      </c>
      <c r="P33" s="174">
        <f t="shared" si="13"/>
        <v>6.8901010609899345</v>
      </c>
    </row>
    <row r="34" spans="1:16" ht="14.65" customHeight="1">
      <c r="A34" s="29" t="s">
        <v>34</v>
      </c>
      <c r="B34" s="185">
        <f t="shared" si="14"/>
        <v>100</v>
      </c>
      <c r="C34" s="65">
        <f t="shared" si="14"/>
        <v>40.7158836689038</v>
      </c>
      <c r="D34" s="65">
        <f t="shared" si="14"/>
        <v>25.27964205816555</v>
      </c>
      <c r="E34" s="65">
        <f t="shared" si="14"/>
        <v>34.004474272930651</v>
      </c>
      <c r="F34" s="65">
        <f t="shared" si="14"/>
        <v>65.995525727069349</v>
      </c>
      <c r="G34" s="185">
        <f t="shared" si="15"/>
        <v>100</v>
      </c>
      <c r="H34" s="65">
        <f t="shared" si="15"/>
        <v>20.431893687707642</v>
      </c>
      <c r="I34" s="65">
        <f t="shared" si="15"/>
        <v>27.242524916943523</v>
      </c>
      <c r="J34" s="65">
        <f t="shared" si="15"/>
        <v>52.325581395348834</v>
      </c>
      <c r="K34" s="65">
        <f t="shared" si="15"/>
        <v>78.737541528239205</v>
      </c>
      <c r="L34" s="175" t="s">
        <v>103</v>
      </c>
      <c r="M34" s="175">
        <f t="shared" si="10"/>
        <v>-20.283989981196157</v>
      </c>
      <c r="N34" s="175">
        <f t="shared" si="11"/>
        <v>1.9628828587779736</v>
      </c>
      <c r="O34" s="175">
        <f t="shared" si="12"/>
        <v>18.321107122418184</v>
      </c>
      <c r="P34" s="175">
        <f t="shared" si="13"/>
        <v>12.742015801169856</v>
      </c>
    </row>
    <row r="35" spans="1:16" ht="14.65" customHeight="1">
      <c r="A35" s="28" t="s">
        <v>35</v>
      </c>
      <c r="B35" s="184">
        <f t="shared" si="14"/>
        <v>100</v>
      </c>
      <c r="C35" s="63">
        <f t="shared" si="14"/>
        <v>8.0512235323950812</v>
      </c>
      <c r="D35" s="63">
        <f t="shared" si="14"/>
        <v>26.245720806390263</v>
      </c>
      <c r="E35" s="63">
        <f t="shared" si="14"/>
        <v>65.703055661214663</v>
      </c>
      <c r="F35" s="63">
        <f t="shared" si="14"/>
        <v>87.992899708380875</v>
      </c>
      <c r="G35" s="184">
        <f t="shared" si="15"/>
        <v>100</v>
      </c>
      <c r="H35" s="63">
        <f t="shared" si="15"/>
        <v>7.410514541387025</v>
      </c>
      <c r="I35" s="63">
        <f t="shared" si="15"/>
        <v>28.38366890380313</v>
      </c>
      <c r="J35" s="63">
        <f t="shared" si="15"/>
        <v>64.205816554809843</v>
      </c>
      <c r="K35" s="63">
        <f t="shared" si="15"/>
        <v>88.282997762863531</v>
      </c>
      <c r="L35" s="174" t="s">
        <v>103</v>
      </c>
      <c r="M35" s="174">
        <f t="shared" si="10"/>
        <v>-0.64070899100805612</v>
      </c>
      <c r="N35" s="174">
        <f t="shared" si="11"/>
        <v>2.1379480974128668</v>
      </c>
      <c r="O35" s="174">
        <f t="shared" si="12"/>
        <v>-1.4972391064048196</v>
      </c>
      <c r="P35" s="174">
        <f t="shared" si="13"/>
        <v>0.29009805448265524</v>
      </c>
    </row>
    <row r="36" spans="1:16" ht="14.65" customHeight="1">
      <c r="A36" s="29" t="s">
        <v>36</v>
      </c>
      <c r="B36" s="185">
        <f t="shared" si="14"/>
        <v>100</v>
      </c>
      <c r="C36" s="65">
        <f t="shared" si="14"/>
        <v>12.918167781780751</v>
      </c>
      <c r="D36" s="65">
        <f t="shared" si="14"/>
        <v>22.593926917138447</v>
      </c>
      <c r="E36" s="65">
        <f t="shared" si="14"/>
        <v>64.487905301080801</v>
      </c>
      <c r="F36" s="65">
        <f t="shared" si="14"/>
        <v>90.221307256819358</v>
      </c>
      <c r="G36" s="185">
        <f t="shared" si="15"/>
        <v>100</v>
      </c>
      <c r="H36" s="65">
        <f t="shared" si="15"/>
        <v>6.3871473354231973</v>
      </c>
      <c r="I36" s="65">
        <f t="shared" si="15"/>
        <v>19.435736677115987</v>
      </c>
      <c r="J36" s="65">
        <f t="shared" si="15"/>
        <v>74.177115987460809</v>
      </c>
      <c r="K36" s="65">
        <f t="shared" si="15"/>
        <v>91.340125391849526</v>
      </c>
      <c r="L36" s="175" t="s">
        <v>103</v>
      </c>
      <c r="M36" s="175">
        <f t="shared" si="10"/>
        <v>-6.5310204463575534</v>
      </c>
      <c r="N36" s="175">
        <f t="shared" si="11"/>
        <v>-3.15819024002246</v>
      </c>
      <c r="O36" s="175">
        <f t="shared" si="12"/>
        <v>9.689210686380008</v>
      </c>
      <c r="P36" s="175">
        <f t="shared" si="13"/>
        <v>1.1188181350301676</v>
      </c>
    </row>
    <row r="37" spans="1:16" ht="14.65" customHeight="1">
      <c r="A37" s="28" t="s">
        <v>37</v>
      </c>
      <c r="B37" s="184">
        <f t="shared" si="14"/>
        <v>100</v>
      </c>
      <c r="C37" s="63">
        <f t="shared" si="14"/>
        <v>7.6809453471196454</v>
      </c>
      <c r="D37" s="63">
        <f t="shared" si="14"/>
        <v>20.827178729689809</v>
      </c>
      <c r="E37" s="63">
        <f t="shared" si="14"/>
        <v>71.491875923190548</v>
      </c>
      <c r="F37" s="63">
        <f t="shared" si="14"/>
        <v>83.161004431314623</v>
      </c>
      <c r="G37" s="184">
        <f t="shared" si="15"/>
        <v>100</v>
      </c>
      <c r="H37" s="63">
        <f t="shared" si="15"/>
        <v>5.645161290322581</v>
      </c>
      <c r="I37" s="63">
        <f t="shared" si="15"/>
        <v>24.731182795698924</v>
      </c>
      <c r="J37" s="63">
        <f t="shared" si="15"/>
        <v>69.623655913978496</v>
      </c>
      <c r="K37" s="63">
        <f t="shared" si="15"/>
        <v>88.44086021505376</v>
      </c>
      <c r="L37" s="174" t="s">
        <v>103</v>
      </c>
      <c r="M37" s="174">
        <f t="shared" si="10"/>
        <v>-2.0357840567970644</v>
      </c>
      <c r="N37" s="174">
        <f t="shared" si="11"/>
        <v>3.9040040660091151</v>
      </c>
      <c r="O37" s="174">
        <f t="shared" si="12"/>
        <v>-1.8682200092120524</v>
      </c>
      <c r="P37" s="174">
        <f t="shared" si="13"/>
        <v>5.2798557837391371</v>
      </c>
    </row>
    <row r="38" spans="1:16" ht="14.65" customHeight="1">
      <c r="A38" s="29" t="s">
        <v>38</v>
      </c>
      <c r="B38" s="185">
        <f t="shared" si="14"/>
        <v>100</v>
      </c>
      <c r="C38" s="65">
        <f t="shared" si="14"/>
        <v>24.304461942257216</v>
      </c>
      <c r="D38" s="65">
        <f t="shared" si="14"/>
        <v>32.808398950131235</v>
      </c>
      <c r="E38" s="65">
        <f t="shared" si="14"/>
        <v>42.887139107611546</v>
      </c>
      <c r="F38" s="65">
        <f t="shared" si="14"/>
        <v>63.727034120734906</v>
      </c>
      <c r="G38" s="185">
        <f t="shared" si="15"/>
        <v>100</v>
      </c>
      <c r="H38" s="65">
        <f t="shared" si="15"/>
        <v>14.476987447698745</v>
      </c>
      <c r="I38" s="65">
        <f t="shared" si="15"/>
        <v>33.347280334728033</v>
      </c>
      <c r="J38" s="65">
        <f t="shared" si="15"/>
        <v>52.17573221757322</v>
      </c>
      <c r="K38" s="65">
        <f t="shared" si="15"/>
        <v>73.640167364016733</v>
      </c>
      <c r="L38" s="175" t="s">
        <v>103</v>
      </c>
      <c r="M38" s="175">
        <f t="shared" si="10"/>
        <v>-9.8274744945584711</v>
      </c>
      <c r="N38" s="175">
        <f t="shared" si="11"/>
        <v>0.5388813845967988</v>
      </c>
      <c r="O38" s="175">
        <f t="shared" si="12"/>
        <v>9.2885931099616741</v>
      </c>
      <c r="P38" s="175">
        <f t="shared" si="13"/>
        <v>9.9131332432818269</v>
      </c>
    </row>
    <row r="39" spans="1:16" ht="14.65" customHeight="1">
      <c r="A39" s="28" t="s">
        <v>39</v>
      </c>
      <c r="B39" s="184">
        <f t="shared" si="14"/>
        <v>100</v>
      </c>
      <c r="C39" s="63">
        <f t="shared" si="14"/>
        <v>18.538055764883197</v>
      </c>
      <c r="D39" s="63">
        <f t="shared" si="14"/>
        <v>34.626978146194425</v>
      </c>
      <c r="E39" s="63">
        <f t="shared" si="14"/>
        <v>46.834966088922378</v>
      </c>
      <c r="F39" s="63">
        <f t="shared" si="14"/>
        <v>87.905048982667665</v>
      </c>
      <c r="G39" s="184">
        <f t="shared" si="15"/>
        <v>100</v>
      </c>
      <c r="H39" s="63">
        <f t="shared" si="15"/>
        <v>17.086614173228348</v>
      </c>
      <c r="I39" s="63">
        <f t="shared" si="15"/>
        <v>38.740157480314963</v>
      </c>
      <c r="J39" s="63">
        <f t="shared" si="15"/>
        <v>44.173228346456696</v>
      </c>
      <c r="K39" s="63">
        <f t="shared" si="15"/>
        <v>90.734908136482943</v>
      </c>
      <c r="L39" s="174" t="s">
        <v>103</v>
      </c>
      <c r="M39" s="174">
        <f t="shared" si="10"/>
        <v>-1.4514415916548487</v>
      </c>
      <c r="N39" s="174">
        <f t="shared" si="11"/>
        <v>4.113179334120538</v>
      </c>
      <c r="O39" s="174">
        <f t="shared" si="12"/>
        <v>-2.6617377424656823</v>
      </c>
      <c r="P39" s="174">
        <f t="shared" si="13"/>
        <v>2.8298591538152778</v>
      </c>
    </row>
    <row r="40" spans="1:16" ht="14.65" customHeight="1">
      <c r="A40" s="29" t="s">
        <v>40</v>
      </c>
      <c r="B40" s="185">
        <f t="shared" si="14"/>
        <v>100</v>
      </c>
      <c r="C40" s="65">
        <f t="shared" si="14"/>
        <v>6.5868263473053892</v>
      </c>
      <c r="D40" s="65">
        <f t="shared" si="14"/>
        <v>14.970059880239521</v>
      </c>
      <c r="E40" s="65">
        <f t="shared" si="14"/>
        <v>78.443113772455092</v>
      </c>
      <c r="F40" s="65">
        <f t="shared" si="14"/>
        <v>97.005988023952099</v>
      </c>
      <c r="G40" s="185">
        <f t="shared" si="15"/>
        <v>100</v>
      </c>
      <c r="H40" s="65">
        <f t="shared" si="15"/>
        <v>4.6099290780141846</v>
      </c>
      <c r="I40" s="65">
        <f t="shared" si="15"/>
        <v>6.7375886524822697</v>
      </c>
      <c r="J40" s="65">
        <f t="shared" si="15"/>
        <v>88.652482269503551</v>
      </c>
      <c r="K40" s="65">
        <f t="shared" si="15"/>
        <v>96.808510638297875</v>
      </c>
      <c r="L40" s="175" t="s">
        <v>103</v>
      </c>
      <c r="M40" s="175">
        <f t="shared" si="10"/>
        <v>-1.9768972692912046</v>
      </c>
      <c r="N40" s="175">
        <f t="shared" si="11"/>
        <v>-8.2324712277572516</v>
      </c>
      <c r="O40" s="175">
        <f t="shared" si="12"/>
        <v>10.209368497048459</v>
      </c>
      <c r="P40" s="175">
        <f t="shared" si="13"/>
        <v>-0.19747738565422424</v>
      </c>
    </row>
    <row r="41" spans="1:16" ht="14.65" customHeight="1">
      <c r="A41" s="30" t="s">
        <v>41</v>
      </c>
      <c r="B41" s="184">
        <f t="shared" si="14"/>
        <v>100</v>
      </c>
      <c r="C41" s="63">
        <f t="shared" si="14"/>
        <v>8.5763796320981065</v>
      </c>
      <c r="D41" s="63">
        <f t="shared" si="14"/>
        <v>17.01146360970408</v>
      </c>
      <c r="E41" s="63">
        <f t="shared" si="14"/>
        <v>74.41215675819781</v>
      </c>
      <c r="F41" s="63">
        <f t="shared" si="14"/>
        <v>99.250866435617169</v>
      </c>
      <c r="G41" s="184">
        <f t="shared" si="15"/>
        <v>100</v>
      </c>
      <c r="H41" s="63">
        <f t="shared" si="15"/>
        <v>6.4621118012422363</v>
      </c>
      <c r="I41" s="63">
        <f t="shared" si="15"/>
        <v>16.206211180124225</v>
      </c>
      <c r="J41" s="63">
        <f t="shared" si="15"/>
        <v>77.331677018633542</v>
      </c>
      <c r="K41" s="63">
        <f t="shared" si="15"/>
        <v>99.219875776397515</v>
      </c>
      <c r="L41" s="174" t="s">
        <v>103</v>
      </c>
      <c r="M41" s="174">
        <f t="shared" si="10"/>
        <v>-2.1142678308558702</v>
      </c>
      <c r="N41" s="174">
        <f t="shared" si="11"/>
        <v>-0.80525242957985554</v>
      </c>
      <c r="O41" s="174">
        <f t="shared" si="12"/>
        <v>2.919520260435732</v>
      </c>
      <c r="P41" s="174">
        <f t="shared" si="13"/>
        <v>-3.0990659219654049E-2</v>
      </c>
    </row>
    <row r="42" spans="1:16" ht="14.65" customHeight="1">
      <c r="A42" s="29" t="s">
        <v>42</v>
      </c>
      <c r="B42" s="185">
        <f t="shared" si="14"/>
        <v>100</v>
      </c>
      <c r="C42" s="65">
        <f t="shared" si="14"/>
        <v>8.1541820624790056</v>
      </c>
      <c r="D42" s="65">
        <f t="shared" si="14"/>
        <v>21.817265703728587</v>
      </c>
      <c r="E42" s="65">
        <f t="shared" si="14"/>
        <v>70.028552233792411</v>
      </c>
      <c r="F42" s="65">
        <f t="shared" si="14"/>
        <v>99.890829694323145</v>
      </c>
      <c r="G42" s="185">
        <f t="shared" si="15"/>
        <v>100</v>
      </c>
      <c r="H42" s="65">
        <f t="shared" si="15"/>
        <v>11.953987253225556</v>
      </c>
      <c r="I42" s="65">
        <f t="shared" si="15"/>
        <v>19.353334369656459</v>
      </c>
      <c r="J42" s="65">
        <f t="shared" si="15"/>
        <v>68.692678377117986</v>
      </c>
      <c r="K42" s="65">
        <f t="shared" si="15"/>
        <v>99.86009637805067</v>
      </c>
      <c r="L42" s="175" t="s">
        <v>103</v>
      </c>
      <c r="M42" s="175">
        <f t="shared" si="10"/>
        <v>3.7998051907465502</v>
      </c>
      <c r="N42" s="175">
        <f t="shared" si="11"/>
        <v>-2.4639313340721287</v>
      </c>
      <c r="O42" s="175">
        <f t="shared" si="12"/>
        <v>-1.335873856674425</v>
      </c>
      <c r="P42" s="175">
        <f t="shared" si="13"/>
        <v>-3.0733316272474553E-2</v>
      </c>
    </row>
    <row r="43" spans="1:16" ht="14.65" customHeight="1">
      <c r="A43" s="28" t="s">
        <v>43</v>
      </c>
      <c r="B43" s="184">
        <f t="shared" si="14"/>
        <v>100</v>
      </c>
      <c r="C43" s="63">
        <f t="shared" si="14"/>
        <v>1.2124711316397228</v>
      </c>
      <c r="D43" s="63">
        <f t="shared" si="14"/>
        <v>26.327944572748269</v>
      </c>
      <c r="E43" s="63">
        <f t="shared" si="14"/>
        <v>72.459584295612004</v>
      </c>
      <c r="F43" s="63">
        <f t="shared" si="14"/>
        <v>99.10508083140877</v>
      </c>
      <c r="G43" s="184">
        <f t="shared" si="15"/>
        <v>100</v>
      </c>
      <c r="H43" s="63">
        <f t="shared" si="15"/>
        <v>2.6147141758523453</v>
      </c>
      <c r="I43" s="63">
        <f t="shared" si="15"/>
        <v>29.735965137144323</v>
      </c>
      <c r="J43" s="63">
        <f t="shared" si="15"/>
        <v>67.649320687003339</v>
      </c>
      <c r="K43" s="63">
        <f t="shared" si="15"/>
        <v>97.282748013329922</v>
      </c>
      <c r="L43" s="174" t="s">
        <v>103</v>
      </c>
      <c r="M43" s="174">
        <f t="shared" si="10"/>
        <v>1.4022430442126226</v>
      </c>
      <c r="N43" s="174">
        <f t="shared" si="11"/>
        <v>3.4080205643960539</v>
      </c>
      <c r="O43" s="174">
        <f t="shared" si="12"/>
        <v>-4.8102636086086648</v>
      </c>
      <c r="P43" s="174">
        <f t="shared" si="13"/>
        <v>-1.8223328180788485</v>
      </c>
    </row>
    <row r="44" spans="1:16" ht="14.65" customHeight="1">
      <c r="A44" s="29" t="s">
        <v>44</v>
      </c>
      <c r="B44" s="185">
        <f t="shared" si="14"/>
        <v>100</v>
      </c>
      <c r="C44" s="65">
        <f t="shared" si="14"/>
        <v>2.6632099929295312</v>
      </c>
      <c r="D44" s="65">
        <f t="shared" si="14"/>
        <v>27.527692670280462</v>
      </c>
      <c r="E44" s="65">
        <f t="shared" si="14"/>
        <v>69.809097336790003</v>
      </c>
      <c r="F44" s="65">
        <f t="shared" si="14"/>
        <v>99.575771859533347</v>
      </c>
      <c r="G44" s="185">
        <f t="shared" si="15"/>
        <v>100</v>
      </c>
      <c r="H44" s="65">
        <f t="shared" si="15"/>
        <v>0.96003134796238243</v>
      </c>
      <c r="I44" s="65">
        <f t="shared" si="15"/>
        <v>23.746081504702193</v>
      </c>
      <c r="J44" s="65">
        <f t="shared" si="15"/>
        <v>75.293887147335425</v>
      </c>
      <c r="K44" s="65">
        <f t="shared" si="15"/>
        <v>99.647335423197489</v>
      </c>
      <c r="L44" s="175" t="s">
        <v>103</v>
      </c>
      <c r="M44" s="175">
        <f t="shared" si="10"/>
        <v>-1.7031786449671489</v>
      </c>
      <c r="N44" s="175">
        <f t="shared" si="11"/>
        <v>-3.7816111655782692</v>
      </c>
      <c r="O44" s="175">
        <f t="shared" si="12"/>
        <v>5.484789810545422</v>
      </c>
      <c r="P44" s="175">
        <f t="shared" si="13"/>
        <v>7.1563563664142293E-2</v>
      </c>
    </row>
    <row r="45" spans="1:16" ht="14.65" customHeight="1">
      <c r="A45" s="28" t="s">
        <v>45</v>
      </c>
      <c r="B45" s="184">
        <f t="shared" si="14"/>
        <v>100</v>
      </c>
      <c r="C45" s="63">
        <f t="shared" si="14"/>
        <v>4.3971631205673756</v>
      </c>
      <c r="D45" s="63">
        <f t="shared" si="14"/>
        <v>14.380796508456083</v>
      </c>
      <c r="E45" s="63">
        <f t="shared" si="14"/>
        <v>81.222040370976543</v>
      </c>
      <c r="F45" s="63">
        <f t="shared" si="14"/>
        <v>99.247135842880525</v>
      </c>
      <c r="G45" s="184">
        <f t="shared" si="15"/>
        <v>100</v>
      </c>
      <c r="H45" s="63">
        <f t="shared" si="15"/>
        <v>3.2334956990361694</v>
      </c>
      <c r="I45" s="63">
        <f t="shared" si="15"/>
        <v>13.006529174007669</v>
      </c>
      <c r="J45" s="63">
        <f t="shared" si="15"/>
        <v>83.759975126956164</v>
      </c>
      <c r="K45" s="63">
        <f t="shared" si="15"/>
        <v>99.45072028189449</v>
      </c>
      <c r="L45" s="174" t="s">
        <v>103</v>
      </c>
      <c r="M45" s="174">
        <f t="shared" si="10"/>
        <v>-1.1636674215312062</v>
      </c>
      <c r="N45" s="174">
        <f t="shared" si="11"/>
        <v>-1.3742673344484135</v>
      </c>
      <c r="O45" s="174">
        <f t="shared" si="12"/>
        <v>2.5379347559796201</v>
      </c>
      <c r="P45" s="174">
        <f t="shared" si="13"/>
        <v>0.20358443901396583</v>
      </c>
    </row>
    <row r="46" spans="1:16" ht="14.65" customHeight="1">
      <c r="A46" s="29" t="s">
        <v>46</v>
      </c>
      <c r="B46" s="185">
        <f t="shared" ref="B46:F47" si="16">B26*100/$B26</f>
        <v>100</v>
      </c>
      <c r="C46" s="65">
        <f t="shared" si="16"/>
        <v>34.327030033370413</v>
      </c>
      <c r="D46" s="65">
        <f t="shared" si="16"/>
        <v>1.9577308120133481</v>
      </c>
      <c r="E46" s="65">
        <f t="shared" si="16"/>
        <v>63.715239154616242</v>
      </c>
      <c r="F46" s="65">
        <f t="shared" si="16"/>
        <v>97.330367074527246</v>
      </c>
      <c r="G46" s="185">
        <f t="shared" ref="G46:K47" si="17">G26*100/$G26</f>
        <v>100</v>
      </c>
      <c r="H46" s="65">
        <f t="shared" si="17"/>
        <v>11.161939615736506</v>
      </c>
      <c r="I46" s="65">
        <f t="shared" si="17"/>
        <v>5.4666056724611165</v>
      </c>
      <c r="J46" s="65">
        <f t="shared" si="17"/>
        <v>83.371454711802386</v>
      </c>
      <c r="K46" s="65">
        <f t="shared" si="17"/>
        <v>98.14730100640439</v>
      </c>
      <c r="L46" s="175" t="s">
        <v>103</v>
      </c>
      <c r="M46" s="175">
        <f t="shared" si="10"/>
        <v>-23.165090417633905</v>
      </c>
      <c r="N46" s="175">
        <f t="shared" si="11"/>
        <v>3.5088748604477686</v>
      </c>
      <c r="O46" s="175">
        <f t="shared" si="12"/>
        <v>19.656215557186144</v>
      </c>
      <c r="P46" s="175">
        <f t="shared" si="13"/>
        <v>0.81693393187714491</v>
      </c>
    </row>
    <row r="47" spans="1:16" ht="14.65" customHeight="1">
      <c r="A47" s="28" t="s">
        <v>47</v>
      </c>
      <c r="B47" s="184">
        <f t="shared" si="16"/>
        <v>100</v>
      </c>
      <c r="C47" s="63">
        <f t="shared" si="16"/>
        <v>3.4238488783943328</v>
      </c>
      <c r="D47" s="63">
        <f t="shared" si="16"/>
        <v>7.0129870129870131</v>
      </c>
      <c r="E47" s="63">
        <f t="shared" si="16"/>
        <v>89.563164108618651</v>
      </c>
      <c r="F47" s="63">
        <f t="shared" si="16"/>
        <v>99.29161747343565</v>
      </c>
      <c r="G47" s="184">
        <f t="shared" si="17"/>
        <v>100</v>
      </c>
      <c r="H47" s="63">
        <f t="shared" si="17"/>
        <v>2.5699862322166132</v>
      </c>
      <c r="I47" s="63">
        <f t="shared" si="17"/>
        <v>3.8320330426801283</v>
      </c>
      <c r="J47" s="63">
        <f t="shared" si="17"/>
        <v>93.597980725103255</v>
      </c>
      <c r="K47" s="63">
        <f t="shared" si="17"/>
        <v>99.12804038549794</v>
      </c>
      <c r="L47" s="174" t="s">
        <v>103</v>
      </c>
      <c r="M47" s="174">
        <f t="shared" si="10"/>
        <v>-0.85386264617771968</v>
      </c>
      <c r="N47" s="174">
        <f t="shared" si="11"/>
        <v>-3.1809539703068848</v>
      </c>
      <c r="O47" s="174">
        <f t="shared" si="12"/>
        <v>4.0348166164846049</v>
      </c>
      <c r="P47" s="174">
        <f t="shared" si="13"/>
        <v>-0.16357708793771053</v>
      </c>
    </row>
    <row r="48" spans="1:16" ht="20.25" customHeight="1">
      <c r="A48" s="373" t="s">
        <v>127</v>
      </c>
      <c r="B48" s="373"/>
      <c r="C48" s="373"/>
      <c r="D48" s="373"/>
      <c r="E48" s="373"/>
      <c r="F48" s="373"/>
      <c r="G48" s="373"/>
      <c r="H48" s="373"/>
      <c r="I48" s="373"/>
      <c r="J48" s="373"/>
      <c r="K48" s="373"/>
      <c r="L48" s="373"/>
      <c r="M48" s="373"/>
      <c r="N48" s="373"/>
      <c r="O48" s="373"/>
      <c r="P48" s="373"/>
    </row>
  </sheetData>
  <mergeCells count="17">
    <mergeCell ref="A48:P48"/>
    <mergeCell ref="B8:F8"/>
    <mergeCell ref="G8:K8"/>
    <mergeCell ref="L8:P8"/>
    <mergeCell ref="B28:F28"/>
    <mergeCell ref="G28:K28"/>
    <mergeCell ref="L28:P28"/>
    <mergeCell ref="A5:A7"/>
    <mergeCell ref="B5:F5"/>
    <mergeCell ref="G5:K5"/>
    <mergeCell ref="L5:P5"/>
    <mergeCell ref="B6:B7"/>
    <mergeCell ref="C6:F6"/>
    <mergeCell ref="G6:G7"/>
    <mergeCell ref="H6:K6"/>
    <mergeCell ref="L6:L7"/>
    <mergeCell ref="M6:P6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8"/>
  <sheetViews>
    <sheetView workbookViewId="0"/>
  </sheetViews>
  <sheetFormatPr baseColWidth="10" defaultColWidth="10.81640625" defaultRowHeight="14.65" customHeight="1"/>
  <cols>
    <col min="1" max="1" width="26.81640625" style="3" customWidth="1"/>
    <col min="2" max="16" width="12.54296875" style="3" customWidth="1"/>
    <col min="17" max="16384" width="10.81640625" style="3"/>
  </cols>
  <sheetData>
    <row r="1" spans="1:16" s="5" customFormat="1" ht="20.25" customHeight="1">
      <c r="A1" s="4" t="s">
        <v>0</v>
      </c>
    </row>
    <row r="2" spans="1:16" s="2" customFormat="1" ht="14.65" customHeight="1">
      <c r="A2" s="1"/>
    </row>
    <row r="3" spans="1:16" s="2" customFormat="1" ht="14.65" customHeight="1">
      <c r="A3" s="9" t="s">
        <v>322</v>
      </c>
    </row>
    <row r="5" spans="1:16" ht="14.65" customHeight="1">
      <c r="A5" s="374" t="s">
        <v>28</v>
      </c>
      <c r="B5" s="366">
        <v>2012</v>
      </c>
      <c r="C5" s="366"/>
      <c r="D5" s="366"/>
      <c r="E5" s="366"/>
      <c r="F5" s="366"/>
      <c r="G5" s="366">
        <v>2015</v>
      </c>
      <c r="H5" s="366"/>
      <c r="I5" s="366"/>
      <c r="J5" s="366"/>
      <c r="K5" s="366"/>
      <c r="L5" s="366" t="s">
        <v>214</v>
      </c>
      <c r="M5" s="366"/>
      <c r="N5" s="366"/>
      <c r="O5" s="366"/>
      <c r="P5" s="366"/>
    </row>
    <row r="6" spans="1:16" ht="14.65" customHeight="1">
      <c r="A6" s="375"/>
      <c r="B6" s="371" t="s">
        <v>69</v>
      </c>
      <c r="C6" s="366" t="s">
        <v>27</v>
      </c>
      <c r="D6" s="366"/>
      <c r="E6" s="366"/>
      <c r="F6" s="366"/>
      <c r="G6" s="371" t="s">
        <v>69</v>
      </c>
      <c r="H6" s="366" t="s">
        <v>27</v>
      </c>
      <c r="I6" s="366"/>
      <c r="J6" s="366"/>
      <c r="K6" s="366"/>
      <c r="L6" s="371" t="s">
        <v>69</v>
      </c>
      <c r="M6" s="366" t="s">
        <v>27</v>
      </c>
      <c r="N6" s="366"/>
      <c r="O6" s="366"/>
      <c r="P6" s="366"/>
    </row>
    <row r="7" spans="1:16" s="25" customFormat="1" ht="40.15" customHeight="1">
      <c r="A7" s="377"/>
      <c r="B7" s="371"/>
      <c r="C7" s="180" t="s">
        <v>72</v>
      </c>
      <c r="D7" s="180" t="s">
        <v>145</v>
      </c>
      <c r="E7" s="180" t="s">
        <v>157</v>
      </c>
      <c r="F7" s="180" t="s">
        <v>158</v>
      </c>
      <c r="G7" s="371"/>
      <c r="H7" s="180" t="s">
        <v>72</v>
      </c>
      <c r="I7" s="180" t="s">
        <v>145</v>
      </c>
      <c r="J7" s="180" t="s">
        <v>157</v>
      </c>
      <c r="K7" s="180" t="s">
        <v>158</v>
      </c>
      <c r="L7" s="371"/>
      <c r="M7" s="180" t="s">
        <v>72</v>
      </c>
      <c r="N7" s="180" t="s">
        <v>145</v>
      </c>
      <c r="O7" s="180" t="s">
        <v>157</v>
      </c>
      <c r="P7" s="180" t="s">
        <v>158</v>
      </c>
    </row>
    <row r="8" spans="1:16" ht="14.65" customHeight="1">
      <c r="A8" s="31"/>
      <c r="B8" s="376" t="s">
        <v>5</v>
      </c>
      <c r="C8" s="364"/>
      <c r="D8" s="364"/>
      <c r="E8" s="364"/>
      <c r="F8" s="364"/>
      <c r="G8" s="376" t="s">
        <v>5</v>
      </c>
      <c r="H8" s="364"/>
      <c r="I8" s="364"/>
      <c r="J8" s="364"/>
      <c r="K8" s="364"/>
      <c r="L8" s="376" t="s">
        <v>5</v>
      </c>
      <c r="M8" s="364"/>
      <c r="N8" s="364"/>
      <c r="O8" s="364"/>
      <c r="P8" s="364"/>
    </row>
    <row r="9" spans="1:16" ht="14.65" customHeight="1">
      <c r="A9" s="26" t="s">
        <v>29</v>
      </c>
      <c r="B9" s="39">
        <f>SUM(B11:B20,B22:B27)</f>
        <v>15668</v>
      </c>
      <c r="C9" s="39">
        <f t="shared" ref="C9:E9" si="0">SUM(C11:C20,C22:C27)</f>
        <v>2328</v>
      </c>
      <c r="D9" s="39">
        <f t="shared" si="0"/>
        <v>3400</v>
      </c>
      <c r="E9" s="39">
        <f t="shared" si="0"/>
        <v>8689</v>
      </c>
      <c r="F9" s="39">
        <f>F10+F21</f>
        <v>13639</v>
      </c>
      <c r="G9" s="39">
        <f t="shared" ref="G9:I9" si="1">G10+G21</f>
        <v>19899</v>
      </c>
      <c r="H9" s="39">
        <f t="shared" si="1"/>
        <v>2690</v>
      </c>
      <c r="I9" s="39">
        <f t="shared" si="1"/>
        <v>4900</v>
      </c>
      <c r="J9" s="39">
        <f>J10+J21</f>
        <v>12309</v>
      </c>
      <c r="K9" s="39">
        <v>17601</v>
      </c>
      <c r="L9" s="55">
        <f t="shared" ref="L9:P27" si="2">G9-B9</f>
        <v>4231</v>
      </c>
      <c r="M9" s="55">
        <f t="shared" si="2"/>
        <v>362</v>
      </c>
      <c r="N9" s="55">
        <f t="shared" si="2"/>
        <v>1500</v>
      </c>
      <c r="O9" s="55">
        <f t="shared" si="2"/>
        <v>3620</v>
      </c>
      <c r="P9" s="55">
        <f t="shared" si="2"/>
        <v>3962</v>
      </c>
    </row>
    <row r="10" spans="1:16" ht="14.65" customHeight="1">
      <c r="A10" s="27" t="s">
        <v>30</v>
      </c>
      <c r="B10" s="42">
        <f>SUM(B11:B20)</f>
        <v>7848</v>
      </c>
      <c r="C10" s="42">
        <v>1810</v>
      </c>
      <c r="D10" s="42">
        <v>2326</v>
      </c>
      <c r="E10" s="42">
        <v>1539</v>
      </c>
      <c r="F10" s="42">
        <v>5970</v>
      </c>
      <c r="G10" s="42">
        <f>SUM(H10:J10)</f>
        <v>11487</v>
      </c>
      <c r="H10" s="42">
        <v>2347</v>
      </c>
      <c r="I10" s="42">
        <v>3459</v>
      </c>
      <c r="J10" s="42">
        <f>2360+3321</f>
        <v>5681</v>
      </c>
      <c r="K10" s="42">
        <v>9267</v>
      </c>
      <c r="L10" s="45">
        <f t="shared" si="2"/>
        <v>3639</v>
      </c>
      <c r="M10" s="45">
        <f t="shared" si="2"/>
        <v>537</v>
      </c>
      <c r="N10" s="45">
        <f t="shared" si="2"/>
        <v>1133</v>
      </c>
      <c r="O10" s="45">
        <f t="shared" si="2"/>
        <v>4142</v>
      </c>
      <c r="P10" s="45">
        <f t="shared" si="2"/>
        <v>3297</v>
      </c>
    </row>
    <row r="11" spans="1:16" ht="14.65" customHeight="1">
      <c r="A11" s="28" t="s">
        <v>31</v>
      </c>
      <c r="B11" s="39">
        <f>SUM(C11:E11)</f>
        <v>800</v>
      </c>
      <c r="C11" s="39">
        <v>155</v>
      </c>
      <c r="D11" s="39">
        <v>250</v>
      </c>
      <c r="E11" s="39">
        <v>395</v>
      </c>
      <c r="F11" s="39">
        <v>675</v>
      </c>
      <c r="G11" s="39">
        <v>1110</v>
      </c>
      <c r="H11" s="76" t="s">
        <v>53</v>
      </c>
      <c r="I11" s="76" t="s">
        <v>53</v>
      </c>
      <c r="J11" s="76" t="s">
        <v>53</v>
      </c>
      <c r="K11" s="76" t="s">
        <v>53</v>
      </c>
      <c r="L11" s="55">
        <f t="shared" si="2"/>
        <v>310</v>
      </c>
      <c r="M11" s="76" t="s">
        <v>53</v>
      </c>
      <c r="N11" s="76" t="s">
        <v>53</v>
      </c>
      <c r="O11" s="76" t="s">
        <v>53</v>
      </c>
      <c r="P11" s="76" t="s">
        <v>53</v>
      </c>
    </row>
    <row r="12" spans="1:16" ht="14.65" customHeight="1">
      <c r="A12" s="29" t="s">
        <v>32</v>
      </c>
      <c r="B12" s="42">
        <f t="shared" ref="B12:B20" si="3">SUM(C12:E12)</f>
        <v>526</v>
      </c>
      <c r="C12" s="42">
        <v>43</v>
      </c>
      <c r="D12" s="42">
        <v>196</v>
      </c>
      <c r="E12" s="42">
        <v>287</v>
      </c>
      <c r="F12" s="42" t="s">
        <v>53</v>
      </c>
      <c r="G12" s="42">
        <v>714</v>
      </c>
      <c r="H12" s="42" t="s">
        <v>53</v>
      </c>
      <c r="I12" s="42" t="s">
        <v>53</v>
      </c>
      <c r="J12" s="42" t="s">
        <v>53</v>
      </c>
      <c r="K12" s="42" t="s">
        <v>53</v>
      </c>
      <c r="L12" s="45">
        <f t="shared" si="2"/>
        <v>188</v>
      </c>
      <c r="M12" s="42" t="s">
        <v>53</v>
      </c>
      <c r="N12" s="42" t="s">
        <v>53</v>
      </c>
      <c r="O12" s="42" t="s">
        <v>53</v>
      </c>
      <c r="P12" s="42" t="s">
        <v>53</v>
      </c>
    </row>
    <row r="13" spans="1:16" ht="14.65" customHeight="1">
      <c r="A13" s="28" t="s">
        <v>33</v>
      </c>
      <c r="B13" s="39">
        <f t="shared" si="3"/>
        <v>2667</v>
      </c>
      <c r="C13" s="39">
        <v>987</v>
      </c>
      <c r="D13" s="39">
        <v>627</v>
      </c>
      <c r="E13" s="39">
        <v>1053</v>
      </c>
      <c r="F13" s="39">
        <v>1767</v>
      </c>
      <c r="G13" s="39">
        <v>3638</v>
      </c>
      <c r="H13" s="39" t="s">
        <v>53</v>
      </c>
      <c r="I13" s="39" t="s">
        <v>53</v>
      </c>
      <c r="J13" s="39" t="s">
        <v>53</v>
      </c>
      <c r="K13" s="39" t="s">
        <v>53</v>
      </c>
      <c r="L13" s="55">
        <f t="shared" si="2"/>
        <v>971</v>
      </c>
      <c r="M13" s="39" t="s">
        <v>53</v>
      </c>
      <c r="N13" s="39" t="s">
        <v>53</v>
      </c>
      <c r="O13" s="39" t="s">
        <v>53</v>
      </c>
      <c r="P13" s="39" t="s">
        <v>53</v>
      </c>
    </row>
    <row r="14" spans="1:16" ht="14.65" customHeight="1">
      <c r="A14" s="29" t="s">
        <v>34</v>
      </c>
      <c r="B14" s="42">
        <v>38</v>
      </c>
      <c r="C14" s="42" t="s">
        <v>53</v>
      </c>
      <c r="D14" s="42" t="s">
        <v>53</v>
      </c>
      <c r="E14" s="42" t="s">
        <v>53</v>
      </c>
      <c r="F14" s="42" t="s">
        <v>53</v>
      </c>
      <c r="G14" s="42">
        <v>167</v>
      </c>
      <c r="H14" s="42" t="s">
        <v>53</v>
      </c>
      <c r="I14" s="42" t="s">
        <v>53</v>
      </c>
      <c r="J14" s="42" t="s">
        <v>53</v>
      </c>
      <c r="K14" s="42" t="s">
        <v>53</v>
      </c>
      <c r="L14" s="45">
        <f t="shared" si="2"/>
        <v>129</v>
      </c>
      <c r="M14" s="42" t="s">
        <v>53</v>
      </c>
      <c r="N14" s="42" t="s">
        <v>53</v>
      </c>
      <c r="O14" s="42" t="s">
        <v>53</v>
      </c>
      <c r="P14" s="42" t="s">
        <v>53</v>
      </c>
    </row>
    <row r="15" spans="1:16" ht="14.65" customHeight="1">
      <c r="A15" s="28" t="s">
        <v>35</v>
      </c>
      <c r="B15" s="39">
        <f t="shared" si="3"/>
        <v>2368</v>
      </c>
      <c r="C15" s="39">
        <v>254</v>
      </c>
      <c r="D15" s="39">
        <v>793</v>
      </c>
      <c r="E15" s="39">
        <v>1321</v>
      </c>
      <c r="F15" s="39">
        <v>1779</v>
      </c>
      <c r="G15" s="39">
        <v>3617</v>
      </c>
      <c r="H15" s="39" t="s">
        <v>53</v>
      </c>
      <c r="I15" s="39" t="s">
        <v>53</v>
      </c>
      <c r="J15" s="39" t="s">
        <v>53</v>
      </c>
      <c r="K15" s="39" t="s">
        <v>53</v>
      </c>
      <c r="L15" s="55">
        <f t="shared" si="2"/>
        <v>1249</v>
      </c>
      <c r="M15" s="39" t="s">
        <v>53</v>
      </c>
      <c r="N15" s="39" t="s">
        <v>53</v>
      </c>
      <c r="O15" s="39" t="s">
        <v>53</v>
      </c>
      <c r="P15" s="39" t="s">
        <v>53</v>
      </c>
    </row>
    <row r="16" spans="1:16" ht="14.65" customHeight="1">
      <c r="A16" s="29" t="s">
        <v>36</v>
      </c>
      <c r="B16" s="42">
        <f t="shared" si="3"/>
        <v>182</v>
      </c>
      <c r="C16" s="42">
        <v>16</v>
      </c>
      <c r="D16" s="42">
        <v>45</v>
      </c>
      <c r="E16" s="42">
        <v>121</v>
      </c>
      <c r="F16" s="42">
        <v>152</v>
      </c>
      <c r="G16" s="42">
        <v>324</v>
      </c>
      <c r="H16" s="42" t="s">
        <v>53</v>
      </c>
      <c r="I16" s="42" t="s">
        <v>53</v>
      </c>
      <c r="J16" s="42" t="s">
        <v>53</v>
      </c>
      <c r="K16" s="42" t="s">
        <v>53</v>
      </c>
      <c r="L16" s="45">
        <f t="shared" si="2"/>
        <v>142</v>
      </c>
      <c r="M16" s="42" t="s">
        <v>53</v>
      </c>
      <c r="N16" s="42" t="s">
        <v>53</v>
      </c>
      <c r="O16" s="42" t="s">
        <v>53</v>
      </c>
      <c r="P16" s="42" t="s">
        <v>53</v>
      </c>
    </row>
    <row r="17" spans="1:16" ht="14.65" customHeight="1">
      <c r="A17" s="28" t="s">
        <v>37</v>
      </c>
      <c r="B17" s="39">
        <f t="shared" si="3"/>
        <v>42</v>
      </c>
      <c r="C17" s="39">
        <v>4</v>
      </c>
      <c r="D17" s="39">
        <v>10</v>
      </c>
      <c r="E17" s="39">
        <v>28</v>
      </c>
      <c r="F17" s="39">
        <v>34</v>
      </c>
      <c r="G17" s="39">
        <v>82</v>
      </c>
      <c r="H17" s="39" t="s">
        <v>53</v>
      </c>
      <c r="I17" s="39" t="s">
        <v>53</v>
      </c>
      <c r="J17" s="39" t="s">
        <v>53</v>
      </c>
      <c r="K17" s="39" t="s">
        <v>53</v>
      </c>
      <c r="L17" s="55">
        <f t="shared" si="2"/>
        <v>40</v>
      </c>
      <c r="M17" s="39" t="s">
        <v>53</v>
      </c>
      <c r="N17" s="39" t="s">
        <v>53</v>
      </c>
      <c r="O17" s="39" t="s">
        <v>53</v>
      </c>
      <c r="P17" s="39" t="s">
        <v>53</v>
      </c>
    </row>
    <row r="18" spans="1:16" ht="14.65" customHeight="1">
      <c r="A18" s="29" t="s">
        <v>38</v>
      </c>
      <c r="B18" s="42">
        <f t="shared" si="3"/>
        <v>105</v>
      </c>
      <c r="C18" s="42">
        <v>31</v>
      </c>
      <c r="D18" s="42">
        <v>36</v>
      </c>
      <c r="E18" s="42">
        <v>38</v>
      </c>
      <c r="F18" s="42">
        <v>74</v>
      </c>
      <c r="G18" s="42">
        <v>144</v>
      </c>
      <c r="H18" s="42" t="s">
        <v>53</v>
      </c>
      <c r="I18" s="42" t="s">
        <v>53</v>
      </c>
      <c r="J18" s="42" t="s">
        <v>53</v>
      </c>
      <c r="K18" s="42" t="s">
        <v>53</v>
      </c>
      <c r="L18" s="45">
        <f t="shared" si="2"/>
        <v>39</v>
      </c>
      <c r="M18" s="42" t="s">
        <v>53</v>
      </c>
      <c r="N18" s="42" t="s">
        <v>53</v>
      </c>
      <c r="O18" s="42" t="s">
        <v>53</v>
      </c>
      <c r="P18" s="42" t="s">
        <v>53</v>
      </c>
    </row>
    <row r="19" spans="1:16" ht="14.65" customHeight="1">
      <c r="A19" s="28" t="s">
        <v>39</v>
      </c>
      <c r="B19" s="39">
        <f t="shared" si="3"/>
        <v>1120</v>
      </c>
      <c r="C19" s="39">
        <v>320</v>
      </c>
      <c r="D19" s="39">
        <v>355</v>
      </c>
      <c r="E19" s="39">
        <v>445</v>
      </c>
      <c r="F19" s="39">
        <v>926</v>
      </c>
      <c r="G19" s="39">
        <v>1691</v>
      </c>
      <c r="H19" s="39" t="s">
        <v>53</v>
      </c>
      <c r="I19" s="39" t="s">
        <v>53</v>
      </c>
      <c r="J19" s="39" t="s">
        <v>53</v>
      </c>
      <c r="K19" s="39" t="s">
        <v>53</v>
      </c>
      <c r="L19" s="55">
        <f t="shared" si="2"/>
        <v>571</v>
      </c>
      <c r="M19" s="39" t="s">
        <v>53</v>
      </c>
      <c r="N19" s="39" t="s">
        <v>53</v>
      </c>
      <c r="O19" s="39" t="s">
        <v>53</v>
      </c>
      <c r="P19" s="39" t="s">
        <v>53</v>
      </c>
    </row>
    <row r="20" spans="1:16" ht="14.65" customHeight="1">
      <c r="A20" s="29" t="s">
        <v>40</v>
      </c>
      <c r="B20" s="42">
        <f t="shared" si="3"/>
        <v>0</v>
      </c>
      <c r="C20" s="42">
        <v>0</v>
      </c>
      <c r="D20" s="42">
        <v>0</v>
      </c>
      <c r="E20" s="42">
        <v>0</v>
      </c>
      <c r="F20" s="42">
        <v>0</v>
      </c>
      <c r="G20" s="42">
        <f t="shared" ref="G20" si="4">SUM(H20:J20)</f>
        <v>0</v>
      </c>
      <c r="H20" s="42">
        <v>0</v>
      </c>
      <c r="I20" s="42">
        <v>0</v>
      </c>
      <c r="J20" s="42">
        <v>0</v>
      </c>
      <c r="K20" s="42">
        <v>0</v>
      </c>
      <c r="L20" s="45">
        <f t="shared" si="2"/>
        <v>0</v>
      </c>
      <c r="M20" s="45">
        <f t="shared" si="2"/>
        <v>0</v>
      </c>
      <c r="N20" s="45">
        <f t="shared" si="2"/>
        <v>0</v>
      </c>
      <c r="O20" s="45">
        <f t="shared" si="2"/>
        <v>0</v>
      </c>
      <c r="P20" s="45">
        <f t="shared" si="2"/>
        <v>0</v>
      </c>
    </row>
    <row r="21" spans="1:16" ht="14.65" customHeight="1">
      <c r="A21" s="30" t="s">
        <v>41</v>
      </c>
      <c r="B21" s="39">
        <f>SUM(B22:B27)</f>
        <v>7820</v>
      </c>
      <c r="C21" s="39">
        <v>537</v>
      </c>
      <c r="D21" s="39">
        <v>1410</v>
      </c>
      <c r="E21" s="39">
        <v>1204</v>
      </c>
      <c r="F21" s="39">
        <v>7669</v>
      </c>
      <c r="G21" s="39">
        <f>SUM(H21:J21)</f>
        <v>8412</v>
      </c>
      <c r="H21" s="39">
        <v>343</v>
      </c>
      <c r="I21" s="39">
        <v>1441</v>
      </c>
      <c r="J21" s="39">
        <f>6628</f>
        <v>6628</v>
      </c>
      <c r="K21" s="39">
        <v>8334</v>
      </c>
      <c r="L21" s="55">
        <f t="shared" si="2"/>
        <v>592</v>
      </c>
      <c r="M21" s="55">
        <f t="shared" si="2"/>
        <v>-194</v>
      </c>
      <c r="N21" s="55">
        <f t="shared" si="2"/>
        <v>31</v>
      </c>
      <c r="O21" s="55">
        <f t="shared" si="2"/>
        <v>5424</v>
      </c>
      <c r="P21" s="55">
        <f t="shared" si="2"/>
        <v>665</v>
      </c>
    </row>
    <row r="22" spans="1:16" ht="14.65" customHeight="1">
      <c r="A22" s="29" t="s">
        <v>42</v>
      </c>
      <c r="B22" s="42">
        <v>15</v>
      </c>
      <c r="C22" s="42" t="s">
        <v>53</v>
      </c>
      <c r="D22" s="42" t="s">
        <v>53</v>
      </c>
      <c r="E22" s="42" t="s">
        <v>53</v>
      </c>
      <c r="F22" s="42" t="s">
        <v>53</v>
      </c>
      <c r="G22" s="42">
        <v>52</v>
      </c>
      <c r="H22" s="42" t="s">
        <v>53</v>
      </c>
      <c r="I22" s="42" t="s">
        <v>53</v>
      </c>
      <c r="J22" s="42" t="s">
        <v>53</v>
      </c>
      <c r="K22" s="42" t="s">
        <v>53</v>
      </c>
      <c r="L22" s="45">
        <f t="shared" si="2"/>
        <v>37</v>
      </c>
      <c r="M22" s="42" t="s">
        <v>53</v>
      </c>
      <c r="N22" s="42" t="s">
        <v>53</v>
      </c>
      <c r="O22" s="42" t="s">
        <v>53</v>
      </c>
      <c r="P22" s="42" t="s">
        <v>53</v>
      </c>
    </row>
    <row r="23" spans="1:16" ht="14.65" customHeight="1">
      <c r="A23" s="28" t="s">
        <v>43</v>
      </c>
      <c r="B23" s="39">
        <v>1198</v>
      </c>
      <c r="C23" s="39" t="s">
        <v>53</v>
      </c>
      <c r="D23" s="39" t="s">
        <v>53</v>
      </c>
      <c r="E23" s="39" t="s">
        <v>53</v>
      </c>
      <c r="F23" s="39" t="s">
        <v>53</v>
      </c>
      <c r="G23" s="39">
        <v>1252</v>
      </c>
      <c r="H23" s="39" t="s">
        <v>53</v>
      </c>
      <c r="I23" s="39" t="s">
        <v>53</v>
      </c>
      <c r="J23" s="39" t="s">
        <v>53</v>
      </c>
      <c r="K23" s="39" t="s">
        <v>53</v>
      </c>
      <c r="L23" s="55">
        <f t="shared" si="2"/>
        <v>54</v>
      </c>
      <c r="M23" s="39" t="s">
        <v>53</v>
      </c>
      <c r="N23" s="39" t="s">
        <v>53</v>
      </c>
      <c r="O23" s="39" t="s">
        <v>53</v>
      </c>
      <c r="P23" s="39" t="s">
        <v>53</v>
      </c>
    </row>
    <row r="24" spans="1:16" ht="14.65" customHeight="1">
      <c r="A24" s="29" t="s">
        <v>44</v>
      </c>
      <c r="B24" s="42">
        <f t="shared" ref="B24:B27" si="5">SUM(C24:E24)</f>
        <v>1837</v>
      </c>
      <c r="C24" s="42">
        <v>30</v>
      </c>
      <c r="D24" s="42">
        <v>533</v>
      </c>
      <c r="E24" s="42">
        <v>1274</v>
      </c>
      <c r="F24" s="42" t="s">
        <v>53</v>
      </c>
      <c r="G24" s="42">
        <v>1961</v>
      </c>
      <c r="H24" s="42" t="s">
        <v>53</v>
      </c>
      <c r="I24" s="42" t="s">
        <v>53</v>
      </c>
      <c r="J24" s="42" t="s">
        <v>53</v>
      </c>
      <c r="K24" s="42" t="s">
        <v>53</v>
      </c>
      <c r="L24" s="45">
        <f t="shared" si="2"/>
        <v>124</v>
      </c>
      <c r="M24" s="42" t="s">
        <v>53</v>
      </c>
      <c r="N24" s="42" t="s">
        <v>53</v>
      </c>
      <c r="O24" s="42" t="s">
        <v>53</v>
      </c>
      <c r="P24" s="42" t="s">
        <v>53</v>
      </c>
    </row>
    <row r="25" spans="1:16" ht="14.65" customHeight="1">
      <c r="A25" s="28" t="s">
        <v>45</v>
      </c>
      <c r="B25" s="39">
        <f t="shared" si="5"/>
        <v>2313</v>
      </c>
      <c r="C25" s="39">
        <v>117</v>
      </c>
      <c r="D25" s="39">
        <v>421</v>
      </c>
      <c r="E25" s="39">
        <v>1775</v>
      </c>
      <c r="F25" s="39">
        <v>2252</v>
      </c>
      <c r="G25" s="39">
        <v>2689</v>
      </c>
      <c r="H25" s="39" t="s">
        <v>53</v>
      </c>
      <c r="I25" s="39" t="s">
        <v>53</v>
      </c>
      <c r="J25" s="39" t="s">
        <v>53</v>
      </c>
      <c r="K25" s="39" t="s">
        <v>53</v>
      </c>
      <c r="L25" s="55">
        <f t="shared" si="2"/>
        <v>376</v>
      </c>
      <c r="M25" s="39" t="s">
        <v>53</v>
      </c>
      <c r="N25" s="39" t="s">
        <v>53</v>
      </c>
      <c r="O25" s="39" t="s">
        <v>53</v>
      </c>
      <c r="P25" s="39" t="s">
        <v>53</v>
      </c>
    </row>
    <row r="26" spans="1:16" ht="14.65" customHeight="1">
      <c r="A26" s="29" t="s">
        <v>46</v>
      </c>
      <c r="B26" s="42">
        <f t="shared" si="5"/>
        <v>774</v>
      </c>
      <c r="C26" s="42">
        <v>259</v>
      </c>
      <c r="D26" s="42">
        <v>11</v>
      </c>
      <c r="E26" s="42">
        <v>504</v>
      </c>
      <c r="F26" s="42">
        <v>740</v>
      </c>
      <c r="G26" s="42">
        <v>666</v>
      </c>
      <c r="H26" s="42" t="s">
        <v>53</v>
      </c>
      <c r="I26" s="42" t="s">
        <v>53</v>
      </c>
      <c r="J26" s="42" t="s">
        <v>53</v>
      </c>
      <c r="K26" s="42" t="s">
        <v>53</v>
      </c>
      <c r="L26" s="45">
        <f t="shared" si="2"/>
        <v>-108</v>
      </c>
      <c r="M26" s="42" t="s">
        <v>53</v>
      </c>
      <c r="N26" s="42" t="s">
        <v>53</v>
      </c>
      <c r="O26" s="42" t="s">
        <v>53</v>
      </c>
      <c r="P26" s="42" t="s">
        <v>53</v>
      </c>
    </row>
    <row r="27" spans="1:16" ht="14.65" customHeight="1">
      <c r="A27" s="28" t="s">
        <v>47</v>
      </c>
      <c r="B27" s="39">
        <f t="shared" si="5"/>
        <v>1683</v>
      </c>
      <c r="C27" s="39">
        <v>112</v>
      </c>
      <c r="D27" s="39">
        <v>123</v>
      </c>
      <c r="E27" s="39">
        <v>1448</v>
      </c>
      <c r="F27" s="39">
        <v>1657</v>
      </c>
      <c r="G27" s="39">
        <v>1792</v>
      </c>
      <c r="H27" s="39" t="s">
        <v>53</v>
      </c>
      <c r="I27" s="39" t="s">
        <v>53</v>
      </c>
      <c r="J27" s="39" t="s">
        <v>53</v>
      </c>
      <c r="K27" s="39" t="s">
        <v>53</v>
      </c>
      <c r="L27" s="55">
        <f t="shared" si="2"/>
        <v>109</v>
      </c>
      <c r="M27" s="39" t="s">
        <v>53</v>
      </c>
      <c r="N27" s="39" t="s">
        <v>53</v>
      </c>
      <c r="O27" s="39" t="s">
        <v>53</v>
      </c>
      <c r="P27" s="39" t="s">
        <v>53</v>
      </c>
    </row>
    <row r="28" spans="1:16" ht="14.65" customHeight="1">
      <c r="A28" s="31"/>
      <c r="B28" s="376" t="s">
        <v>156</v>
      </c>
      <c r="C28" s="364"/>
      <c r="D28" s="364"/>
      <c r="E28" s="364"/>
      <c r="F28" s="364"/>
      <c r="G28" s="376" t="s">
        <v>156</v>
      </c>
      <c r="H28" s="364"/>
      <c r="I28" s="364"/>
      <c r="J28" s="364"/>
      <c r="K28" s="364"/>
      <c r="L28" s="376" t="s">
        <v>124</v>
      </c>
      <c r="M28" s="364"/>
      <c r="N28" s="364"/>
      <c r="O28" s="364"/>
      <c r="P28" s="364"/>
    </row>
    <row r="29" spans="1:16" ht="14.65" customHeight="1">
      <c r="A29" s="26" t="s">
        <v>29</v>
      </c>
      <c r="B29" s="184">
        <f>B9*100/$B9</f>
        <v>100</v>
      </c>
      <c r="C29" s="63">
        <f t="shared" ref="C29:F29" si="6">C9*100/$B9</f>
        <v>14.858309931069696</v>
      </c>
      <c r="D29" s="63">
        <f t="shared" si="6"/>
        <v>21.700280827163645</v>
      </c>
      <c r="E29" s="63">
        <f t="shared" si="6"/>
        <v>55.456982384477918</v>
      </c>
      <c r="F29" s="63">
        <f t="shared" si="6"/>
        <v>87.050038294613231</v>
      </c>
      <c r="G29" s="184">
        <f>G9*100/$G9</f>
        <v>100</v>
      </c>
      <c r="H29" s="63">
        <f t="shared" ref="H29:K29" si="7">H9*100/$G9</f>
        <v>13.518267249610533</v>
      </c>
      <c r="I29" s="63">
        <f t="shared" si="7"/>
        <v>24.624352982561938</v>
      </c>
      <c r="J29" s="63">
        <f t="shared" si="7"/>
        <v>61.857379767827531</v>
      </c>
      <c r="K29" s="63">
        <f t="shared" si="7"/>
        <v>88.451680988994426</v>
      </c>
      <c r="L29" s="183" t="s">
        <v>103</v>
      </c>
      <c r="M29" s="174">
        <f t="shared" ref="M29:M41" si="8">H29-C29</f>
        <v>-1.3400426814591633</v>
      </c>
      <c r="N29" s="174">
        <f t="shared" ref="N29:N41" si="9">I29-D29</f>
        <v>2.9240721553982922</v>
      </c>
      <c r="O29" s="174">
        <f t="shared" ref="O29:O41" si="10">J29-E29</f>
        <v>6.4003973833496133</v>
      </c>
      <c r="P29" s="174">
        <f t="shared" ref="P29:P41" si="11">K29-F29</f>
        <v>1.401642694381195</v>
      </c>
    </row>
    <row r="30" spans="1:16" ht="14.65" customHeight="1">
      <c r="A30" s="27" t="s">
        <v>30</v>
      </c>
      <c r="B30" s="185">
        <f t="shared" ref="B30:F45" si="12">B10*100/$B10</f>
        <v>100</v>
      </c>
      <c r="C30" s="65">
        <f t="shared" si="12"/>
        <v>23.063200815494394</v>
      </c>
      <c r="D30" s="65">
        <f t="shared" si="12"/>
        <v>29.638124362895006</v>
      </c>
      <c r="E30" s="65">
        <f t="shared" si="12"/>
        <v>19.610091743119266</v>
      </c>
      <c r="F30" s="65">
        <f t="shared" si="12"/>
        <v>76.070336391437309</v>
      </c>
      <c r="G30" s="185">
        <f t="shared" ref="G30:K45" si="13">G10*100/$G10</f>
        <v>100</v>
      </c>
      <c r="H30" s="65">
        <f t="shared" si="13"/>
        <v>20.431792461042917</v>
      </c>
      <c r="I30" s="65">
        <f t="shared" si="13"/>
        <v>30.112300861843824</v>
      </c>
      <c r="J30" s="65">
        <f t="shared" si="13"/>
        <v>49.455906677113255</v>
      </c>
      <c r="K30" s="65">
        <f t="shared" si="13"/>
        <v>80.673805171062938</v>
      </c>
      <c r="L30" s="175" t="s">
        <v>103</v>
      </c>
      <c r="M30" s="175">
        <f t="shared" si="8"/>
        <v>-2.6314083544514766</v>
      </c>
      <c r="N30" s="175">
        <f t="shared" si="9"/>
        <v>0.47417649894881819</v>
      </c>
      <c r="O30" s="175">
        <f t="shared" si="10"/>
        <v>29.845814933993989</v>
      </c>
      <c r="P30" s="175">
        <f t="shared" si="11"/>
        <v>4.6034687796256293</v>
      </c>
    </row>
    <row r="31" spans="1:16" ht="14.65" customHeight="1">
      <c r="A31" s="28" t="s">
        <v>31</v>
      </c>
      <c r="B31" s="184">
        <f t="shared" si="12"/>
        <v>100</v>
      </c>
      <c r="C31" s="63">
        <f t="shared" si="12"/>
        <v>19.375</v>
      </c>
      <c r="D31" s="63">
        <f t="shared" si="12"/>
        <v>31.25</v>
      </c>
      <c r="E31" s="63">
        <f t="shared" si="12"/>
        <v>49.375</v>
      </c>
      <c r="F31" s="63">
        <f t="shared" si="12"/>
        <v>84.375</v>
      </c>
      <c r="G31" s="184">
        <f t="shared" si="13"/>
        <v>100</v>
      </c>
      <c r="H31" s="76" t="s">
        <v>53</v>
      </c>
      <c r="I31" s="76" t="s">
        <v>53</v>
      </c>
      <c r="J31" s="76" t="s">
        <v>53</v>
      </c>
      <c r="K31" s="76" t="s">
        <v>53</v>
      </c>
      <c r="L31" s="174" t="s">
        <v>103</v>
      </c>
      <c r="M31" s="76" t="s">
        <v>53</v>
      </c>
      <c r="N31" s="76" t="s">
        <v>53</v>
      </c>
      <c r="O31" s="76" t="s">
        <v>53</v>
      </c>
      <c r="P31" s="76" t="s">
        <v>53</v>
      </c>
    </row>
    <row r="32" spans="1:16" ht="14.65" customHeight="1">
      <c r="A32" s="29" t="s">
        <v>32</v>
      </c>
      <c r="B32" s="185">
        <f t="shared" si="12"/>
        <v>100</v>
      </c>
      <c r="C32" s="65">
        <f t="shared" si="12"/>
        <v>8.1749049429657799</v>
      </c>
      <c r="D32" s="65">
        <f t="shared" si="12"/>
        <v>37.262357414448672</v>
      </c>
      <c r="E32" s="65">
        <f t="shared" si="12"/>
        <v>54.562737642585553</v>
      </c>
      <c r="F32" s="65" t="s">
        <v>53</v>
      </c>
      <c r="G32" s="185">
        <f t="shared" si="13"/>
        <v>100</v>
      </c>
      <c r="H32" s="42" t="s">
        <v>53</v>
      </c>
      <c r="I32" s="42" t="s">
        <v>53</v>
      </c>
      <c r="J32" s="42" t="s">
        <v>53</v>
      </c>
      <c r="K32" s="42" t="s">
        <v>53</v>
      </c>
      <c r="L32" s="175" t="s">
        <v>103</v>
      </c>
      <c r="M32" s="42" t="s">
        <v>53</v>
      </c>
      <c r="N32" s="42" t="s">
        <v>53</v>
      </c>
      <c r="O32" s="42" t="s">
        <v>53</v>
      </c>
      <c r="P32" s="42" t="s">
        <v>53</v>
      </c>
    </row>
    <row r="33" spans="1:16" ht="14.65" customHeight="1">
      <c r="A33" s="28" t="s">
        <v>33</v>
      </c>
      <c r="B33" s="184">
        <f t="shared" si="12"/>
        <v>100</v>
      </c>
      <c r="C33" s="63">
        <f t="shared" si="12"/>
        <v>37.00787401574803</v>
      </c>
      <c r="D33" s="63">
        <f t="shared" si="12"/>
        <v>23.509561304836897</v>
      </c>
      <c r="E33" s="63">
        <f t="shared" si="12"/>
        <v>39.48256467941507</v>
      </c>
      <c r="F33" s="63">
        <f t="shared" si="12"/>
        <v>66.254218222722159</v>
      </c>
      <c r="G33" s="184">
        <f t="shared" si="13"/>
        <v>100</v>
      </c>
      <c r="H33" s="39" t="s">
        <v>53</v>
      </c>
      <c r="I33" s="39" t="s">
        <v>53</v>
      </c>
      <c r="J33" s="39" t="s">
        <v>53</v>
      </c>
      <c r="K33" s="39" t="s">
        <v>53</v>
      </c>
      <c r="L33" s="174" t="s">
        <v>103</v>
      </c>
      <c r="M33" s="39" t="s">
        <v>53</v>
      </c>
      <c r="N33" s="39" t="s">
        <v>53</v>
      </c>
      <c r="O33" s="39" t="s">
        <v>53</v>
      </c>
      <c r="P33" s="39" t="s">
        <v>53</v>
      </c>
    </row>
    <row r="34" spans="1:16" ht="14.65" customHeight="1">
      <c r="A34" s="29" t="s">
        <v>34</v>
      </c>
      <c r="B34" s="185">
        <f t="shared" si="12"/>
        <v>100</v>
      </c>
      <c r="C34" s="65" t="s">
        <v>53</v>
      </c>
      <c r="D34" s="65" t="s">
        <v>53</v>
      </c>
      <c r="E34" s="65" t="s">
        <v>53</v>
      </c>
      <c r="F34" s="65" t="s">
        <v>53</v>
      </c>
      <c r="G34" s="185">
        <f t="shared" si="13"/>
        <v>100</v>
      </c>
      <c r="H34" s="42" t="s">
        <v>53</v>
      </c>
      <c r="I34" s="42" t="s">
        <v>53</v>
      </c>
      <c r="J34" s="42" t="s">
        <v>53</v>
      </c>
      <c r="K34" s="42" t="s">
        <v>53</v>
      </c>
      <c r="L34" s="175" t="s">
        <v>103</v>
      </c>
      <c r="M34" s="42" t="s">
        <v>53</v>
      </c>
      <c r="N34" s="42" t="s">
        <v>53</v>
      </c>
      <c r="O34" s="42" t="s">
        <v>53</v>
      </c>
      <c r="P34" s="42" t="s">
        <v>53</v>
      </c>
    </row>
    <row r="35" spans="1:16" ht="14.65" customHeight="1">
      <c r="A35" s="28" t="s">
        <v>35</v>
      </c>
      <c r="B35" s="184">
        <f t="shared" si="12"/>
        <v>100</v>
      </c>
      <c r="C35" s="63">
        <f t="shared" si="12"/>
        <v>10.726351351351351</v>
      </c>
      <c r="D35" s="63">
        <f t="shared" si="12"/>
        <v>33.488175675675677</v>
      </c>
      <c r="E35" s="63">
        <f t="shared" si="12"/>
        <v>55.785472972972975</v>
      </c>
      <c r="F35" s="63">
        <f t="shared" si="12"/>
        <v>75.126689189189193</v>
      </c>
      <c r="G35" s="184">
        <f t="shared" si="13"/>
        <v>100</v>
      </c>
      <c r="H35" s="39" t="s">
        <v>53</v>
      </c>
      <c r="I35" s="39" t="s">
        <v>53</v>
      </c>
      <c r="J35" s="39" t="s">
        <v>53</v>
      </c>
      <c r="K35" s="39" t="s">
        <v>53</v>
      </c>
      <c r="L35" s="174" t="s">
        <v>103</v>
      </c>
      <c r="M35" s="39" t="s">
        <v>53</v>
      </c>
      <c r="N35" s="39" t="s">
        <v>53</v>
      </c>
      <c r="O35" s="39" t="s">
        <v>53</v>
      </c>
      <c r="P35" s="39" t="s">
        <v>53</v>
      </c>
    </row>
    <row r="36" spans="1:16" ht="14.65" customHeight="1">
      <c r="A36" s="29" t="s">
        <v>36</v>
      </c>
      <c r="B36" s="185">
        <f t="shared" si="12"/>
        <v>100</v>
      </c>
      <c r="C36" s="65">
        <f t="shared" si="12"/>
        <v>8.791208791208792</v>
      </c>
      <c r="D36" s="65">
        <f t="shared" si="12"/>
        <v>24.725274725274726</v>
      </c>
      <c r="E36" s="65">
        <f t="shared" si="12"/>
        <v>66.483516483516482</v>
      </c>
      <c r="F36" s="65">
        <f t="shared" si="12"/>
        <v>83.516483516483518</v>
      </c>
      <c r="G36" s="185">
        <f t="shared" si="13"/>
        <v>100</v>
      </c>
      <c r="H36" s="42" t="s">
        <v>53</v>
      </c>
      <c r="I36" s="42" t="s">
        <v>53</v>
      </c>
      <c r="J36" s="42" t="s">
        <v>53</v>
      </c>
      <c r="K36" s="42" t="s">
        <v>53</v>
      </c>
      <c r="L36" s="175" t="s">
        <v>103</v>
      </c>
      <c r="M36" s="42" t="s">
        <v>53</v>
      </c>
      <c r="N36" s="42" t="s">
        <v>53</v>
      </c>
      <c r="O36" s="42" t="s">
        <v>53</v>
      </c>
      <c r="P36" s="42" t="s">
        <v>53</v>
      </c>
    </row>
    <row r="37" spans="1:16" ht="14.65" customHeight="1">
      <c r="A37" s="28" t="s">
        <v>37</v>
      </c>
      <c r="B37" s="184">
        <f t="shared" si="12"/>
        <v>100</v>
      </c>
      <c r="C37" s="63">
        <f t="shared" si="12"/>
        <v>9.5238095238095237</v>
      </c>
      <c r="D37" s="63">
        <f t="shared" si="12"/>
        <v>23.80952380952381</v>
      </c>
      <c r="E37" s="63">
        <f t="shared" si="12"/>
        <v>66.666666666666671</v>
      </c>
      <c r="F37" s="63">
        <f t="shared" si="12"/>
        <v>80.952380952380949</v>
      </c>
      <c r="G37" s="184">
        <f t="shared" si="13"/>
        <v>100</v>
      </c>
      <c r="H37" s="39" t="s">
        <v>53</v>
      </c>
      <c r="I37" s="39" t="s">
        <v>53</v>
      </c>
      <c r="J37" s="39" t="s">
        <v>53</v>
      </c>
      <c r="K37" s="39" t="s">
        <v>53</v>
      </c>
      <c r="L37" s="174" t="s">
        <v>103</v>
      </c>
      <c r="M37" s="39" t="s">
        <v>53</v>
      </c>
      <c r="N37" s="39" t="s">
        <v>53</v>
      </c>
      <c r="O37" s="39" t="s">
        <v>53</v>
      </c>
      <c r="P37" s="39" t="s">
        <v>53</v>
      </c>
    </row>
    <row r="38" spans="1:16" ht="14.65" customHeight="1">
      <c r="A38" s="29" t="s">
        <v>38</v>
      </c>
      <c r="B38" s="185">
        <f t="shared" si="12"/>
        <v>100</v>
      </c>
      <c r="C38" s="65">
        <f t="shared" si="12"/>
        <v>29.523809523809526</v>
      </c>
      <c r="D38" s="65">
        <f t="shared" si="12"/>
        <v>34.285714285714285</v>
      </c>
      <c r="E38" s="65">
        <f t="shared" si="12"/>
        <v>36.19047619047619</v>
      </c>
      <c r="F38" s="65">
        <f t="shared" si="12"/>
        <v>70.476190476190482</v>
      </c>
      <c r="G38" s="185">
        <f t="shared" si="13"/>
        <v>100</v>
      </c>
      <c r="H38" s="42" t="s">
        <v>53</v>
      </c>
      <c r="I38" s="42" t="s">
        <v>53</v>
      </c>
      <c r="J38" s="42" t="s">
        <v>53</v>
      </c>
      <c r="K38" s="42" t="s">
        <v>53</v>
      </c>
      <c r="L38" s="175" t="s">
        <v>103</v>
      </c>
      <c r="M38" s="42" t="s">
        <v>53</v>
      </c>
      <c r="N38" s="42" t="s">
        <v>53</v>
      </c>
      <c r="O38" s="42" t="s">
        <v>53</v>
      </c>
      <c r="P38" s="42" t="s">
        <v>53</v>
      </c>
    </row>
    <row r="39" spans="1:16" ht="14.65" customHeight="1">
      <c r="A39" s="28" t="s">
        <v>39</v>
      </c>
      <c r="B39" s="184">
        <f t="shared" si="12"/>
        <v>100</v>
      </c>
      <c r="C39" s="63">
        <f t="shared" si="12"/>
        <v>28.571428571428573</v>
      </c>
      <c r="D39" s="63">
        <f t="shared" si="12"/>
        <v>31.696428571428573</v>
      </c>
      <c r="E39" s="63">
        <f t="shared" si="12"/>
        <v>39.732142857142854</v>
      </c>
      <c r="F39" s="63">
        <f t="shared" si="12"/>
        <v>82.678571428571431</v>
      </c>
      <c r="G39" s="184">
        <f t="shared" si="13"/>
        <v>100</v>
      </c>
      <c r="H39" s="39" t="s">
        <v>53</v>
      </c>
      <c r="I39" s="39" t="s">
        <v>53</v>
      </c>
      <c r="J39" s="39" t="s">
        <v>53</v>
      </c>
      <c r="K39" s="39" t="s">
        <v>53</v>
      </c>
      <c r="L39" s="174" t="s">
        <v>103</v>
      </c>
      <c r="M39" s="39" t="s">
        <v>53</v>
      </c>
      <c r="N39" s="39" t="s">
        <v>53</v>
      </c>
      <c r="O39" s="39" t="s">
        <v>53</v>
      </c>
      <c r="P39" s="39" t="s">
        <v>53</v>
      </c>
    </row>
    <row r="40" spans="1:16" ht="14.65" customHeight="1">
      <c r="A40" s="29" t="s">
        <v>40</v>
      </c>
      <c r="B40" s="185" t="s">
        <v>103</v>
      </c>
      <c r="C40" s="185" t="s">
        <v>103</v>
      </c>
      <c r="D40" s="185" t="s">
        <v>103</v>
      </c>
      <c r="E40" s="185" t="s">
        <v>103</v>
      </c>
      <c r="F40" s="185" t="s">
        <v>103</v>
      </c>
      <c r="G40" s="185" t="s">
        <v>103</v>
      </c>
      <c r="H40" s="175" t="s">
        <v>103</v>
      </c>
      <c r="I40" s="175" t="s">
        <v>103</v>
      </c>
      <c r="J40" s="175" t="s">
        <v>103</v>
      </c>
      <c r="K40" s="175" t="s">
        <v>103</v>
      </c>
      <c r="L40" s="175" t="s">
        <v>103</v>
      </c>
      <c r="M40" s="175" t="s">
        <v>103</v>
      </c>
      <c r="N40" s="175" t="s">
        <v>103</v>
      </c>
      <c r="O40" s="175" t="s">
        <v>103</v>
      </c>
      <c r="P40" s="175" t="s">
        <v>103</v>
      </c>
    </row>
    <row r="41" spans="1:16" ht="14.65" customHeight="1">
      <c r="A41" s="30" t="s">
        <v>41</v>
      </c>
      <c r="B41" s="184">
        <f t="shared" si="12"/>
        <v>100</v>
      </c>
      <c r="C41" s="63">
        <f t="shared" si="12"/>
        <v>6.867007672634271</v>
      </c>
      <c r="D41" s="63">
        <f t="shared" si="12"/>
        <v>18.0306905370844</v>
      </c>
      <c r="E41" s="63">
        <f t="shared" si="12"/>
        <v>15.396419437340153</v>
      </c>
      <c r="F41" s="63">
        <f t="shared" si="12"/>
        <v>98.069053708439895</v>
      </c>
      <c r="G41" s="184">
        <f t="shared" si="13"/>
        <v>100</v>
      </c>
      <c r="H41" s="63">
        <f t="shared" si="13"/>
        <v>4.0775083214455536</v>
      </c>
      <c r="I41" s="63">
        <f t="shared" si="13"/>
        <v>17.130290061816453</v>
      </c>
      <c r="J41" s="63">
        <f t="shared" si="13"/>
        <v>78.792201616737998</v>
      </c>
      <c r="K41" s="63">
        <f t="shared" si="13"/>
        <v>99.072753209700423</v>
      </c>
      <c r="L41" s="174" t="s">
        <v>103</v>
      </c>
      <c r="M41" s="174">
        <f t="shared" si="8"/>
        <v>-2.7894993511887174</v>
      </c>
      <c r="N41" s="174">
        <f t="shared" si="9"/>
        <v>-0.90040047526794709</v>
      </c>
      <c r="O41" s="174">
        <f t="shared" si="10"/>
        <v>63.395782179397841</v>
      </c>
      <c r="P41" s="174">
        <f t="shared" si="11"/>
        <v>1.0036995012605274</v>
      </c>
    </row>
    <row r="42" spans="1:16" ht="14.65" customHeight="1">
      <c r="A42" s="29" t="s">
        <v>42</v>
      </c>
      <c r="B42" s="185">
        <f t="shared" si="12"/>
        <v>100</v>
      </c>
      <c r="C42" s="66" t="s">
        <v>53</v>
      </c>
      <c r="D42" s="66" t="s">
        <v>53</v>
      </c>
      <c r="E42" s="66" t="s">
        <v>53</v>
      </c>
      <c r="F42" s="66" t="s">
        <v>53</v>
      </c>
      <c r="G42" s="185">
        <f t="shared" si="13"/>
        <v>100</v>
      </c>
      <c r="H42" s="42" t="s">
        <v>53</v>
      </c>
      <c r="I42" s="42" t="s">
        <v>53</v>
      </c>
      <c r="J42" s="42" t="s">
        <v>53</v>
      </c>
      <c r="K42" s="42" t="s">
        <v>53</v>
      </c>
      <c r="L42" s="175" t="s">
        <v>103</v>
      </c>
      <c r="M42" s="42" t="s">
        <v>53</v>
      </c>
      <c r="N42" s="42" t="s">
        <v>53</v>
      </c>
      <c r="O42" s="42" t="s">
        <v>53</v>
      </c>
      <c r="P42" s="42" t="s">
        <v>53</v>
      </c>
    </row>
    <row r="43" spans="1:16" ht="14.65" customHeight="1">
      <c r="A43" s="28" t="s">
        <v>43</v>
      </c>
      <c r="B43" s="184">
        <f t="shared" si="12"/>
        <v>100</v>
      </c>
      <c r="C43" s="63" t="s">
        <v>53</v>
      </c>
      <c r="D43" s="63" t="s">
        <v>53</v>
      </c>
      <c r="E43" s="63" t="s">
        <v>53</v>
      </c>
      <c r="F43" s="63" t="s">
        <v>53</v>
      </c>
      <c r="G43" s="184">
        <f t="shared" si="13"/>
        <v>100</v>
      </c>
      <c r="H43" s="39" t="s">
        <v>53</v>
      </c>
      <c r="I43" s="39" t="s">
        <v>53</v>
      </c>
      <c r="J43" s="39" t="s">
        <v>53</v>
      </c>
      <c r="K43" s="39" t="s">
        <v>53</v>
      </c>
      <c r="L43" s="174" t="s">
        <v>103</v>
      </c>
      <c r="M43" s="39" t="s">
        <v>53</v>
      </c>
      <c r="N43" s="39" t="s">
        <v>53</v>
      </c>
      <c r="O43" s="39" t="s">
        <v>53</v>
      </c>
      <c r="P43" s="39" t="s">
        <v>53</v>
      </c>
    </row>
    <row r="44" spans="1:16" ht="14.65" customHeight="1">
      <c r="A44" s="29" t="s">
        <v>44</v>
      </c>
      <c r="B44" s="185">
        <f t="shared" si="12"/>
        <v>100</v>
      </c>
      <c r="C44" s="65">
        <f t="shared" si="12"/>
        <v>1.6330974414806749</v>
      </c>
      <c r="D44" s="65">
        <f t="shared" si="12"/>
        <v>29.014697876973326</v>
      </c>
      <c r="E44" s="65">
        <f t="shared" si="12"/>
        <v>69.352204681545999</v>
      </c>
      <c r="F44" s="66" t="s">
        <v>53</v>
      </c>
      <c r="G44" s="185">
        <f t="shared" si="13"/>
        <v>100</v>
      </c>
      <c r="H44" s="42" t="s">
        <v>53</v>
      </c>
      <c r="I44" s="42" t="s">
        <v>53</v>
      </c>
      <c r="J44" s="42" t="s">
        <v>53</v>
      </c>
      <c r="K44" s="42" t="s">
        <v>53</v>
      </c>
      <c r="L44" s="175" t="s">
        <v>103</v>
      </c>
      <c r="M44" s="42" t="s">
        <v>53</v>
      </c>
      <c r="N44" s="42" t="s">
        <v>53</v>
      </c>
      <c r="O44" s="42" t="s">
        <v>53</v>
      </c>
      <c r="P44" s="42" t="s">
        <v>53</v>
      </c>
    </row>
    <row r="45" spans="1:16" ht="14.65" customHeight="1">
      <c r="A45" s="28" t="s">
        <v>45</v>
      </c>
      <c r="B45" s="184">
        <f t="shared" si="12"/>
        <v>100</v>
      </c>
      <c r="C45" s="63">
        <f t="shared" si="12"/>
        <v>5.0583657587548636</v>
      </c>
      <c r="D45" s="63">
        <f t="shared" si="12"/>
        <v>18.201469952442714</v>
      </c>
      <c r="E45" s="63">
        <f t="shared" si="12"/>
        <v>76.740164288802418</v>
      </c>
      <c r="F45" s="63">
        <f t="shared" si="12"/>
        <v>97.36273238218763</v>
      </c>
      <c r="G45" s="184">
        <f t="shared" si="13"/>
        <v>100</v>
      </c>
      <c r="H45" s="39" t="s">
        <v>53</v>
      </c>
      <c r="I45" s="39" t="s">
        <v>53</v>
      </c>
      <c r="J45" s="39" t="s">
        <v>53</v>
      </c>
      <c r="K45" s="39" t="s">
        <v>53</v>
      </c>
      <c r="L45" s="174" t="s">
        <v>103</v>
      </c>
      <c r="M45" s="39" t="s">
        <v>53</v>
      </c>
      <c r="N45" s="39" t="s">
        <v>53</v>
      </c>
      <c r="O45" s="39" t="s">
        <v>53</v>
      </c>
      <c r="P45" s="39" t="s">
        <v>53</v>
      </c>
    </row>
    <row r="46" spans="1:16" ht="14.65" customHeight="1">
      <c r="A46" s="29" t="s">
        <v>46</v>
      </c>
      <c r="B46" s="185">
        <f t="shared" ref="B46:F47" si="14">B26*100/$B26</f>
        <v>100</v>
      </c>
      <c r="C46" s="65">
        <f t="shared" si="14"/>
        <v>33.462532299741603</v>
      </c>
      <c r="D46" s="65">
        <f t="shared" si="14"/>
        <v>1.421188630490956</v>
      </c>
      <c r="E46" s="65">
        <f t="shared" si="14"/>
        <v>65.116279069767444</v>
      </c>
      <c r="F46" s="65">
        <f t="shared" si="14"/>
        <v>95.607235142118867</v>
      </c>
      <c r="G46" s="185">
        <f t="shared" ref="G46:G47" si="15">G26*100/$G26</f>
        <v>100</v>
      </c>
      <c r="H46" s="42" t="s">
        <v>53</v>
      </c>
      <c r="I46" s="42" t="s">
        <v>53</v>
      </c>
      <c r="J46" s="42" t="s">
        <v>53</v>
      </c>
      <c r="K46" s="42" t="s">
        <v>53</v>
      </c>
      <c r="L46" s="175" t="s">
        <v>103</v>
      </c>
      <c r="M46" s="42" t="s">
        <v>53</v>
      </c>
      <c r="N46" s="42" t="s">
        <v>53</v>
      </c>
      <c r="O46" s="42" t="s">
        <v>53</v>
      </c>
      <c r="P46" s="42" t="s">
        <v>53</v>
      </c>
    </row>
    <row r="47" spans="1:16" ht="14.65" customHeight="1">
      <c r="A47" s="28" t="s">
        <v>47</v>
      </c>
      <c r="B47" s="184">
        <f t="shared" si="14"/>
        <v>100</v>
      </c>
      <c r="C47" s="63">
        <f t="shared" si="14"/>
        <v>6.6547831253713605</v>
      </c>
      <c r="D47" s="63">
        <f t="shared" si="14"/>
        <v>7.3083778966131909</v>
      </c>
      <c r="E47" s="63">
        <f t="shared" si="14"/>
        <v>86.036838978015453</v>
      </c>
      <c r="F47" s="63">
        <f t="shared" si="14"/>
        <v>98.455139631610223</v>
      </c>
      <c r="G47" s="184">
        <f t="shared" si="15"/>
        <v>100</v>
      </c>
      <c r="H47" s="39" t="s">
        <v>53</v>
      </c>
      <c r="I47" s="39" t="s">
        <v>53</v>
      </c>
      <c r="J47" s="39" t="s">
        <v>53</v>
      </c>
      <c r="K47" s="39" t="s">
        <v>53</v>
      </c>
      <c r="L47" s="174" t="s">
        <v>103</v>
      </c>
      <c r="M47" s="39" t="s">
        <v>53</v>
      </c>
      <c r="N47" s="39" t="s">
        <v>53</v>
      </c>
      <c r="O47" s="39" t="s">
        <v>53</v>
      </c>
      <c r="P47" s="39" t="s">
        <v>53</v>
      </c>
    </row>
    <row r="48" spans="1:16" ht="20.25" customHeight="1">
      <c r="A48" s="373" t="s">
        <v>127</v>
      </c>
      <c r="B48" s="373"/>
      <c r="C48" s="373"/>
      <c r="D48" s="373"/>
      <c r="E48" s="373"/>
      <c r="F48" s="373"/>
      <c r="G48" s="373"/>
      <c r="H48" s="373"/>
      <c r="I48" s="373"/>
      <c r="J48" s="373"/>
      <c r="K48" s="373"/>
      <c r="L48" s="373"/>
      <c r="M48" s="373"/>
      <c r="N48" s="373"/>
      <c r="O48" s="373"/>
      <c r="P48" s="373"/>
    </row>
  </sheetData>
  <mergeCells count="17">
    <mergeCell ref="A48:P48"/>
    <mergeCell ref="B8:F8"/>
    <mergeCell ref="G8:K8"/>
    <mergeCell ref="L8:P8"/>
    <mergeCell ref="B28:F28"/>
    <mergeCell ref="G28:K28"/>
    <mergeCell ref="L28:P28"/>
    <mergeCell ref="A5:A7"/>
    <mergeCell ref="B5:F5"/>
    <mergeCell ref="G5:K5"/>
    <mergeCell ref="L5:P5"/>
    <mergeCell ref="B6:B7"/>
    <mergeCell ref="C6:F6"/>
    <mergeCell ref="G6:G7"/>
    <mergeCell ref="H6:K6"/>
    <mergeCell ref="L6:L7"/>
    <mergeCell ref="M6:P6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8"/>
  <sheetViews>
    <sheetView workbookViewId="0">
      <selection activeCell="A4" sqref="A4"/>
    </sheetView>
  </sheetViews>
  <sheetFormatPr baseColWidth="10" defaultColWidth="10.81640625" defaultRowHeight="14.65" customHeight="1"/>
  <cols>
    <col min="1" max="1" width="26.81640625" style="3" customWidth="1"/>
    <col min="2" max="9" width="12.54296875" style="283" customWidth="1"/>
    <col min="10" max="13" width="12.54296875" style="3" customWidth="1"/>
    <col min="14" max="16384" width="10.81640625" style="3"/>
  </cols>
  <sheetData>
    <row r="1" spans="1:13" s="5" customFormat="1" ht="20.25" customHeight="1">
      <c r="A1" s="4" t="s">
        <v>0</v>
      </c>
      <c r="B1" s="284"/>
      <c r="C1" s="284"/>
      <c r="D1" s="284"/>
      <c r="E1" s="284"/>
      <c r="F1" s="284"/>
      <c r="G1" s="284"/>
      <c r="H1" s="284"/>
      <c r="I1" s="284"/>
    </row>
    <row r="2" spans="1:13" s="2" customFormat="1" ht="14.65" customHeight="1">
      <c r="A2" s="1"/>
      <c r="B2" s="282"/>
      <c r="C2" s="282"/>
      <c r="D2" s="282"/>
      <c r="E2" s="282"/>
      <c r="F2" s="282"/>
      <c r="G2" s="282"/>
      <c r="H2" s="282"/>
      <c r="I2" s="282"/>
    </row>
    <row r="3" spans="1:13" s="2" customFormat="1" ht="14.65" customHeight="1">
      <c r="A3" s="9" t="s">
        <v>445</v>
      </c>
      <c r="B3" s="282"/>
      <c r="C3" s="282"/>
      <c r="D3" s="282"/>
      <c r="E3" s="282"/>
      <c r="F3" s="282"/>
      <c r="G3" s="282"/>
      <c r="H3" s="282"/>
      <c r="I3" s="282"/>
    </row>
    <row r="5" spans="1:13" ht="14.65" customHeight="1">
      <c r="A5" s="374" t="s">
        <v>28</v>
      </c>
      <c r="B5" s="366">
        <v>2012</v>
      </c>
      <c r="C5" s="366"/>
      <c r="D5" s="366"/>
      <c r="E5" s="366"/>
      <c r="F5" s="366">
        <v>2015</v>
      </c>
      <c r="G5" s="366"/>
      <c r="H5" s="366"/>
      <c r="I5" s="366"/>
      <c r="J5" s="366" t="s">
        <v>214</v>
      </c>
      <c r="K5" s="366"/>
      <c r="L5" s="366"/>
      <c r="M5" s="366"/>
    </row>
    <row r="6" spans="1:13" ht="14.65" customHeight="1">
      <c r="A6" s="375"/>
      <c r="B6" s="371" t="s">
        <v>69</v>
      </c>
      <c r="C6" s="366" t="s">
        <v>27</v>
      </c>
      <c r="D6" s="366"/>
      <c r="E6" s="366"/>
      <c r="F6" s="371" t="s">
        <v>69</v>
      </c>
      <c r="G6" s="366" t="s">
        <v>27</v>
      </c>
      <c r="H6" s="366"/>
      <c r="I6" s="366"/>
      <c r="J6" s="371" t="s">
        <v>69</v>
      </c>
      <c r="K6" s="366" t="s">
        <v>27</v>
      </c>
      <c r="L6" s="366"/>
      <c r="M6" s="366"/>
    </row>
    <row r="7" spans="1:13" s="25" customFormat="1" ht="40.15" customHeight="1">
      <c r="A7" s="377"/>
      <c r="B7" s="371"/>
      <c r="C7" s="286" t="s">
        <v>72</v>
      </c>
      <c r="D7" s="286" t="s">
        <v>145</v>
      </c>
      <c r="E7" s="286" t="s">
        <v>157</v>
      </c>
      <c r="F7" s="371"/>
      <c r="G7" s="286" t="s">
        <v>72</v>
      </c>
      <c r="H7" s="286" t="s">
        <v>145</v>
      </c>
      <c r="I7" s="286" t="s">
        <v>157</v>
      </c>
      <c r="J7" s="371"/>
      <c r="K7" s="49" t="s">
        <v>72</v>
      </c>
      <c r="L7" s="49" t="s">
        <v>145</v>
      </c>
      <c r="M7" s="286" t="s">
        <v>157</v>
      </c>
    </row>
    <row r="8" spans="1:13" ht="14.65" customHeight="1">
      <c r="A8" s="31"/>
      <c r="B8" s="376" t="s">
        <v>50</v>
      </c>
      <c r="C8" s="364"/>
      <c r="D8" s="364"/>
      <c r="E8" s="364"/>
      <c r="F8" s="376" t="s">
        <v>50</v>
      </c>
      <c r="G8" s="364"/>
      <c r="H8" s="364"/>
      <c r="I8" s="364"/>
      <c r="J8" s="376" t="s">
        <v>50</v>
      </c>
      <c r="K8" s="364"/>
      <c r="L8" s="364"/>
      <c r="M8" s="364"/>
    </row>
    <row r="9" spans="1:13" ht="14.65" customHeight="1">
      <c r="A9" s="26" t="s">
        <v>29</v>
      </c>
      <c r="B9" s="253">
        <v>39.4</v>
      </c>
      <c r="C9" s="295">
        <v>37.299999999999997</v>
      </c>
      <c r="D9" s="295">
        <v>23.7</v>
      </c>
      <c r="E9" s="295">
        <v>39.1</v>
      </c>
      <c r="F9" s="295">
        <v>43.2</v>
      </c>
      <c r="G9" s="295">
        <v>31.9</v>
      </c>
      <c r="H9" s="295">
        <v>28</v>
      </c>
      <c r="I9" s="295">
        <v>40</v>
      </c>
      <c r="J9" s="301">
        <f>F9-B9</f>
        <v>3.8000000000000043</v>
      </c>
      <c r="K9" s="301">
        <f t="shared" ref="K9:M9" si="0">G9-C9</f>
        <v>-5.3999999999999986</v>
      </c>
      <c r="L9" s="301">
        <f t="shared" si="0"/>
        <v>4.3000000000000007</v>
      </c>
      <c r="M9" s="301">
        <f t="shared" si="0"/>
        <v>0.89999999999999858</v>
      </c>
    </row>
    <row r="10" spans="1:13" ht="14.65" customHeight="1">
      <c r="A10" s="27" t="s">
        <v>30</v>
      </c>
      <c r="B10" s="254">
        <v>35.299999999999997</v>
      </c>
      <c r="C10" s="297">
        <v>46.7</v>
      </c>
      <c r="D10" s="297">
        <v>24.4</v>
      </c>
      <c r="E10" s="297">
        <v>28.9</v>
      </c>
      <c r="F10" s="297">
        <v>39.5</v>
      </c>
      <c r="G10" s="297">
        <v>38.700000000000003</v>
      </c>
      <c r="H10" s="297">
        <v>29.2</v>
      </c>
      <c r="I10" s="297">
        <v>32.1</v>
      </c>
      <c r="J10" s="302">
        <f t="shared" ref="J10:J27" si="1">F10-B10</f>
        <v>4.2000000000000028</v>
      </c>
      <c r="K10" s="302">
        <f t="shared" ref="K10:K27" si="2">G10-C10</f>
        <v>-8</v>
      </c>
      <c r="L10" s="302">
        <f t="shared" ref="L10:L27" si="3">H10-D10</f>
        <v>4.8000000000000007</v>
      </c>
      <c r="M10" s="302">
        <f t="shared" ref="M10:M27" si="4">I10-E10</f>
        <v>3.2000000000000028</v>
      </c>
    </row>
    <row r="11" spans="1:13" ht="14.65" customHeight="1">
      <c r="A11" s="28" t="s">
        <v>31</v>
      </c>
      <c r="B11" s="253">
        <v>34.799999999999997</v>
      </c>
      <c r="C11" s="295">
        <v>40.1</v>
      </c>
      <c r="D11" s="295">
        <v>24.6</v>
      </c>
      <c r="E11" s="295">
        <v>35.299999999999997</v>
      </c>
      <c r="F11" s="295">
        <v>43.636873484881363</v>
      </c>
      <c r="G11" s="295">
        <v>33.44</v>
      </c>
      <c r="H11" s="295">
        <v>29.82</v>
      </c>
      <c r="I11" s="295">
        <v>36.729999999999997</v>
      </c>
      <c r="J11" s="301">
        <f t="shared" si="1"/>
        <v>8.8368734848813659</v>
      </c>
      <c r="K11" s="301">
        <f t="shared" si="2"/>
        <v>-6.6600000000000037</v>
      </c>
      <c r="L11" s="301">
        <f t="shared" si="3"/>
        <v>5.2199999999999989</v>
      </c>
      <c r="M11" s="301">
        <f t="shared" si="4"/>
        <v>1.4299999999999997</v>
      </c>
    </row>
    <row r="12" spans="1:13" ht="14.65" customHeight="1">
      <c r="A12" s="29" t="s">
        <v>32</v>
      </c>
      <c r="B12" s="254">
        <v>45.2</v>
      </c>
      <c r="C12" s="297">
        <v>30.7</v>
      </c>
      <c r="D12" s="297">
        <v>26.9</v>
      </c>
      <c r="E12" s="297">
        <v>42.4</v>
      </c>
      <c r="F12" s="297">
        <v>51.780264256950645</v>
      </c>
      <c r="G12" s="297">
        <v>29.97</v>
      </c>
      <c r="H12" s="297">
        <v>31.59</v>
      </c>
      <c r="I12" s="297">
        <v>38.44</v>
      </c>
      <c r="J12" s="302">
        <f t="shared" si="1"/>
        <v>6.5802642569506418</v>
      </c>
      <c r="K12" s="302">
        <f t="shared" si="2"/>
        <v>-0.73000000000000043</v>
      </c>
      <c r="L12" s="302">
        <f t="shared" si="3"/>
        <v>4.6900000000000013</v>
      </c>
      <c r="M12" s="302">
        <f t="shared" si="4"/>
        <v>-3.9600000000000009</v>
      </c>
    </row>
    <row r="13" spans="1:13" ht="14.65" customHeight="1">
      <c r="A13" s="28" t="s">
        <v>33</v>
      </c>
      <c r="B13" s="253">
        <v>35.299999999999997</v>
      </c>
      <c r="C13" s="295">
        <v>45.2</v>
      </c>
      <c r="D13" s="295">
        <v>28.4</v>
      </c>
      <c r="E13" s="295">
        <v>26.4</v>
      </c>
      <c r="F13" s="295">
        <v>39.586894458539348</v>
      </c>
      <c r="G13" s="295">
        <v>36.01</v>
      </c>
      <c r="H13" s="295">
        <v>29.92</v>
      </c>
      <c r="I13" s="295">
        <v>34.07</v>
      </c>
      <c r="J13" s="301">
        <f t="shared" si="1"/>
        <v>4.2868944585393507</v>
      </c>
      <c r="K13" s="301">
        <f t="shared" si="2"/>
        <v>-9.1900000000000048</v>
      </c>
      <c r="L13" s="301">
        <f t="shared" si="3"/>
        <v>1.5200000000000031</v>
      </c>
      <c r="M13" s="301">
        <f t="shared" si="4"/>
        <v>7.6700000000000017</v>
      </c>
    </row>
    <row r="14" spans="1:13" ht="14.65" customHeight="1">
      <c r="A14" s="29" t="s">
        <v>34</v>
      </c>
      <c r="B14" s="254">
        <v>40.700000000000003</v>
      </c>
      <c r="C14" s="297">
        <v>42.4</v>
      </c>
      <c r="D14" s="297">
        <v>28.5</v>
      </c>
      <c r="E14" s="297">
        <v>29.1</v>
      </c>
      <c r="F14" s="297">
        <v>41.165729152448755</v>
      </c>
      <c r="G14" s="297">
        <v>30.85</v>
      </c>
      <c r="H14" s="297">
        <v>38.29</v>
      </c>
      <c r="I14" s="297">
        <v>30.86</v>
      </c>
      <c r="J14" s="302">
        <f t="shared" si="1"/>
        <v>0.4657291524487519</v>
      </c>
      <c r="K14" s="302">
        <f t="shared" si="2"/>
        <v>-11.549999999999997</v>
      </c>
      <c r="L14" s="302">
        <f t="shared" si="3"/>
        <v>9.7899999999999991</v>
      </c>
      <c r="M14" s="302">
        <f t="shared" si="4"/>
        <v>1.759999999999998</v>
      </c>
    </row>
    <row r="15" spans="1:13" ht="14.65" customHeight="1">
      <c r="A15" s="28" t="s">
        <v>35</v>
      </c>
      <c r="B15" s="253">
        <v>33.9</v>
      </c>
      <c r="C15" s="295">
        <v>48.8</v>
      </c>
      <c r="D15" s="295">
        <v>24.1</v>
      </c>
      <c r="E15" s="295">
        <v>27.1</v>
      </c>
      <c r="F15" s="295">
        <v>39.115583039460383</v>
      </c>
      <c r="G15" s="295">
        <v>42.7</v>
      </c>
      <c r="H15" s="295">
        <v>28.24</v>
      </c>
      <c r="I15" s="295">
        <v>29.06</v>
      </c>
      <c r="J15" s="301">
        <f t="shared" si="1"/>
        <v>5.2155830394603839</v>
      </c>
      <c r="K15" s="301">
        <f t="shared" si="2"/>
        <v>-6.0999999999999943</v>
      </c>
      <c r="L15" s="301">
        <f t="shared" si="3"/>
        <v>4.139999999999997</v>
      </c>
      <c r="M15" s="301">
        <f t="shared" si="4"/>
        <v>1.9599999999999973</v>
      </c>
    </row>
    <row r="16" spans="1:13" ht="14.65" customHeight="1">
      <c r="A16" s="29" t="s">
        <v>36</v>
      </c>
      <c r="B16" s="254">
        <v>37.9</v>
      </c>
      <c r="C16" s="297">
        <v>46.5</v>
      </c>
      <c r="D16" s="297">
        <v>21</v>
      </c>
      <c r="E16" s="297">
        <v>32.5</v>
      </c>
      <c r="F16" s="297">
        <v>39.65063112131034</v>
      </c>
      <c r="G16" s="297">
        <v>34.340000000000003</v>
      </c>
      <c r="H16" s="297">
        <v>29.46</v>
      </c>
      <c r="I16" s="297">
        <v>36.200000000000003</v>
      </c>
      <c r="J16" s="302">
        <f t="shared" si="1"/>
        <v>1.7506311213103416</v>
      </c>
      <c r="K16" s="302">
        <f t="shared" si="2"/>
        <v>-12.159999999999997</v>
      </c>
      <c r="L16" s="302">
        <f t="shared" si="3"/>
        <v>8.4600000000000009</v>
      </c>
      <c r="M16" s="302">
        <f t="shared" si="4"/>
        <v>3.7000000000000028</v>
      </c>
    </row>
    <row r="17" spans="1:13" ht="14.65" customHeight="1">
      <c r="A17" s="28" t="s">
        <v>37</v>
      </c>
      <c r="B17" s="253">
        <v>40.1</v>
      </c>
      <c r="C17" s="295">
        <v>40.799999999999997</v>
      </c>
      <c r="D17" s="295">
        <v>22.6</v>
      </c>
      <c r="E17" s="295">
        <v>36.700000000000003</v>
      </c>
      <c r="F17" s="295">
        <v>42.401143937932432</v>
      </c>
      <c r="G17" s="295">
        <v>38.18</v>
      </c>
      <c r="H17" s="295">
        <v>26.73</v>
      </c>
      <c r="I17" s="295">
        <v>35.1</v>
      </c>
      <c r="J17" s="301">
        <f t="shared" si="1"/>
        <v>2.3011439379324301</v>
      </c>
      <c r="K17" s="301">
        <f t="shared" si="2"/>
        <v>-2.6199999999999974</v>
      </c>
      <c r="L17" s="301">
        <f t="shared" si="3"/>
        <v>4.129999999999999</v>
      </c>
      <c r="M17" s="301">
        <f t="shared" si="4"/>
        <v>-1.6000000000000014</v>
      </c>
    </row>
    <row r="18" spans="1:13" ht="14.65" customHeight="1">
      <c r="A18" s="29" t="s">
        <v>38</v>
      </c>
      <c r="B18" s="254">
        <v>36.799999999999997</v>
      </c>
      <c r="C18" s="297">
        <v>48.5</v>
      </c>
      <c r="D18" s="297">
        <v>22.6</v>
      </c>
      <c r="E18" s="297">
        <v>28.9</v>
      </c>
      <c r="F18" s="297">
        <v>38.807147540769563</v>
      </c>
      <c r="G18" s="297">
        <v>36.4</v>
      </c>
      <c r="H18" s="297">
        <v>26.27</v>
      </c>
      <c r="I18" s="297">
        <v>37.33</v>
      </c>
      <c r="J18" s="302">
        <f t="shared" si="1"/>
        <v>2.0071475407695658</v>
      </c>
      <c r="K18" s="302">
        <f t="shared" si="2"/>
        <v>-12.100000000000001</v>
      </c>
      <c r="L18" s="302">
        <f t="shared" si="3"/>
        <v>3.6699999999999982</v>
      </c>
      <c r="M18" s="302">
        <f t="shared" si="4"/>
        <v>8.43</v>
      </c>
    </row>
    <row r="19" spans="1:13" ht="14.65" customHeight="1">
      <c r="A19" s="28" t="s">
        <v>39</v>
      </c>
      <c r="B19" s="253">
        <v>31.6</v>
      </c>
      <c r="C19" s="295">
        <v>50.5</v>
      </c>
      <c r="D19" s="295">
        <v>26</v>
      </c>
      <c r="E19" s="295">
        <v>23.5</v>
      </c>
      <c r="F19" s="295">
        <v>36.726871111506675</v>
      </c>
      <c r="G19" s="295">
        <v>41.32</v>
      </c>
      <c r="H19" s="295">
        <v>32.840000000000003</v>
      </c>
      <c r="I19" s="295">
        <v>25.84</v>
      </c>
      <c r="J19" s="301">
        <f t="shared" si="1"/>
        <v>5.1268711115066736</v>
      </c>
      <c r="K19" s="301">
        <f t="shared" si="2"/>
        <v>-9.18</v>
      </c>
      <c r="L19" s="301">
        <f t="shared" si="3"/>
        <v>6.8400000000000034</v>
      </c>
      <c r="M19" s="301">
        <f t="shared" si="4"/>
        <v>2.34</v>
      </c>
    </row>
    <row r="20" spans="1:13" ht="14.65" customHeight="1">
      <c r="A20" s="29" t="s">
        <v>40</v>
      </c>
      <c r="B20" s="254">
        <v>35</v>
      </c>
      <c r="C20" s="297">
        <v>42.5</v>
      </c>
      <c r="D20" s="297">
        <v>25.3</v>
      </c>
      <c r="E20" s="297">
        <v>32.299999999999997</v>
      </c>
      <c r="F20" s="297">
        <v>39.430957818522089</v>
      </c>
      <c r="G20" s="297">
        <v>35.770000000000003</v>
      </c>
      <c r="H20" s="297">
        <v>21.01</v>
      </c>
      <c r="I20" s="297">
        <v>43.22</v>
      </c>
      <c r="J20" s="302">
        <f t="shared" si="1"/>
        <v>4.4309578185220886</v>
      </c>
      <c r="K20" s="302">
        <f t="shared" si="2"/>
        <v>-6.7299999999999969</v>
      </c>
      <c r="L20" s="302">
        <f t="shared" si="3"/>
        <v>-4.2899999999999991</v>
      </c>
      <c r="M20" s="302">
        <f t="shared" si="4"/>
        <v>10.920000000000002</v>
      </c>
    </row>
    <row r="21" spans="1:13" ht="14.65" customHeight="1">
      <c r="A21" s="30" t="s">
        <v>41</v>
      </c>
      <c r="B21" s="253">
        <v>56.1</v>
      </c>
      <c r="C21" s="295">
        <v>11.1</v>
      </c>
      <c r="D21" s="295">
        <v>20.7</v>
      </c>
      <c r="E21" s="295">
        <v>68.2</v>
      </c>
      <c r="F21" s="295">
        <v>58.1</v>
      </c>
      <c r="G21" s="295">
        <v>13.3</v>
      </c>
      <c r="H21" s="295">
        <v>24.9</v>
      </c>
      <c r="I21" s="295">
        <v>61.9</v>
      </c>
      <c r="J21" s="301">
        <f t="shared" si="1"/>
        <v>2</v>
      </c>
      <c r="K21" s="301">
        <f t="shared" si="2"/>
        <v>2.2000000000000011</v>
      </c>
      <c r="L21" s="301">
        <f t="shared" si="3"/>
        <v>4.1999999999999993</v>
      </c>
      <c r="M21" s="301">
        <f t="shared" si="4"/>
        <v>-6.3000000000000043</v>
      </c>
    </row>
    <row r="22" spans="1:13" ht="14.65" customHeight="1">
      <c r="A22" s="29" t="s">
        <v>42</v>
      </c>
      <c r="B22" s="254">
        <v>55.9</v>
      </c>
      <c r="C22" s="297">
        <v>19.7</v>
      </c>
      <c r="D22" s="297">
        <v>24.9</v>
      </c>
      <c r="E22" s="297">
        <v>55.4</v>
      </c>
      <c r="F22" s="297">
        <v>53.490054557044928</v>
      </c>
      <c r="G22" s="297">
        <v>16.28</v>
      </c>
      <c r="H22" s="297">
        <v>35.549999999999997</v>
      </c>
      <c r="I22" s="297">
        <v>48.17</v>
      </c>
      <c r="J22" s="302">
        <f t="shared" si="1"/>
        <v>-2.4099454429550704</v>
      </c>
      <c r="K22" s="302">
        <f t="shared" si="2"/>
        <v>-3.4199999999999982</v>
      </c>
      <c r="L22" s="302">
        <f t="shared" si="3"/>
        <v>10.649999999999999</v>
      </c>
      <c r="M22" s="302">
        <f t="shared" si="4"/>
        <v>-7.2299999999999969</v>
      </c>
    </row>
    <row r="23" spans="1:13" ht="14.65" customHeight="1">
      <c r="A23" s="28" t="s">
        <v>43</v>
      </c>
      <c r="B23" s="253">
        <v>57.5</v>
      </c>
      <c r="C23" s="295">
        <v>8.4</v>
      </c>
      <c r="D23" s="295">
        <v>27.6</v>
      </c>
      <c r="E23" s="295">
        <v>64</v>
      </c>
      <c r="F23" s="295">
        <v>61.278005927929456</v>
      </c>
      <c r="G23" s="295">
        <v>10.73</v>
      </c>
      <c r="H23" s="295">
        <v>27.48</v>
      </c>
      <c r="I23" s="295">
        <v>61.79</v>
      </c>
      <c r="J23" s="301">
        <f t="shared" si="1"/>
        <v>3.7780059279294562</v>
      </c>
      <c r="K23" s="301">
        <f t="shared" si="2"/>
        <v>2.33</v>
      </c>
      <c r="L23" s="301">
        <f t="shared" si="3"/>
        <v>-0.12000000000000099</v>
      </c>
      <c r="M23" s="301">
        <f t="shared" si="4"/>
        <v>-2.2100000000000009</v>
      </c>
    </row>
    <row r="24" spans="1:13" ht="14.65" customHeight="1">
      <c r="A24" s="29" t="s">
        <v>44</v>
      </c>
      <c r="B24" s="254">
        <v>60.4</v>
      </c>
      <c r="C24" s="297">
        <v>8.6999999999999993</v>
      </c>
      <c r="D24" s="297">
        <v>21</v>
      </c>
      <c r="E24" s="297">
        <v>70.400000000000006</v>
      </c>
      <c r="F24" s="297">
        <v>62.534121919624965</v>
      </c>
      <c r="G24" s="297">
        <v>12.68</v>
      </c>
      <c r="H24" s="297">
        <v>21.62</v>
      </c>
      <c r="I24" s="297">
        <v>65.7</v>
      </c>
      <c r="J24" s="302">
        <f t="shared" si="1"/>
        <v>2.1341219196249668</v>
      </c>
      <c r="K24" s="302">
        <f t="shared" si="2"/>
        <v>3.9800000000000004</v>
      </c>
      <c r="L24" s="302">
        <f t="shared" si="3"/>
        <v>0.62000000000000099</v>
      </c>
      <c r="M24" s="302">
        <f t="shared" si="4"/>
        <v>-4.7000000000000028</v>
      </c>
    </row>
    <row r="25" spans="1:13" ht="14.65" customHeight="1">
      <c r="A25" s="28" t="s">
        <v>45</v>
      </c>
      <c r="B25" s="253">
        <v>52.5</v>
      </c>
      <c r="C25" s="295">
        <v>9.3000000000000007</v>
      </c>
      <c r="D25" s="295">
        <v>22.8</v>
      </c>
      <c r="E25" s="295">
        <v>67.900000000000006</v>
      </c>
      <c r="F25" s="295">
        <v>56.711445528882521</v>
      </c>
      <c r="G25" s="295">
        <v>13.33</v>
      </c>
      <c r="H25" s="295">
        <v>19.8</v>
      </c>
      <c r="I25" s="295">
        <v>66.87</v>
      </c>
      <c r="J25" s="301">
        <f t="shared" si="1"/>
        <v>4.2114455288825212</v>
      </c>
      <c r="K25" s="301">
        <f t="shared" si="2"/>
        <v>4.0299999999999994</v>
      </c>
      <c r="L25" s="301">
        <f t="shared" si="3"/>
        <v>-3</v>
      </c>
      <c r="M25" s="301">
        <f t="shared" si="4"/>
        <v>-1.0300000000000011</v>
      </c>
    </row>
    <row r="26" spans="1:13" ht="14.65" customHeight="1">
      <c r="A26" s="29" t="s">
        <v>46</v>
      </c>
      <c r="B26" s="254">
        <v>60.8</v>
      </c>
      <c r="C26" s="297">
        <v>17.600000000000001</v>
      </c>
      <c r="D26" s="297">
        <v>12</v>
      </c>
      <c r="E26" s="297">
        <v>70.400000000000006</v>
      </c>
      <c r="F26" s="297">
        <v>62.203552726694355</v>
      </c>
      <c r="G26" s="297">
        <v>12.83</v>
      </c>
      <c r="H26" s="297">
        <v>22.11</v>
      </c>
      <c r="I26" s="297">
        <v>65.06</v>
      </c>
      <c r="J26" s="302">
        <f t="shared" si="1"/>
        <v>1.4035527266943575</v>
      </c>
      <c r="K26" s="302">
        <f t="shared" si="2"/>
        <v>-4.7700000000000014</v>
      </c>
      <c r="L26" s="302">
        <f t="shared" si="3"/>
        <v>10.11</v>
      </c>
      <c r="M26" s="302">
        <f t="shared" si="4"/>
        <v>-5.3400000000000034</v>
      </c>
    </row>
    <row r="27" spans="1:13" ht="14.65" customHeight="1">
      <c r="A27" s="28" t="s">
        <v>47</v>
      </c>
      <c r="B27" s="253">
        <v>53.6</v>
      </c>
      <c r="C27" s="295">
        <v>12.6</v>
      </c>
      <c r="D27" s="295">
        <v>17.600000000000001</v>
      </c>
      <c r="E27" s="295">
        <v>69.8</v>
      </c>
      <c r="F27" s="295">
        <v>56.603650608112197</v>
      </c>
      <c r="G27" s="295">
        <v>10.19</v>
      </c>
      <c r="H27" s="295">
        <v>18.05</v>
      </c>
      <c r="I27" s="295">
        <v>71.75</v>
      </c>
      <c r="J27" s="301">
        <f t="shared" si="1"/>
        <v>3.0036506081121956</v>
      </c>
      <c r="K27" s="301">
        <f t="shared" si="2"/>
        <v>-2.41</v>
      </c>
      <c r="L27" s="301">
        <f t="shared" si="3"/>
        <v>0.44999999999999929</v>
      </c>
      <c r="M27" s="301">
        <f t="shared" si="4"/>
        <v>1.9500000000000028</v>
      </c>
    </row>
    <row r="28" spans="1:13" ht="20.25" customHeight="1">
      <c r="A28" s="373" t="s">
        <v>211</v>
      </c>
      <c r="B28" s="373"/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</row>
  </sheetData>
  <mergeCells count="14">
    <mergeCell ref="A28:M28"/>
    <mergeCell ref="J8:M8"/>
    <mergeCell ref="A5:A7"/>
    <mergeCell ref="J5:M5"/>
    <mergeCell ref="J6:J7"/>
    <mergeCell ref="K6:M6"/>
    <mergeCell ref="B5:E5"/>
    <mergeCell ref="B6:B7"/>
    <mergeCell ref="C6:E6"/>
    <mergeCell ref="B8:E8"/>
    <mergeCell ref="F5:I5"/>
    <mergeCell ref="F6:F7"/>
    <mergeCell ref="G6:I6"/>
    <mergeCell ref="F8:I8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1200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8"/>
  <sheetViews>
    <sheetView workbookViewId="0"/>
  </sheetViews>
  <sheetFormatPr baseColWidth="10" defaultColWidth="10.81640625" defaultRowHeight="14.65" customHeight="1"/>
  <cols>
    <col min="1" max="1" width="26.81640625" style="3" customWidth="1"/>
    <col min="2" max="2" width="14.54296875" style="3" customWidth="1"/>
    <col min="3" max="6" width="12.54296875" style="3" customWidth="1"/>
    <col min="7" max="7" width="14.54296875" style="3" customWidth="1"/>
    <col min="8" max="11" width="12.54296875" style="3" customWidth="1"/>
    <col min="12" max="12" width="14.54296875" style="3" customWidth="1"/>
    <col min="13" max="16" width="12.54296875" style="3" customWidth="1"/>
    <col min="17" max="16384" width="10.81640625" style="3"/>
  </cols>
  <sheetData>
    <row r="1" spans="1:16" s="5" customFormat="1" ht="20.25" customHeight="1">
      <c r="A1" s="4" t="s">
        <v>0</v>
      </c>
    </row>
    <row r="2" spans="1:16" s="2" customFormat="1" ht="14.65" customHeight="1">
      <c r="A2" s="1"/>
    </row>
    <row r="3" spans="1:16" s="2" customFormat="1" ht="14.65" customHeight="1">
      <c r="A3" s="9" t="s">
        <v>398</v>
      </c>
    </row>
    <row r="5" spans="1:16" ht="14.65" customHeight="1">
      <c r="A5" s="374" t="s">
        <v>28</v>
      </c>
      <c r="B5" s="366">
        <v>2012</v>
      </c>
      <c r="C5" s="366"/>
      <c r="D5" s="366"/>
      <c r="E5" s="366"/>
      <c r="F5" s="366"/>
      <c r="G5" s="366">
        <v>2015</v>
      </c>
      <c r="H5" s="366"/>
      <c r="I5" s="366"/>
      <c r="J5" s="366"/>
      <c r="K5" s="366"/>
      <c r="L5" s="366" t="s">
        <v>214</v>
      </c>
      <c r="M5" s="366"/>
      <c r="N5" s="366"/>
      <c r="O5" s="366"/>
      <c r="P5" s="366"/>
    </row>
    <row r="6" spans="1:16" ht="14.65" customHeight="1">
      <c r="A6" s="375"/>
      <c r="B6" s="371" t="s">
        <v>153</v>
      </c>
      <c r="C6" s="366" t="s">
        <v>27</v>
      </c>
      <c r="D6" s="366"/>
      <c r="E6" s="366"/>
      <c r="F6" s="366"/>
      <c r="G6" s="371" t="s">
        <v>153</v>
      </c>
      <c r="H6" s="366" t="s">
        <v>27</v>
      </c>
      <c r="I6" s="366"/>
      <c r="J6" s="366"/>
      <c r="K6" s="366"/>
      <c r="L6" s="371" t="s">
        <v>153</v>
      </c>
      <c r="M6" s="366" t="s">
        <v>27</v>
      </c>
      <c r="N6" s="366"/>
      <c r="O6" s="366"/>
      <c r="P6" s="366"/>
    </row>
    <row r="7" spans="1:16" s="25" customFormat="1" ht="40.15" customHeight="1">
      <c r="A7" s="377"/>
      <c r="B7" s="371"/>
      <c r="C7" s="180" t="s">
        <v>72</v>
      </c>
      <c r="D7" s="180" t="s">
        <v>145</v>
      </c>
      <c r="E7" s="180" t="s">
        <v>157</v>
      </c>
      <c r="F7" s="180" t="s">
        <v>158</v>
      </c>
      <c r="G7" s="371"/>
      <c r="H7" s="180" t="s">
        <v>72</v>
      </c>
      <c r="I7" s="180" t="s">
        <v>145</v>
      </c>
      <c r="J7" s="180" t="s">
        <v>157</v>
      </c>
      <c r="K7" s="180" t="s">
        <v>158</v>
      </c>
      <c r="L7" s="371"/>
      <c r="M7" s="180" t="s">
        <v>72</v>
      </c>
      <c r="N7" s="180" t="s">
        <v>145</v>
      </c>
      <c r="O7" s="180" t="s">
        <v>157</v>
      </c>
      <c r="P7" s="180" t="s">
        <v>158</v>
      </c>
    </row>
    <row r="8" spans="1:16" ht="14.65" customHeight="1">
      <c r="A8" s="31"/>
      <c r="B8" s="376" t="s">
        <v>5</v>
      </c>
      <c r="C8" s="364"/>
      <c r="D8" s="364"/>
      <c r="E8" s="364"/>
      <c r="F8" s="364"/>
      <c r="G8" s="376" t="s">
        <v>5</v>
      </c>
      <c r="H8" s="364"/>
      <c r="I8" s="364"/>
      <c r="J8" s="364"/>
      <c r="K8" s="364"/>
      <c r="L8" s="376" t="s">
        <v>5</v>
      </c>
      <c r="M8" s="364"/>
      <c r="N8" s="364"/>
      <c r="O8" s="364"/>
      <c r="P8" s="364"/>
    </row>
    <row r="9" spans="1:16" ht="14.65" customHeight="1">
      <c r="A9" s="26" t="s">
        <v>29</v>
      </c>
      <c r="B9" s="39">
        <f>SUM(B11:B20,B22:B27)</f>
        <v>2239350</v>
      </c>
      <c r="C9" s="39">
        <f t="shared" ref="C9:K9" si="0">SUM(C11:C20,C22:C27)</f>
        <v>382669</v>
      </c>
      <c r="D9" s="39">
        <f t="shared" si="0"/>
        <v>928120</v>
      </c>
      <c r="E9" s="39">
        <f t="shared" si="0"/>
        <v>928561</v>
      </c>
      <c r="F9" s="39">
        <f t="shared" si="0"/>
        <v>1367268</v>
      </c>
      <c r="G9" s="39">
        <f t="shared" si="0"/>
        <v>2280113</v>
      </c>
      <c r="H9" s="39">
        <f t="shared" si="0"/>
        <v>301409</v>
      </c>
      <c r="I9" s="39">
        <f t="shared" si="0"/>
        <v>879521</v>
      </c>
      <c r="J9" s="39">
        <f t="shared" si="0"/>
        <v>1099183</v>
      </c>
      <c r="K9" s="39">
        <f t="shared" si="0"/>
        <v>1535717</v>
      </c>
      <c r="L9" s="55">
        <f t="shared" ref="L9:L27" si="1">G9-B9</f>
        <v>40763</v>
      </c>
      <c r="M9" s="55">
        <f t="shared" ref="M9:M27" si="2">H9-C9</f>
        <v>-81260</v>
      </c>
      <c r="N9" s="55">
        <f t="shared" ref="N9:N27" si="3">I9-D9</f>
        <v>-48599</v>
      </c>
      <c r="O9" s="55">
        <f t="shared" ref="O9:O27" si="4">J9-E9</f>
        <v>170622</v>
      </c>
      <c r="P9" s="55">
        <f t="shared" ref="P9:P27" si="5">K9-F9</f>
        <v>168449</v>
      </c>
    </row>
    <row r="10" spans="1:16" ht="14.65" customHeight="1">
      <c r="A10" s="27" t="s">
        <v>30</v>
      </c>
      <c r="B10" s="42">
        <f>SUM(B11:B20)</f>
        <v>1799233</v>
      </c>
      <c r="C10" s="42">
        <f t="shared" ref="C10:K10" si="6">SUM(C11:C20)</f>
        <v>349390</v>
      </c>
      <c r="D10" s="42">
        <f t="shared" si="6"/>
        <v>835213</v>
      </c>
      <c r="E10" s="42">
        <f t="shared" si="6"/>
        <v>614630</v>
      </c>
      <c r="F10" s="42">
        <f t="shared" si="6"/>
        <v>932825</v>
      </c>
      <c r="G10" s="42">
        <f t="shared" si="6"/>
        <v>1811750</v>
      </c>
      <c r="H10" s="42">
        <f t="shared" si="6"/>
        <v>287059</v>
      </c>
      <c r="I10" s="42">
        <f t="shared" si="6"/>
        <v>786796</v>
      </c>
      <c r="J10" s="42">
        <f t="shared" si="6"/>
        <v>737895</v>
      </c>
      <c r="K10" s="42">
        <f t="shared" si="6"/>
        <v>1071983</v>
      </c>
      <c r="L10" s="45">
        <f t="shared" si="1"/>
        <v>12517</v>
      </c>
      <c r="M10" s="45">
        <f t="shared" si="2"/>
        <v>-62331</v>
      </c>
      <c r="N10" s="45">
        <f t="shared" si="3"/>
        <v>-48417</v>
      </c>
      <c r="O10" s="45">
        <f t="shared" si="4"/>
        <v>123265</v>
      </c>
      <c r="P10" s="45">
        <f t="shared" si="5"/>
        <v>139158</v>
      </c>
    </row>
    <row r="11" spans="1:16" ht="14.65" customHeight="1">
      <c r="A11" s="28" t="s">
        <v>31</v>
      </c>
      <c r="B11" s="39">
        <f>SUM(C11:E11)</f>
        <v>78598</v>
      </c>
      <c r="C11" s="39">
        <v>33331</v>
      </c>
      <c r="D11" s="39">
        <v>25868</v>
      </c>
      <c r="E11" s="39">
        <v>19399</v>
      </c>
      <c r="F11" s="39">
        <v>36692</v>
      </c>
      <c r="G11" s="39">
        <f t="shared" ref="G11:G20" si="7">SUM(H11:J11)</f>
        <v>79303</v>
      </c>
      <c r="H11" s="39">
        <v>26477</v>
      </c>
      <c r="I11" s="39">
        <v>26944</v>
      </c>
      <c r="J11" s="39">
        <v>25882</v>
      </c>
      <c r="K11" s="39">
        <v>45430</v>
      </c>
      <c r="L11" s="55">
        <f t="shared" si="1"/>
        <v>705</v>
      </c>
      <c r="M11" s="55">
        <f t="shared" si="2"/>
        <v>-6854</v>
      </c>
      <c r="N11" s="55">
        <f t="shared" si="3"/>
        <v>1076</v>
      </c>
      <c r="O11" s="55">
        <f t="shared" si="4"/>
        <v>6483</v>
      </c>
      <c r="P11" s="55">
        <f t="shared" si="5"/>
        <v>8738</v>
      </c>
    </row>
    <row r="12" spans="1:16" ht="14.65" customHeight="1">
      <c r="A12" s="29" t="s">
        <v>32</v>
      </c>
      <c r="B12" s="42">
        <f t="shared" ref="B12:B20" si="8">SUM(C12:E12)</f>
        <v>44951</v>
      </c>
      <c r="C12" s="42">
        <v>16425</v>
      </c>
      <c r="D12" s="42">
        <v>7547</v>
      </c>
      <c r="E12" s="42">
        <v>20979</v>
      </c>
      <c r="F12" s="42">
        <v>41836</v>
      </c>
      <c r="G12" s="42">
        <f t="shared" si="7"/>
        <v>48082</v>
      </c>
      <c r="H12" s="42">
        <v>16572</v>
      </c>
      <c r="I12" s="42">
        <v>6523</v>
      </c>
      <c r="J12" s="42">
        <v>24987</v>
      </c>
      <c r="K12" s="42">
        <v>46307</v>
      </c>
      <c r="L12" s="45">
        <f t="shared" si="1"/>
        <v>3131</v>
      </c>
      <c r="M12" s="45">
        <f t="shared" si="2"/>
        <v>147</v>
      </c>
      <c r="N12" s="45">
        <f t="shared" si="3"/>
        <v>-1024</v>
      </c>
      <c r="O12" s="45">
        <f t="shared" si="4"/>
        <v>4008</v>
      </c>
      <c r="P12" s="45">
        <f t="shared" si="5"/>
        <v>4471</v>
      </c>
    </row>
    <row r="13" spans="1:16" ht="14.65" customHeight="1">
      <c r="A13" s="28" t="s">
        <v>33</v>
      </c>
      <c r="B13" s="39">
        <f t="shared" si="8"/>
        <v>216067</v>
      </c>
      <c r="C13" s="39">
        <v>116134</v>
      </c>
      <c r="D13" s="39">
        <v>53759</v>
      </c>
      <c r="E13" s="39">
        <v>46174</v>
      </c>
      <c r="F13" s="39">
        <v>90697</v>
      </c>
      <c r="G13" s="39">
        <f t="shared" si="7"/>
        <v>211433</v>
      </c>
      <c r="H13" s="39">
        <v>91665</v>
      </c>
      <c r="I13" s="39">
        <v>57557</v>
      </c>
      <c r="J13" s="39">
        <v>62211</v>
      </c>
      <c r="K13" s="39">
        <v>109599</v>
      </c>
      <c r="L13" s="55">
        <f t="shared" si="1"/>
        <v>-4634</v>
      </c>
      <c r="M13" s="55">
        <f t="shared" si="2"/>
        <v>-24469</v>
      </c>
      <c r="N13" s="55">
        <f t="shared" si="3"/>
        <v>3798</v>
      </c>
      <c r="O13" s="55">
        <f t="shared" si="4"/>
        <v>16037</v>
      </c>
      <c r="P13" s="55">
        <f t="shared" si="5"/>
        <v>18902</v>
      </c>
    </row>
    <row r="14" spans="1:16" ht="14.65" customHeight="1">
      <c r="A14" s="29" t="s">
        <v>34</v>
      </c>
      <c r="B14" s="42">
        <f t="shared" si="8"/>
        <v>16861</v>
      </c>
      <c r="C14" s="42">
        <v>4573</v>
      </c>
      <c r="D14" s="42">
        <v>7135</v>
      </c>
      <c r="E14" s="42">
        <v>5153</v>
      </c>
      <c r="F14" s="42">
        <v>14725</v>
      </c>
      <c r="G14" s="42">
        <f t="shared" si="7"/>
        <v>17399</v>
      </c>
      <c r="H14" s="42">
        <v>1932</v>
      </c>
      <c r="I14" s="42">
        <v>8612</v>
      </c>
      <c r="J14" s="42">
        <v>6855</v>
      </c>
      <c r="K14" s="42">
        <v>16201</v>
      </c>
      <c r="L14" s="45">
        <f t="shared" si="1"/>
        <v>538</v>
      </c>
      <c r="M14" s="45">
        <f t="shared" si="2"/>
        <v>-2641</v>
      </c>
      <c r="N14" s="45">
        <f t="shared" si="3"/>
        <v>1477</v>
      </c>
      <c r="O14" s="45">
        <f t="shared" si="4"/>
        <v>1702</v>
      </c>
      <c r="P14" s="45">
        <f t="shared" si="5"/>
        <v>1476</v>
      </c>
    </row>
    <row r="15" spans="1:16" ht="14.65" customHeight="1">
      <c r="A15" s="28" t="s">
        <v>35</v>
      </c>
      <c r="B15" s="39">
        <f t="shared" si="8"/>
        <v>479481</v>
      </c>
      <c r="C15" s="39">
        <v>34866</v>
      </c>
      <c r="D15" s="39">
        <v>243636</v>
      </c>
      <c r="E15" s="39">
        <v>200979</v>
      </c>
      <c r="F15" s="39">
        <v>301076</v>
      </c>
      <c r="G15" s="39">
        <f t="shared" si="7"/>
        <v>476844</v>
      </c>
      <c r="H15" s="39">
        <v>29216</v>
      </c>
      <c r="I15" s="39">
        <v>215623</v>
      </c>
      <c r="J15" s="39">
        <v>232005</v>
      </c>
      <c r="K15" s="39">
        <v>339572</v>
      </c>
      <c r="L15" s="55">
        <f t="shared" si="1"/>
        <v>-2637</v>
      </c>
      <c r="M15" s="55">
        <f t="shared" si="2"/>
        <v>-5650</v>
      </c>
      <c r="N15" s="55">
        <f t="shared" si="3"/>
        <v>-28013</v>
      </c>
      <c r="O15" s="55">
        <f t="shared" si="4"/>
        <v>31026</v>
      </c>
      <c r="P15" s="55">
        <f t="shared" si="5"/>
        <v>38496</v>
      </c>
    </row>
    <row r="16" spans="1:16" ht="14.65" customHeight="1">
      <c r="A16" s="29" t="s">
        <v>36</v>
      </c>
      <c r="B16" s="42">
        <f t="shared" si="8"/>
        <v>176501</v>
      </c>
      <c r="C16" s="42">
        <v>33550</v>
      </c>
      <c r="D16" s="42">
        <v>56555</v>
      </c>
      <c r="E16" s="42">
        <v>86396</v>
      </c>
      <c r="F16" s="42">
        <v>105484</v>
      </c>
      <c r="G16" s="42">
        <f t="shared" si="7"/>
        <v>179522</v>
      </c>
      <c r="H16" s="42">
        <v>26766</v>
      </c>
      <c r="I16" s="42">
        <v>53597</v>
      </c>
      <c r="J16" s="42">
        <v>99159</v>
      </c>
      <c r="K16" s="42">
        <v>116475</v>
      </c>
      <c r="L16" s="45">
        <f t="shared" si="1"/>
        <v>3021</v>
      </c>
      <c r="M16" s="45">
        <f t="shared" si="2"/>
        <v>-6784</v>
      </c>
      <c r="N16" s="45">
        <f t="shared" si="3"/>
        <v>-2958</v>
      </c>
      <c r="O16" s="45">
        <f t="shared" si="4"/>
        <v>12763</v>
      </c>
      <c r="P16" s="45">
        <f t="shared" si="5"/>
        <v>10991</v>
      </c>
    </row>
    <row r="17" spans="1:16" ht="14.65" customHeight="1">
      <c r="A17" s="28" t="s">
        <v>37</v>
      </c>
      <c r="B17" s="39">
        <f t="shared" si="8"/>
        <v>111335</v>
      </c>
      <c r="C17" s="39">
        <v>2768</v>
      </c>
      <c r="D17" s="39">
        <v>43442</v>
      </c>
      <c r="E17" s="39">
        <v>65125</v>
      </c>
      <c r="F17" s="39">
        <v>59359</v>
      </c>
      <c r="G17" s="39">
        <f t="shared" si="7"/>
        <v>111922</v>
      </c>
      <c r="H17" s="39">
        <v>4882</v>
      </c>
      <c r="I17" s="39">
        <v>38908</v>
      </c>
      <c r="J17" s="39">
        <v>68132</v>
      </c>
      <c r="K17" s="39">
        <v>66644</v>
      </c>
      <c r="L17" s="55">
        <f t="shared" si="1"/>
        <v>587</v>
      </c>
      <c r="M17" s="55">
        <f t="shared" si="2"/>
        <v>2114</v>
      </c>
      <c r="N17" s="55">
        <f t="shared" si="3"/>
        <v>-4534</v>
      </c>
      <c r="O17" s="55">
        <f t="shared" si="4"/>
        <v>3007</v>
      </c>
      <c r="P17" s="55">
        <f t="shared" si="5"/>
        <v>7285</v>
      </c>
    </row>
    <row r="18" spans="1:16" ht="14.65" customHeight="1">
      <c r="A18" s="29" t="s">
        <v>38</v>
      </c>
      <c r="B18" s="42">
        <f t="shared" si="8"/>
        <v>307444</v>
      </c>
      <c r="C18" s="42">
        <v>7032</v>
      </c>
      <c r="D18" s="42">
        <v>243160</v>
      </c>
      <c r="E18" s="42">
        <v>57252</v>
      </c>
      <c r="F18" s="42">
        <v>87053</v>
      </c>
      <c r="G18" s="42">
        <f t="shared" si="7"/>
        <v>308279</v>
      </c>
      <c r="H18" s="42">
        <v>4661</v>
      </c>
      <c r="I18" s="42">
        <v>229194</v>
      </c>
      <c r="J18" s="42">
        <v>74424</v>
      </c>
      <c r="K18" s="42">
        <v>108412</v>
      </c>
      <c r="L18" s="45">
        <f t="shared" si="1"/>
        <v>835</v>
      </c>
      <c r="M18" s="45">
        <f t="shared" si="2"/>
        <v>-2371</v>
      </c>
      <c r="N18" s="45">
        <f t="shared" si="3"/>
        <v>-13966</v>
      </c>
      <c r="O18" s="45">
        <f t="shared" si="4"/>
        <v>17172</v>
      </c>
      <c r="P18" s="45">
        <f t="shared" si="5"/>
        <v>21359</v>
      </c>
    </row>
    <row r="19" spans="1:16" ht="14.65" customHeight="1">
      <c r="A19" s="28" t="s">
        <v>39</v>
      </c>
      <c r="B19" s="39">
        <f t="shared" si="8"/>
        <v>343078</v>
      </c>
      <c r="C19" s="39">
        <v>99858</v>
      </c>
      <c r="D19" s="39">
        <v>140390</v>
      </c>
      <c r="E19" s="39">
        <v>102830</v>
      </c>
      <c r="F19" s="39">
        <v>184723</v>
      </c>
      <c r="G19" s="39">
        <f t="shared" si="7"/>
        <v>353790</v>
      </c>
      <c r="H19" s="39">
        <v>84483</v>
      </c>
      <c r="I19" s="39">
        <v>137780</v>
      </c>
      <c r="J19" s="39">
        <v>131527</v>
      </c>
      <c r="K19" s="39">
        <v>209106</v>
      </c>
      <c r="L19" s="55">
        <f t="shared" si="1"/>
        <v>10712</v>
      </c>
      <c r="M19" s="55">
        <f t="shared" si="2"/>
        <v>-15375</v>
      </c>
      <c r="N19" s="55">
        <f t="shared" si="3"/>
        <v>-2610</v>
      </c>
      <c r="O19" s="55">
        <f t="shared" si="4"/>
        <v>28697</v>
      </c>
      <c r="P19" s="55">
        <f t="shared" si="5"/>
        <v>24383</v>
      </c>
    </row>
    <row r="20" spans="1:16" ht="14.65" customHeight="1">
      <c r="A20" s="29" t="s">
        <v>40</v>
      </c>
      <c r="B20" s="42">
        <f t="shared" si="8"/>
        <v>24917</v>
      </c>
      <c r="C20" s="42">
        <v>853</v>
      </c>
      <c r="D20" s="42">
        <v>13721</v>
      </c>
      <c r="E20" s="42">
        <v>10343</v>
      </c>
      <c r="F20" s="42">
        <v>11180</v>
      </c>
      <c r="G20" s="42">
        <f t="shared" si="7"/>
        <v>25176</v>
      </c>
      <c r="H20" s="42">
        <v>405</v>
      </c>
      <c r="I20" s="42">
        <v>12058</v>
      </c>
      <c r="J20" s="42">
        <v>12713</v>
      </c>
      <c r="K20" s="42">
        <v>14237</v>
      </c>
      <c r="L20" s="45">
        <f t="shared" si="1"/>
        <v>259</v>
      </c>
      <c r="M20" s="45">
        <f t="shared" si="2"/>
        <v>-448</v>
      </c>
      <c r="N20" s="45">
        <f t="shared" si="3"/>
        <v>-1663</v>
      </c>
      <c r="O20" s="45">
        <f t="shared" si="4"/>
        <v>2370</v>
      </c>
      <c r="P20" s="45">
        <f t="shared" si="5"/>
        <v>3057</v>
      </c>
    </row>
    <row r="21" spans="1:16" ht="14.65" customHeight="1">
      <c r="A21" s="30" t="s">
        <v>41</v>
      </c>
      <c r="B21" s="39">
        <f>SUM(B22:B27)</f>
        <v>440117</v>
      </c>
      <c r="C21" s="39">
        <f t="shared" ref="C21:K21" si="9">SUM(C22:C27)</f>
        <v>33279</v>
      </c>
      <c r="D21" s="39">
        <f t="shared" si="9"/>
        <v>92907</v>
      </c>
      <c r="E21" s="39">
        <f t="shared" si="9"/>
        <v>313931</v>
      </c>
      <c r="F21" s="39">
        <f t="shared" si="9"/>
        <v>434443</v>
      </c>
      <c r="G21" s="39">
        <f t="shared" si="9"/>
        <v>468363</v>
      </c>
      <c r="H21" s="39">
        <f t="shared" si="9"/>
        <v>14350</v>
      </c>
      <c r="I21" s="39">
        <f t="shared" si="9"/>
        <v>92725</v>
      </c>
      <c r="J21" s="39">
        <f t="shared" si="9"/>
        <v>361288</v>
      </c>
      <c r="K21" s="39">
        <f t="shared" si="9"/>
        <v>463734</v>
      </c>
      <c r="L21" s="55">
        <f t="shared" si="1"/>
        <v>28246</v>
      </c>
      <c r="M21" s="55">
        <f t="shared" si="2"/>
        <v>-18929</v>
      </c>
      <c r="N21" s="55">
        <f t="shared" si="3"/>
        <v>-182</v>
      </c>
      <c r="O21" s="55">
        <f t="shared" si="4"/>
        <v>47357</v>
      </c>
      <c r="P21" s="55">
        <f t="shared" si="5"/>
        <v>29291</v>
      </c>
    </row>
    <row r="22" spans="1:16" ht="14.65" customHeight="1">
      <c r="A22" s="29" t="s">
        <v>42</v>
      </c>
      <c r="B22" s="42">
        <f t="shared" ref="B22:B27" si="10">SUM(C22:E22)</f>
        <v>91650</v>
      </c>
      <c r="C22" s="42">
        <v>4829</v>
      </c>
      <c r="D22" s="42">
        <v>29431</v>
      </c>
      <c r="E22" s="42">
        <v>57390</v>
      </c>
      <c r="F22" s="42">
        <v>91105</v>
      </c>
      <c r="G22" s="42">
        <f t="shared" ref="G22:G27" si="11">SUM(H22:J22)</f>
        <v>102015</v>
      </c>
      <c r="H22" s="42">
        <v>2493</v>
      </c>
      <c r="I22" s="42">
        <v>33529</v>
      </c>
      <c r="J22" s="42">
        <v>65993</v>
      </c>
      <c r="K22" s="42">
        <v>101588</v>
      </c>
      <c r="L22" s="45">
        <f t="shared" si="1"/>
        <v>10365</v>
      </c>
      <c r="M22" s="45">
        <f t="shared" si="2"/>
        <v>-2336</v>
      </c>
      <c r="N22" s="45">
        <f t="shared" si="3"/>
        <v>4098</v>
      </c>
      <c r="O22" s="45">
        <f t="shared" si="4"/>
        <v>8603</v>
      </c>
      <c r="P22" s="45">
        <f t="shared" si="5"/>
        <v>10483</v>
      </c>
    </row>
    <row r="23" spans="1:16" ht="14.65" customHeight="1">
      <c r="A23" s="28" t="s">
        <v>43</v>
      </c>
      <c r="B23" s="39">
        <f t="shared" si="10"/>
        <v>65802</v>
      </c>
      <c r="C23" s="39">
        <v>1389</v>
      </c>
      <c r="D23" s="39">
        <v>24418</v>
      </c>
      <c r="E23" s="39">
        <v>39995</v>
      </c>
      <c r="F23" s="39">
        <v>65137</v>
      </c>
      <c r="G23" s="39">
        <f t="shared" si="11"/>
        <v>69650</v>
      </c>
      <c r="H23" s="39">
        <v>989</v>
      </c>
      <c r="I23" s="39">
        <v>23545</v>
      </c>
      <c r="J23" s="39">
        <v>45116</v>
      </c>
      <c r="K23" s="39">
        <v>68621</v>
      </c>
      <c r="L23" s="55">
        <f t="shared" si="1"/>
        <v>3848</v>
      </c>
      <c r="M23" s="55">
        <f t="shared" si="2"/>
        <v>-400</v>
      </c>
      <c r="N23" s="55">
        <f t="shared" si="3"/>
        <v>-873</v>
      </c>
      <c r="O23" s="55">
        <f t="shared" si="4"/>
        <v>5121</v>
      </c>
      <c r="P23" s="55">
        <f t="shared" si="5"/>
        <v>3484</v>
      </c>
    </row>
    <row r="24" spans="1:16" ht="14.65" customHeight="1">
      <c r="A24" s="29" t="s">
        <v>44</v>
      </c>
      <c r="B24" s="42">
        <f t="shared" si="10"/>
        <v>44777</v>
      </c>
      <c r="C24" s="42">
        <v>1240</v>
      </c>
      <c r="D24" s="42">
        <v>14533</v>
      </c>
      <c r="E24" s="42">
        <v>29004</v>
      </c>
      <c r="F24" s="42">
        <v>44402</v>
      </c>
      <c r="G24" s="42">
        <f t="shared" si="11"/>
        <v>47204</v>
      </c>
      <c r="H24" s="42">
        <v>757</v>
      </c>
      <c r="I24" s="42">
        <v>13275</v>
      </c>
      <c r="J24" s="42">
        <v>33172</v>
      </c>
      <c r="K24" s="42">
        <v>47047</v>
      </c>
      <c r="L24" s="45">
        <f t="shared" si="1"/>
        <v>2427</v>
      </c>
      <c r="M24" s="45">
        <f t="shared" si="2"/>
        <v>-483</v>
      </c>
      <c r="N24" s="45">
        <f t="shared" si="3"/>
        <v>-1258</v>
      </c>
      <c r="O24" s="45">
        <f t="shared" si="4"/>
        <v>4168</v>
      </c>
      <c r="P24" s="45">
        <f t="shared" si="5"/>
        <v>2645</v>
      </c>
    </row>
    <row r="25" spans="1:16" ht="14.65" customHeight="1">
      <c r="A25" s="28" t="s">
        <v>45</v>
      </c>
      <c r="B25" s="39">
        <f t="shared" si="10"/>
        <v>118731</v>
      </c>
      <c r="C25" s="39">
        <v>5094</v>
      </c>
      <c r="D25" s="39">
        <v>19065</v>
      </c>
      <c r="E25" s="39">
        <v>94572</v>
      </c>
      <c r="F25" s="39">
        <v>117064</v>
      </c>
      <c r="G25" s="39">
        <f t="shared" si="11"/>
        <v>126217</v>
      </c>
      <c r="H25" s="39">
        <v>3863</v>
      </c>
      <c r="I25" s="39">
        <v>16420</v>
      </c>
      <c r="J25" s="39">
        <v>105934</v>
      </c>
      <c r="K25" s="39">
        <v>124917</v>
      </c>
      <c r="L25" s="55">
        <f t="shared" si="1"/>
        <v>7486</v>
      </c>
      <c r="M25" s="55">
        <f t="shared" si="2"/>
        <v>-1231</v>
      </c>
      <c r="N25" s="55">
        <f t="shared" si="3"/>
        <v>-2645</v>
      </c>
      <c r="O25" s="55">
        <f t="shared" si="4"/>
        <v>11362</v>
      </c>
      <c r="P25" s="55">
        <f t="shared" si="5"/>
        <v>7853</v>
      </c>
    </row>
    <row r="26" spans="1:16" ht="14.65" customHeight="1">
      <c r="A26" s="29" t="s">
        <v>46</v>
      </c>
      <c r="B26" s="42">
        <f t="shared" si="10"/>
        <v>59860</v>
      </c>
      <c r="C26" s="42">
        <v>18782</v>
      </c>
      <c r="D26" s="42">
        <v>1502</v>
      </c>
      <c r="E26" s="42">
        <v>39576</v>
      </c>
      <c r="F26" s="42">
        <v>57947</v>
      </c>
      <c r="G26" s="42">
        <f t="shared" si="11"/>
        <v>61384</v>
      </c>
      <c r="H26" s="42">
        <v>4836</v>
      </c>
      <c r="I26" s="42">
        <v>3624</v>
      </c>
      <c r="J26" s="42">
        <v>52924</v>
      </c>
      <c r="K26" s="42">
        <v>60340</v>
      </c>
      <c r="L26" s="45">
        <f t="shared" si="1"/>
        <v>1524</v>
      </c>
      <c r="M26" s="45">
        <f t="shared" si="2"/>
        <v>-13946</v>
      </c>
      <c r="N26" s="45">
        <f t="shared" si="3"/>
        <v>2122</v>
      </c>
      <c r="O26" s="45">
        <f t="shared" si="4"/>
        <v>13348</v>
      </c>
      <c r="P26" s="45">
        <f t="shared" si="5"/>
        <v>2393</v>
      </c>
    </row>
    <row r="27" spans="1:16" ht="14.65" customHeight="1">
      <c r="A27" s="28" t="s">
        <v>47</v>
      </c>
      <c r="B27" s="39">
        <f t="shared" si="10"/>
        <v>59297</v>
      </c>
      <c r="C27" s="39">
        <v>1945</v>
      </c>
      <c r="D27" s="39">
        <v>3958</v>
      </c>
      <c r="E27" s="39">
        <v>53394</v>
      </c>
      <c r="F27" s="39">
        <v>58788</v>
      </c>
      <c r="G27" s="39">
        <f t="shared" si="11"/>
        <v>61893</v>
      </c>
      <c r="H27" s="39">
        <v>1412</v>
      </c>
      <c r="I27" s="39">
        <v>2332</v>
      </c>
      <c r="J27" s="39">
        <v>58149</v>
      </c>
      <c r="K27" s="39">
        <v>61221</v>
      </c>
      <c r="L27" s="55">
        <f t="shared" si="1"/>
        <v>2596</v>
      </c>
      <c r="M27" s="55">
        <f t="shared" si="2"/>
        <v>-533</v>
      </c>
      <c r="N27" s="55">
        <f t="shared" si="3"/>
        <v>-1626</v>
      </c>
      <c r="O27" s="55">
        <f t="shared" si="4"/>
        <v>4755</v>
      </c>
      <c r="P27" s="55">
        <f t="shared" si="5"/>
        <v>2433</v>
      </c>
    </row>
    <row r="28" spans="1:16" ht="14.65" customHeight="1">
      <c r="A28" s="31"/>
      <c r="B28" s="376" t="s">
        <v>156</v>
      </c>
      <c r="C28" s="364"/>
      <c r="D28" s="364"/>
      <c r="E28" s="364"/>
      <c r="F28" s="364"/>
      <c r="G28" s="376" t="s">
        <v>156</v>
      </c>
      <c r="H28" s="364"/>
      <c r="I28" s="364"/>
      <c r="J28" s="364"/>
      <c r="K28" s="364"/>
      <c r="L28" s="376" t="s">
        <v>124</v>
      </c>
      <c r="M28" s="364"/>
      <c r="N28" s="364"/>
      <c r="O28" s="364"/>
      <c r="P28" s="364"/>
    </row>
    <row r="29" spans="1:16" ht="14.65" customHeight="1">
      <c r="A29" s="26" t="s">
        <v>29</v>
      </c>
      <c r="B29" s="184">
        <f>B9*100/$B9</f>
        <v>100</v>
      </c>
      <c r="C29" s="63">
        <f t="shared" ref="C29:F29" si="12">C9*100/$B9</f>
        <v>17.088396186393371</v>
      </c>
      <c r="D29" s="63">
        <f t="shared" si="12"/>
        <v>41.445955299528883</v>
      </c>
      <c r="E29" s="63">
        <f t="shared" si="12"/>
        <v>41.465648514077749</v>
      </c>
      <c r="F29" s="63">
        <f t="shared" si="12"/>
        <v>61.056467278451336</v>
      </c>
      <c r="G29" s="184">
        <f>G9*100/$G9</f>
        <v>100</v>
      </c>
      <c r="H29" s="63">
        <f t="shared" ref="H29:K29" si="13">H9*100/$G9</f>
        <v>13.219037828388331</v>
      </c>
      <c r="I29" s="63">
        <f t="shared" si="13"/>
        <v>38.57357069583832</v>
      </c>
      <c r="J29" s="63">
        <f t="shared" si="13"/>
        <v>48.207391475773349</v>
      </c>
      <c r="K29" s="63">
        <f t="shared" si="13"/>
        <v>67.352670679040912</v>
      </c>
      <c r="L29" s="183" t="s">
        <v>103</v>
      </c>
      <c r="M29" s="174">
        <f t="shared" ref="M29:M47" si="14">H29-C29</f>
        <v>-3.8693583580050408</v>
      </c>
      <c r="N29" s="174">
        <f t="shared" ref="N29:N47" si="15">I29-D29</f>
        <v>-2.8723846036905627</v>
      </c>
      <c r="O29" s="174">
        <f t="shared" ref="O29:O47" si="16">J29-E29</f>
        <v>6.7417429616955999</v>
      </c>
      <c r="P29" s="174">
        <f t="shared" ref="P29:P47" si="17">K29-F29</f>
        <v>6.2962034005895759</v>
      </c>
    </row>
    <row r="30" spans="1:16" ht="14.65" customHeight="1">
      <c r="A30" s="27" t="s">
        <v>30</v>
      </c>
      <c r="B30" s="185">
        <f t="shared" ref="B30:F45" si="18">B10*100/$B10</f>
        <v>100</v>
      </c>
      <c r="C30" s="65">
        <f t="shared" si="18"/>
        <v>19.418830134840789</v>
      </c>
      <c r="D30" s="65">
        <f t="shared" si="18"/>
        <v>46.420502514126852</v>
      </c>
      <c r="E30" s="65">
        <f t="shared" si="18"/>
        <v>34.160667351032359</v>
      </c>
      <c r="F30" s="65">
        <f t="shared" si="18"/>
        <v>51.845703141282982</v>
      </c>
      <c r="G30" s="185">
        <f t="shared" ref="G30:K45" si="19">G10*100/$G10</f>
        <v>100</v>
      </c>
      <c r="H30" s="65">
        <f t="shared" si="19"/>
        <v>15.8442941906996</v>
      </c>
      <c r="I30" s="65">
        <f t="shared" si="19"/>
        <v>43.427404443217881</v>
      </c>
      <c r="J30" s="65">
        <f t="shared" si="19"/>
        <v>40.728301366082519</v>
      </c>
      <c r="K30" s="65">
        <f t="shared" si="19"/>
        <v>59.168373119911685</v>
      </c>
      <c r="L30" s="175" t="s">
        <v>103</v>
      </c>
      <c r="M30" s="175">
        <f t="shared" si="14"/>
        <v>-3.5745359441411892</v>
      </c>
      <c r="N30" s="175">
        <f t="shared" si="15"/>
        <v>-2.993098070908971</v>
      </c>
      <c r="O30" s="175">
        <f t="shared" si="16"/>
        <v>6.5676340150501602</v>
      </c>
      <c r="P30" s="175">
        <f t="shared" si="17"/>
        <v>7.3226699786287028</v>
      </c>
    </row>
    <row r="31" spans="1:16" ht="14.65" customHeight="1">
      <c r="A31" s="28" t="s">
        <v>31</v>
      </c>
      <c r="B31" s="184">
        <f t="shared" si="18"/>
        <v>100</v>
      </c>
      <c r="C31" s="63">
        <f t="shared" si="18"/>
        <v>42.406931474083308</v>
      </c>
      <c r="D31" s="63">
        <f t="shared" si="18"/>
        <v>32.911778925672408</v>
      </c>
      <c r="E31" s="63">
        <f t="shared" si="18"/>
        <v>24.681289600244281</v>
      </c>
      <c r="F31" s="63">
        <f t="shared" si="18"/>
        <v>46.683121707931498</v>
      </c>
      <c r="G31" s="184">
        <f t="shared" si="19"/>
        <v>100</v>
      </c>
      <c r="H31" s="63">
        <f t="shared" si="19"/>
        <v>33.387135417323428</v>
      </c>
      <c r="I31" s="63">
        <f t="shared" si="19"/>
        <v>33.976016039746291</v>
      </c>
      <c r="J31" s="63">
        <f t="shared" si="19"/>
        <v>32.636848542930281</v>
      </c>
      <c r="K31" s="63">
        <f t="shared" si="19"/>
        <v>57.28660958601818</v>
      </c>
      <c r="L31" s="174" t="s">
        <v>103</v>
      </c>
      <c r="M31" s="174">
        <f t="shared" si="14"/>
        <v>-9.0197960567598798</v>
      </c>
      <c r="N31" s="174">
        <f t="shared" si="15"/>
        <v>1.0642371140738831</v>
      </c>
      <c r="O31" s="174">
        <f t="shared" si="16"/>
        <v>7.9555589426860003</v>
      </c>
      <c r="P31" s="174">
        <f t="shared" si="17"/>
        <v>10.603487878086682</v>
      </c>
    </row>
    <row r="32" spans="1:16" ht="14.65" customHeight="1">
      <c r="A32" s="29" t="s">
        <v>32</v>
      </c>
      <c r="B32" s="185">
        <f t="shared" si="18"/>
        <v>100</v>
      </c>
      <c r="C32" s="65">
        <f t="shared" si="18"/>
        <v>36.539787768903921</v>
      </c>
      <c r="D32" s="65">
        <f t="shared" si="18"/>
        <v>16.789392894485108</v>
      </c>
      <c r="E32" s="65">
        <f t="shared" si="18"/>
        <v>46.670819336610975</v>
      </c>
      <c r="F32" s="65">
        <f t="shared" si="18"/>
        <v>93.070232030433132</v>
      </c>
      <c r="G32" s="185">
        <f t="shared" si="19"/>
        <v>100</v>
      </c>
      <c r="H32" s="65">
        <f t="shared" si="19"/>
        <v>34.466120377688114</v>
      </c>
      <c r="I32" s="65">
        <f t="shared" si="19"/>
        <v>13.566407387379893</v>
      </c>
      <c r="J32" s="65">
        <f t="shared" si="19"/>
        <v>51.967472234931989</v>
      </c>
      <c r="K32" s="65">
        <f t="shared" si="19"/>
        <v>96.30838983403352</v>
      </c>
      <c r="L32" s="175" t="s">
        <v>103</v>
      </c>
      <c r="M32" s="175">
        <f t="shared" si="14"/>
        <v>-2.0736673912158068</v>
      </c>
      <c r="N32" s="175">
        <f t="shared" si="15"/>
        <v>-3.2229855071052143</v>
      </c>
      <c r="O32" s="175">
        <f t="shared" si="16"/>
        <v>5.2966528983210139</v>
      </c>
      <c r="P32" s="175">
        <f t="shared" si="17"/>
        <v>3.2381578036003873</v>
      </c>
    </row>
    <row r="33" spans="1:16" ht="14.65" customHeight="1">
      <c r="A33" s="28" t="s">
        <v>33</v>
      </c>
      <c r="B33" s="184">
        <f t="shared" si="18"/>
        <v>100</v>
      </c>
      <c r="C33" s="63">
        <f t="shared" si="18"/>
        <v>53.749068575950979</v>
      </c>
      <c r="D33" s="63">
        <f t="shared" si="18"/>
        <v>24.880708298814721</v>
      </c>
      <c r="E33" s="63">
        <f t="shared" si="18"/>
        <v>21.370223125234304</v>
      </c>
      <c r="F33" s="63">
        <f t="shared" si="18"/>
        <v>41.976331415718271</v>
      </c>
      <c r="G33" s="184">
        <f t="shared" si="19"/>
        <v>100</v>
      </c>
      <c r="H33" s="63">
        <f t="shared" si="19"/>
        <v>43.3541594736867</v>
      </c>
      <c r="I33" s="63">
        <f t="shared" si="19"/>
        <v>27.222335207843621</v>
      </c>
      <c r="J33" s="63">
        <f t="shared" si="19"/>
        <v>29.42350531846968</v>
      </c>
      <c r="K33" s="63">
        <f t="shared" si="19"/>
        <v>51.836279104964696</v>
      </c>
      <c r="L33" s="174" t="s">
        <v>103</v>
      </c>
      <c r="M33" s="174">
        <f t="shared" si="14"/>
        <v>-10.394909102264279</v>
      </c>
      <c r="N33" s="174">
        <f t="shared" si="15"/>
        <v>2.3416269090288999</v>
      </c>
      <c r="O33" s="174">
        <f t="shared" si="16"/>
        <v>8.0532821932353755</v>
      </c>
      <c r="P33" s="174">
        <f t="shared" si="17"/>
        <v>9.8599476892464253</v>
      </c>
    </row>
    <row r="34" spans="1:16" ht="14.65" customHeight="1">
      <c r="A34" s="29" t="s">
        <v>34</v>
      </c>
      <c r="B34" s="185">
        <f t="shared" si="18"/>
        <v>100</v>
      </c>
      <c r="C34" s="65">
        <f t="shared" si="18"/>
        <v>27.121760275191271</v>
      </c>
      <c r="D34" s="65">
        <f t="shared" si="18"/>
        <v>42.316588577189968</v>
      </c>
      <c r="E34" s="65">
        <f t="shared" si="18"/>
        <v>30.561651147618765</v>
      </c>
      <c r="F34" s="65">
        <f t="shared" si="18"/>
        <v>87.331712235335985</v>
      </c>
      <c r="G34" s="185">
        <f t="shared" si="19"/>
        <v>100</v>
      </c>
      <c r="H34" s="65">
        <f t="shared" si="19"/>
        <v>11.104086441749526</v>
      </c>
      <c r="I34" s="65">
        <f t="shared" si="19"/>
        <v>49.497097534341052</v>
      </c>
      <c r="J34" s="65">
        <f t="shared" si="19"/>
        <v>39.398816023909419</v>
      </c>
      <c r="K34" s="65">
        <f t="shared" si="19"/>
        <v>93.114546813035233</v>
      </c>
      <c r="L34" s="175" t="s">
        <v>103</v>
      </c>
      <c r="M34" s="175">
        <f t="shared" si="14"/>
        <v>-16.017673833441744</v>
      </c>
      <c r="N34" s="175">
        <f t="shared" si="15"/>
        <v>7.1805089571510834</v>
      </c>
      <c r="O34" s="175">
        <f t="shared" si="16"/>
        <v>8.8371648762906538</v>
      </c>
      <c r="P34" s="175">
        <f t="shared" si="17"/>
        <v>5.7828345776992478</v>
      </c>
    </row>
    <row r="35" spans="1:16" ht="14.65" customHeight="1">
      <c r="A35" s="28" t="s">
        <v>35</v>
      </c>
      <c r="B35" s="184">
        <f t="shared" si="18"/>
        <v>100</v>
      </c>
      <c r="C35" s="63">
        <f t="shared" si="18"/>
        <v>7.2716124309409551</v>
      </c>
      <c r="D35" s="63">
        <f t="shared" si="18"/>
        <v>50.812440951779109</v>
      </c>
      <c r="E35" s="63">
        <f t="shared" si="18"/>
        <v>41.915946617279936</v>
      </c>
      <c r="F35" s="63">
        <f t="shared" si="18"/>
        <v>62.792060582171139</v>
      </c>
      <c r="G35" s="184">
        <f t="shared" si="19"/>
        <v>100</v>
      </c>
      <c r="H35" s="63">
        <f t="shared" si="19"/>
        <v>6.1269513719371531</v>
      </c>
      <c r="I35" s="63">
        <f t="shared" si="19"/>
        <v>45.218771757639814</v>
      </c>
      <c r="J35" s="63">
        <f t="shared" si="19"/>
        <v>48.654276870423033</v>
      </c>
      <c r="K35" s="63">
        <f t="shared" si="19"/>
        <v>71.212388118546102</v>
      </c>
      <c r="L35" s="174" t="s">
        <v>103</v>
      </c>
      <c r="M35" s="174">
        <f t="shared" si="14"/>
        <v>-1.144661059003802</v>
      </c>
      <c r="N35" s="174">
        <f t="shared" si="15"/>
        <v>-5.5936691941392951</v>
      </c>
      <c r="O35" s="174">
        <f t="shared" si="16"/>
        <v>6.7383302531430971</v>
      </c>
      <c r="P35" s="174">
        <f t="shared" si="17"/>
        <v>8.4203275363749626</v>
      </c>
    </row>
    <row r="36" spans="1:16" ht="14.65" customHeight="1">
      <c r="A36" s="29" t="s">
        <v>36</v>
      </c>
      <c r="B36" s="185">
        <f t="shared" si="18"/>
        <v>100</v>
      </c>
      <c r="C36" s="65">
        <f t="shared" si="18"/>
        <v>19.008390887303754</v>
      </c>
      <c r="D36" s="65">
        <f t="shared" si="18"/>
        <v>32.042311375006371</v>
      </c>
      <c r="E36" s="65">
        <f t="shared" si="18"/>
        <v>48.949297737689868</v>
      </c>
      <c r="F36" s="65">
        <f t="shared" si="18"/>
        <v>59.76396734296123</v>
      </c>
      <c r="G36" s="185">
        <f t="shared" si="19"/>
        <v>100</v>
      </c>
      <c r="H36" s="65">
        <f t="shared" si="19"/>
        <v>14.909593253194595</v>
      </c>
      <c r="I36" s="65">
        <f t="shared" si="19"/>
        <v>29.855393767894743</v>
      </c>
      <c r="J36" s="65">
        <f t="shared" si="19"/>
        <v>55.23501297891066</v>
      </c>
      <c r="K36" s="65">
        <f t="shared" si="19"/>
        <v>64.88062744399015</v>
      </c>
      <c r="L36" s="175" t="s">
        <v>103</v>
      </c>
      <c r="M36" s="175">
        <f t="shared" si="14"/>
        <v>-4.0987976341091592</v>
      </c>
      <c r="N36" s="175">
        <f t="shared" si="15"/>
        <v>-2.1869176071116279</v>
      </c>
      <c r="O36" s="175">
        <f t="shared" si="16"/>
        <v>6.2857152412207924</v>
      </c>
      <c r="P36" s="175">
        <f t="shared" si="17"/>
        <v>5.1166601010289199</v>
      </c>
    </row>
    <row r="37" spans="1:16" ht="14.65" customHeight="1">
      <c r="A37" s="28" t="s">
        <v>37</v>
      </c>
      <c r="B37" s="184">
        <f t="shared" si="18"/>
        <v>100</v>
      </c>
      <c r="C37" s="63">
        <f t="shared" si="18"/>
        <v>2.4861903264921184</v>
      </c>
      <c r="D37" s="63">
        <f t="shared" si="18"/>
        <v>39.019176359635338</v>
      </c>
      <c r="E37" s="63">
        <f t="shared" si="18"/>
        <v>58.494633313872548</v>
      </c>
      <c r="F37" s="63">
        <f t="shared" si="18"/>
        <v>53.315668927111872</v>
      </c>
      <c r="G37" s="184">
        <f t="shared" si="19"/>
        <v>100</v>
      </c>
      <c r="H37" s="63">
        <f t="shared" si="19"/>
        <v>4.3619663694358568</v>
      </c>
      <c r="I37" s="63">
        <f t="shared" si="19"/>
        <v>34.763496006147136</v>
      </c>
      <c r="J37" s="63">
        <f t="shared" si="19"/>
        <v>60.874537624417002</v>
      </c>
      <c r="K37" s="63">
        <f t="shared" si="19"/>
        <v>59.545040295920373</v>
      </c>
      <c r="L37" s="174" t="s">
        <v>103</v>
      </c>
      <c r="M37" s="174">
        <f t="shared" si="14"/>
        <v>1.8757760429437385</v>
      </c>
      <c r="N37" s="174">
        <f t="shared" si="15"/>
        <v>-4.2556803534882022</v>
      </c>
      <c r="O37" s="174">
        <f t="shared" si="16"/>
        <v>2.3799043105444539</v>
      </c>
      <c r="P37" s="174">
        <f t="shared" si="17"/>
        <v>6.2293713688085006</v>
      </c>
    </row>
    <row r="38" spans="1:16" ht="14.65" customHeight="1">
      <c r="A38" s="29" t="s">
        <v>38</v>
      </c>
      <c r="B38" s="185">
        <f t="shared" si="18"/>
        <v>100</v>
      </c>
      <c r="C38" s="65">
        <f t="shared" si="18"/>
        <v>2.2872458073665447</v>
      </c>
      <c r="D38" s="65">
        <f t="shared" si="18"/>
        <v>79.090826296821533</v>
      </c>
      <c r="E38" s="65">
        <f t="shared" si="18"/>
        <v>18.621927895811922</v>
      </c>
      <c r="F38" s="65">
        <f t="shared" si="18"/>
        <v>28.315075265739452</v>
      </c>
      <c r="G38" s="185">
        <f t="shared" si="19"/>
        <v>100</v>
      </c>
      <c r="H38" s="65">
        <f t="shared" si="19"/>
        <v>1.5119421043924497</v>
      </c>
      <c r="I38" s="65">
        <f t="shared" si="19"/>
        <v>74.346290211139916</v>
      </c>
      <c r="J38" s="65">
        <f t="shared" si="19"/>
        <v>24.141767684467641</v>
      </c>
      <c r="K38" s="65">
        <f t="shared" si="19"/>
        <v>35.166845617119556</v>
      </c>
      <c r="L38" s="175" t="s">
        <v>103</v>
      </c>
      <c r="M38" s="175">
        <f t="shared" si="14"/>
        <v>-0.77530370297409501</v>
      </c>
      <c r="N38" s="175">
        <f t="shared" si="15"/>
        <v>-4.7445360856816166</v>
      </c>
      <c r="O38" s="175">
        <f t="shared" si="16"/>
        <v>5.5198397886557196</v>
      </c>
      <c r="P38" s="175">
        <f t="shared" si="17"/>
        <v>6.8517703513801038</v>
      </c>
    </row>
    <row r="39" spans="1:16" ht="14.65" customHeight="1">
      <c r="A39" s="28" t="s">
        <v>39</v>
      </c>
      <c r="B39" s="184">
        <f t="shared" si="18"/>
        <v>100</v>
      </c>
      <c r="C39" s="63">
        <f t="shared" si="18"/>
        <v>29.106500562554288</v>
      </c>
      <c r="D39" s="63">
        <f t="shared" si="18"/>
        <v>40.920723567235441</v>
      </c>
      <c r="E39" s="63">
        <f t="shared" si="18"/>
        <v>29.972775870210274</v>
      </c>
      <c r="F39" s="63">
        <f t="shared" si="18"/>
        <v>53.842857892374326</v>
      </c>
      <c r="G39" s="184">
        <f t="shared" si="19"/>
        <v>100</v>
      </c>
      <c r="H39" s="63">
        <f t="shared" si="19"/>
        <v>23.879419994912237</v>
      </c>
      <c r="I39" s="63">
        <f t="shared" si="19"/>
        <v>38.944006331439553</v>
      </c>
      <c r="J39" s="63">
        <f t="shared" si="19"/>
        <v>37.176573673648207</v>
      </c>
      <c r="K39" s="63">
        <f t="shared" si="19"/>
        <v>59.104553548715337</v>
      </c>
      <c r="L39" s="174" t="s">
        <v>103</v>
      </c>
      <c r="M39" s="174">
        <f t="shared" si="14"/>
        <v>-5.2270805676420515</v>
      </c>
      <c r="N39" s="174">
        <f t="shared" si="15"/>
        <v>-1.9767172357958884</v>
      </c>
      <c r="O39" s="174">
        <f t="shared" si="16"/>
        <v>7.2037978034379329</v>
      </c>
      <c r="P39" s="174">
        <f t="shared" si="17"/>
        <v>5.2616956563410113</v>
      </c>
    </row>
    <row r="40" spans="1:16" ht="14.65" customHeight="1">
      <c r="A40" s="29" t="s">
        <v>40</v>
      </c>
      <c r="B40" s="185">
        <f t="shared" si="18"/>
        <v>100</v>
      </c>
      <c r="C40" s="65">
        <f t="shared" si="18"/>
        <v>3.4233655737046997</v>
      </c>
      <c r="D40" s="65">
        <f t="shared" si="18"/>
        <v>55.066821848537145</v>
      </c>
      <c r="E40" s="65">
        <f t="shared" si="18"/>
        <v>41.509812577758154</v>
      </c>
      <c r="F40" s="65">
        <f t="shared" si="18"/>
        <v>44.868964963679417</v>
      </c>
      <c r="G40" s="185">
        <f t="shared" si="19"/>
        <v>100</v>
      </c>
      <c r="H40" s="65">
        <f t="shared" si="19"/>
        <v>1.6086749285033366</v>
      </c>
      <c r="I40" s="65">
        <f t="shared" si="19"/>
        <v>47.894820463933904</v>
      </c>
      <c r="J40" s="65">
        <f t="shared" si="19"/>
        <v>50.496504607562755</v>
      </c>
      <c r="K40" s="65">
        <f t="shared" si="19"/>
        <v>56.549888782967905</v>
      </c>
      <c r="L40" s="175" t="s">
        <v>103</v>
      </c>
      <c r="M40" s="175">
        <f t="shared" si="14"/>
        <v>-1.8146906452013631</v>
      </c>
      <c r="N40" s="175">
        <f t="shared" si="15"/>
        <v>-7.1720013846032415</v>
      </c>
      <c r="O40" s="175">
        <f t="shared" si="16"/>
        <v>8.9866920298046011</v>
      </c>
      <c r="P40" s="175">
        <f t="shared" si="17"/>
        <v>11.680923819288488</v>
      </c>
    </row>
    <row r="41" spans="1:16" ht="14.65" customHeight="1">
      <c r="A41" s="30" t="s">
        <v>41</v>
      </c>
      <c r="B41" s="184">
        <f t="shared" si="18"/>
        <v>100</v>
      </c>
      <c r="C41" s="63">
        <f t="shared" si="18"/>
        <v>7.5613984463222277</v>
      </c>
      <c r="D41" s="63">
        <f t="shared" si="18"/>
        <v>21.10961403444993</v>
      </c>
      <c r="E41" s="63">
        <f t="shared" si="18"/>
        <v>71.328987519227837</v>
      </c>
      <c r="F41" s="63">
        <f t="shared" si="18"/>
        <v>98.71079735615757</v>
      </c>
      <c r="G41" s="184">
        <f t="shared" si="19"/>
        <v>100</v>
      </c>
      <c r="H41" s="63">
        <f t="shared" si="19"/>
        <v>3.0638628585093186</v>
      </c>
      <c r="I41" s="63">
        <f t="shared" si="19"/>
        <v>19.797678296534954</v>
      </c>
      <c r="J41" s="63">
        <f t="shared" si="19"/>
        <v>77.138458844955736</v>
      </c>
      <c r="K41" s="63">
        <f t="shared" si="19"/>
        <v>99.011664029823024</v>
      </c>
      <c r="L41" s="174" t="s">
        <v>103</v>
      </c>
      <c r="M41" s="174">
        <f t="shared" si="14"/>
        <v>-4.4975355878129086</v>
      </c>
      <c r="N41" s="174">
        <f t="shared" si="15"/>
        <v>-1.3119357379149754</v>
      </c>
      <c r="O41" s="174">
        <f t="shared" si="16"/>
        <v>5.8094713257278983</v>
      </c>
      <c r="P41" s="174">
        <f t="shared" si="17"/>
        <v>0.30086667366545328</v>
      </c>
    </row>
    <row r="42" spans="1:16" ht="14.65" customHeight="1">
      <c r="A42" s="29" t="s">
        <v>42</v>
      </c>
      <c r="B42" s="185">
        <f t="shared" si="18"/>
        <v>100</v>
      </c>
      <c r="C42" s="65">
        <f t="shared" si="18"/>
        <v>5.2689579923622478</v>
      </c>
      <c r="D42" s="65">
        <f t="shared" si="18"/>
        <v>32.112384069830881</v>
      </c>
      <c r="E42" s="65">
        <f t="shared" si="18"/>
        <v>62.618657937806873</v>
      </c>
      <c r="F42" s="65">
        <f t="shared" si="18"/>
        <v>99.405346426623026</v>
      </c>
      <c r="G42" s="185">
        <f t="shared" si="19"/>
        <v>100</v>
      </c>
      <c r="H42" s="65">
        <f t="shared" si="19"/>
        <v>2.443758270842523</v>
      </c>
      <c r="I42" s="65">
        <f t="shared" si="19"/>
        <v>32.866735284026859</v>
      </c>
      <c r="J42" s="65">
        <f t="shared" si="19"/>
        <v>64.689506445130618</v>
      </c>
      <c r="K42" s="65">
        <f t="shared" si="19"/>
        <v>99.581434102828013</v>
      </c>
      <c r="L42" s="175" t="s">
        <v>103</v>
      </c>
      <c r="M42" s="175">
        <f t="shared" si="14"/>
        <v>-2.8251997215197249</v>
      </c>
      <c r="N42" s="175">
        <f t="shared" si="15"/>
        <v>0.75435121419597806</v>
      </c>
      <c r="O42" s="175">
        <f t="shared" si="16"/>
        <v>2.0708485073237455</v>
      </c>
      <c r="P42" s="175">
        <f t="shared" si="17"/>
        <v>0.17608767620498611</v>
      </c>
    </row>
    <row r="43" spans="1:16" ht="14.65" customHeight="1">
      <c r="A43" s="28" t="s">
        <v>43</v>
      </c>
      <c r="B43" s="184">
        <f t="shared" si="18"/>
        <v>100</v>
      </c>
      <c r="C43" s="63">
        <f t="shared" si="18"/>
        <v>2.1108780888118903</v>
      </c>
      <c r="D43" s="63">
        <f t="shared" si="18"/>
        <v>37.108294580711835</v>
      </c>
      <c r="E43" s="63">
        <f t="shared" si="18"/>
        <v>60.780827330476278</v>
      </c>
      <c r="F43" s="63">
        <f t="shared" si="18"/>
        <v>98.989392419683298</v>
      </c>
      <c r="G43" s="184">
        <f t="shared" si="19"/>
        <v>100</v>
      </c>
      <c r="H43" s="63">
        <f t="shared" si="19"/>
        <v>1.419956927494616</v>
      </c>
      <c r="I43" s="63">
        <f t="shared" si="19"/>
        <v>33.804737975592246</v>
      </c>
      <c r="J43" s="63">
        <f t="shared" si="19"/>
        <v>64.775305096913144</v>
      </c>
      <c r="K43" s="63">
        <f t="shared" si="19"/>
        <v>98.522613065326638</v>
      </c>
      <c r="L43" s="174" t="s">
        <v>103</v>
      </c>
      <c r="M43" s="174">
        <f t="shared" si="14"/>
        <v>-0.69092116131727432</v>
      </c>
      <c r="N43" s="174">
        <f t="shared" si="15"/>
        <v>-3.3035566051195886</v>
      </c>
      <c r="O43" s="174">
        <f t="shared" si="16"/>
        <v>3.9944777664368658</v>
      </c>
      <c r="P43" s="174">
        <f t="shared" si="17"/>
        <v>-0.46677935435666029</v>
      </c>
    </row>
    <row r="44" spans="1:16" ht="14.65" customHeight="1">
      <c r="A44" s="29" t="s">
        <v>44</v>
      </c>
      <c r="B44" s="185">
        <f t="shared" si="18"/>
        <v>100</v>
      </c>
      <c r="C44" s="65">
        <f t="shared" si="18"/>
        <v>2.7692788708488734</v>
      </c>
      <c r="D44" s="65">
        <f t="shared" si="18"/>
        <v>32.456395024231192</v>
      </c>
      <c r="E44" s="65">
        <f t="shared" si="18"/>
        <v>64.774326104919936</v>
      </c>
      <c r="F44" s="65">
        <f t="shared" si="18"/>
        <v>99.162516470509416</v>
      </c>
      <c r="G44" s="185">
        <f t="shared" si="19"/>
        <v>100</v>
      </c>
      <c r="H44" s="65">
        <f t="shared" si="19"/>
        <v>1.6036776544360647</v>
      </c>
      <c r="I44" s="65">
        <f t="shared" si="19"/>
        <v>28.122616727395982</v>
      </c>
      <c r="J44" s="65">
        <f t="shared" si="19"/>
        <v>70.273705618167952</v>
      </c>
      <c r="K44" s="65">
        <f t="shared" si="19"/>
        <v>99.667401067706123</v>
      </c>
      <c r="L44" s="175" t="s">
        <v>103</v>
      </c>
      <c r="M44" s="175">
        <f t="shared" si="14"/>
        <v>-1.1656012164128087</v>
      </c>
      <c r="N44" s="175">
        <f t="shared" si="15"/>
        <v>-4.3337782968352094</v>
      </c>
      <c r="O44" s="175">
        <f t="shared" si="16"/>
        <v>5.4993795132480159</v>
      </c>
      <c r="P44" s="175">
        <f t="shared" si="17"/>
        <v>0.50488459719670686</v>
      </c>
    </row>
    <row r="45" spans="1:16" ht="14.65" customHeight="1">
      <c r="A45" s="28" t="s">
        <v>45</v>
      </c>
      <c r="B45" s="184">
        <f t="shared" si="18"/>
        <v>100</v>
      </c>
      <c r="C45" s="63">
        <f t="shared" si="18"/>
        <v>4.2903706698334894</v>
      </c>
      <c r="D45" s="63">
        <f t="shared" si="18"/>
        <v>16.057306011067034</v>
      </c>
      <c r="E45" s="63">
        <f t="shared" si="18"/>
        <v>79.65232331909948</v>
      </c>
      <c r="F45" s="63">
        <f t="shared" si="18"/>
        <v>98.595985884057242</v>
      </c>
      <c r="G45" s="184">
        <f t="shared" si="19"/>
        <v>100</v>
      </c>
      <c r="H45" s="63">
        <f t="shared" si="19"/>
        <v>3.0606019791311789</v>
      </c>
      <c r="I45" s="63">
        <f t="shared" si="19"/>
        <v>13.00934105548381</v>
      </c>
      <c r="J45" s="63">
        <f t="shared" si="19"/>
        <v>83.930056965385006</v>
      </c>
      <c r="K45" s="63">
        <f t="shared" si="19"/>
        <v>98.970027809249146</v>
      </c>
      <c r="L45" s="174" t="s">
        <v>103</v>
      </c>
      <c r="M45" s="174">
        <f t="shared" si="14"/>
        <v>-1.2297686907023104</v>
      </c>
      <c r="N45" s="174">
        <f t="shared" si="15"/>
        <v>-3.0479649555832236</v>
      </c>
      <c r="O45" s="174">
        <f t="shared" si="16"/>
        <v>4.277733646285526</v>
      </c>
      <c r="P45" s="174">
        <f t="shared" si="17"/>
        <v>0.3740419251919036</v>
      </c>
    </row>
    <row r="46" spans="1:16" ht="14.65" customHeight="1">
      <c r="A46" s="29" t="s">
        <v>46</v>
      </c>
      <c r="B46" s="185">
        <f t="shared" ref="B46:F47" si="20">B26*100/$B26</f>
        <v>100</v>
      </c>
      <c r="C46" s="65">
        <f t="shared" si="20"/>
        <v>31.376545272302039</v>
      </c>
      <c r="D46" s="65">
        <f t="shared" si="20"/>
        <v>2.5091881055796859</v>
      </c>
      <c r="E46" s="65">
        <f t="shared" si="20"/>
        <v>66.114266622118279</v>
      </c>
      <c r="F46" s="65">
        <f t="shared" si="20"/>
        <v>96.804209822920143</v>
      </c>
      <c r="G46" s="185">
        <f t="shared" ref="G46:K47" si="21">G26*100/$G26</f>
        <v>100</v>
      </c>
      <c r="H46" s="65">
        <f t="shared" si="21"/>
        <v>7.8782744689169819</v>
      </c>
      <c r="I46" s="65">
        <f t="shared" si="21"/>
        <v>5.9038185846474649</v>
      </c>
      <c r="J46" s="65">
        <f t="shared" si="21"/>
        <v>86.217906946435548</v>
      </c>
      <c r="K46" s="65">
        <f t="shared" si="21"/>
        <v>98.299231069985666</v>
      </c>
      <c r="L46" s="175" t="s">
        <v>103</v>
      </c>
      <c r="M46" s="175">
        <f t="shared" si="14"/>
        <v>-23.498270803385058</v>
      </c>
      <c r="N46" s="175">
        <f t="shared" si="15"/>
        <v>3.394630479067779</v>
      </c>
      <c r="O46" s="175">
        <f t="shared" si="16"/>
        <v>20.103640324317269</v>
      </c>
      <c r="P46" s="175">
        <f t="shared" si="17"/>
        <v>1.4950212470655231</v>
      </c>
    </row>
    <row r="47" spans="1:16" ht="14.65" customHeight="1">
      <c r="A47" s="28" t="s">
        <v>47</v>
      </c>
      <c r="B47" s="184">
        <f t="shared" si="20"/>
        <v>100</v>
      </c>
      <c r="C47" s="63">
        <f t="shared" si="20"/>
        <v>3.2800984872759162</v>
      </c>
      <c r="D47" s="63">
        <f t="shared" si="20"/>
        <v>6.6748739396596797</v>
      </c>
      <c r="E47" s="63">
        <f t="shared" si="20"/>
        <v>90.045027573064402</v>
      </c>
      <c r="F47" s="63">
        <f t="shared" si="20"/>
        <v>99.141609187648612</v>
      </c>
      <c r="G47" s="184">
        <f t="shared" si="21"/>
        <v>100</v>
      </c>
      <c r="H47" s="63">
        <f t="shared" si="21"/>
        <v>2.2813565346646634</v>
      </c>
      <c r="I47" s="63">
        <f t="shared" si="21"/>
        <v>3.7677928037096278</v>
      </c>
      <c r="J47" s="63">
        <f t="shared" si="21"/>
        <v>93.950850661625708</v>
      </c>
      <c r="K47" s="63">
        <f t="shared" si="21"/>
        <v>98.914255246958461</v>
      </c>
      <c r="L47" s="174" t="s">
        <v>103</v>
      </c>
      <c r="M47" s="174">
        <f t="shared" si="14"/>
        <v>-0.99874195261125287</v>
      </c>
      <c r="N47" s="174">
        <f t="shared" si="15"/>
        <v>-2.9070811359500519</v>
      </c>
      <c r="O47" s="174">
        <f t="shared" si="16"/>
        <v>3.9058230885613057</v>
      </c>
      <c r="P47" s="174">
        <f t="shared" si="17"/>
        <v>-0.22735394069015058</v>
      </c>
    </row>
    <row r="48" spans="1:16" ht="20.25" customHeight="1">
      <c r="A48" s="373" t="s">
        <v>127</v>
      </c>
      <c r="B48" s="373"/>
      <c r="C48" s="373"/>
      <c r="D48" s="373"/>
      <c r="E48" s="373"/>
      <c r="F48" s="373"/>
      <c r="G48" s="373"/>
      <c r="H48" s="373"/>
      <c r="I48" s="373"/>
      <c r="J48" s="373"/>
      <c r="K48" s="373"/>
      <c r="L48" s="373"/>
      <c r="M48" s="373"/>
      <c r="N48" s="373"/>
      <c r="O48" s="373"/>
      <c r="P48" s="373"/>
    </row>
  </sheetData>
  <mergeCells count="17">
    <mergeCell ref="A48:P48"/>
    <mergeCell ref="B8:F8"/>
    <mergeCell ref="G8:K8"/>
    <mergeCell ref="L8:P8"/>
    <mergeCell ref="B28:F28"/>
    <mergeCell ref="G28:K28"/>
    <mergeCell ref="L28:P28"/>
    <mergeCell ref="A5:A7"/>
    <mergeCell ref="B5:F5"/>
    <mergeCell ref="G5:K5"/>
    <mergeCell ref="L5:P5"/>
    <mergeCell ref="B6:B7"/>
    <mergeCell ref="C6:F6"/>
    <mergeCell ref="G6:G7"/>
    <mergeCell ref="H6:K6"/>
    <mergeCell ref="L6:L7"/>
    <mergeCell ref="M6:P6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8"/>
  <sheetViews>
    <sheetView workbookViewId="0"/>
  </sheetViews>
  <sheetFormatPr baseColWidth="10" defaultColWidth="10.81640625" defaultRowHeight="14.65" customHeight="1"/>
  <cols>
    <col min="1" max="1" width="26.81640625" style="3" customWidth="1"/>
    <col min="2" max="2" width="14.54296875" style="3" customWidth="1"/>
    <col min="3" max="6" width="12.54296875" style="3" customWidth="1"/>
    <col min="7" max="7" width="14.54296875" style="3" customWidth="1"/>
    <col min="8" max="11" width="12.54296875" style="3" customWidth="1"/>
    <col min="12" max="12" width="14.54296875" style="3" customWidth="1"/>
    <col min="13" max="16" width="12.54296875" style="3" customWidth="1"/>
    <col min="17" max="16384" width="10.81640625" style="3"/>
  </cols>
  <sheetData>
    <row r="1" spans="1:16" s="5" customFormat="1" ht="20.25" customHeight="1">
      <c r="A1" s="4" t="s">
        <v>0</v>
      </c>
    </row>
    <row r="2" spans="1:16" s="2" customFormat="1" ht="14.65" customHeight="1">
      <c r="A2" s="1"/>
    </row>
    <row r="3" spans="1:16" s="2" customFormat="1" ht="14.65" customHeight="1">
      <c r="A3" s="9" t="s">
        <v>397</v>
      </c>
    </row>
    <row r="5" spans="1:16" ht="14.65" customHeight="1">
      <c r="A5" s="374" t="s">
        <v>28</v>
      </c>
      <c r="B5" s="366">
        <v>2012</v>
      </c>
      <c r="C5" s="366"/>
      <c r="D5" s="366"/>
      <c r="E5" s="366"/>
      <c r="F5" s="366"/>
      <c r="G5" s="366">
        <v>2015</v>
      </c>
      <c r="H5" s="366"/>
      <c r="I5" s="366"/>
      <c r="J5" s="366"/>
      <c r="K5" s="366"/>
      <c r="L5" s="366" t="s">
        <v>214</v>
      </c>
      <c r="M5" s="366"/>
      <c r="N5" s="366"/>
      <c r="O5" s="366"/>
      <c r="P5" s="366"/>
    </row>
    <row r="6" spans="1:16" ht="14.65" customHeight="1">
      <c r="A6" s="375"/>
      <c r="B6" s="371" t="s">
        <v>153</v>
      </c>
      <c r="C6" s="366" t="s">
        <v>27</v>
      </c>
      <c r="D6" s="366"/>
      <c r="E6" s="366"/>
      <c r="F6" s="366"/>
      <c r="G6" s="371" t="s">
        <v>153</v>
      </c>
      <c r="H6" s="366" t="s">
        <v>27</v>
      </c>
      <c r="I6" s="366"/>
      <c r="J6" s="366"/>
      <c r="K6" s="366"/>
      <c r="L6" s="371" t="s">
        <v>153</v>
      </c>
      <c r="M6" s="366" t="s">
        <v>27</v>
      </c>
      <c r="N6" s="366"/>
      <c r="O6" s="366"/>
      <c r="P6" s="366"/>
    </row>
    <row r="7" spans="1:16" s="25" customFormat="1" ht="40.15" customHeight="1">
      <c r="A7" s="377"/>
      <c r="B7" s="371"/>
      <c r="C7" s="180" t="s">
        <v>72</v>
      </c>
      <c r="D7" s="180" t="s">
        <v>145</v>
      </c>
      <c r="E7" s="180" t="s">
        <v>157</v>
      </c>
      <c r="F7" s="180" t="s">
        <v>158</v>
      </c>
      <c r="G7" s="371"/>
      <c r="H7" s="180" t="s">
        <v>72</v>
      </c>
      <c r="I7" s="180" t="s">
        <v>145</v>
      </c>
      <c r="J7" s="180" t="s">
        <v>157</v>
      </c>
      <c r="K7" s="180" t="s">
        <v>158</v>
      </c>
      <c r="L7" s="371"/>
      <c r="M7" s="180" t="s">
        <v>72</v>
      </c>
      <c r="N7" s="180" t="s">
        <v>145</v>
      </c>
      <c r="O7" s="180" t="s">
        <v>157</v>
      </c>
      <c r="P7" s="180" t="s">
        <v>158</v>
      </c>
    </row>
    <row r="8" spans="1:16" ht="14.65" customHeight="1">
      <c r="A8" s="31"/>
      <c r="B8" s="376" t="s">
        <v>5</v>
      </c>
      <c r="C8" s="364"/>
      <c r="D8" s="364"/>
      <c r="E8" s="364"/>
      <c r="F8" s="364"/>
      <c r="G8" s="376" t="s">
        <v>5</v>
      </c>
      <c r="H8" s="364"/>
      <c r="I8" s="364"/>
      <c r="J8" s="364"/>
      <c r="K8" s="364"/>
      <c r="L8" s="376" t="s">
        <v>5</v>
      </c>
      <c r="M8" s="364"/>
      <c r="N8" s="364"/>
      <c r="O8" s="364"/>
      <c r="P8" s="364"/>
    </row>
    <row r="9" spans="1:16" ht="14.65" customHeight="1">
      <c r="A9" s="26" t="s">
        <v>29</v>
      </c>
      <c r="B9" s="39">
        <f>SUM(B11:B20,B22:B27)</f>
        <v>767318</v>
      </c>
      <c r="C9" s="39">
        <f t="shared" ref="C9:K9" si="0">SUM(C11:C20,C22:C27)</f>
        <v>138853</v>
      </c>
      <c r="D9" s="39">
        <f t="shared" si="0"/>
        <v>318619</v>
      </c>
      <c r="E9" s="39">
        <f t="shared" si="0"/>
        <v>309846</v>
      </c>
      <c r="F9" s="39">
        <f t="shared" si="0"/>
        <v>447538</v>
      </c>
      <c r="G9" s="39">
        <f t="shared" si="0"/>
        <v>792310</v>
      </c>
      <c r="H9" s="39">
        <f t="shared" si="0"/>
        <v>109099</v>
      </c>
      <c r="I9" s="39">
        <f t="shared" si="0"/>
        <v>317193</v>
      </c>
      <c r="J9" s="39">
        <f t="shared" si="0"/>
        <v>366018</v>
      </c>
      <c r="K9" s="39">
        <f t="shared" si="0"/>
        <v>507403</v>
      </c>
      <c r="L9" s="55">
        <f t="shared" ref="L9:P27" si="1">G9-B9</f>
        <v>24992</v>
      </c>
      <c r="M9" s="55">
        <f t="shared" si="1"/>
        <v>-29754</v>
      </c>
      <c r="N9" s="55">
        <f t="shared" si="1"/>
        <v>-1426</v>
      </c>
      <c r="O9" s="55">
        <f t="shared" si="1"/>
        <v>56172</v>
      </c>
      <c r="P9" s="55">
        <f t="shared" si="1"/>
        <v>59865</v>
      </c>
    </row>
    <row r="10" spans="1:16" ht="14.65" customHeight="1">
      <c r="A10" s="27" t="s">
        <v>30</v>
      </c>
      <c r="B10" s="42">
        <f>SUM(B11:B20)</f>
        <v>609748</v>
      </c>
      <c r="C10" s="42">
        <f t="shared" ref="C10:K10" si="2">SUM(C11:C20)</f>
        <v>123384</v>
      </c>
      <c r="D10" s="42">
        <f t="shared" si="2"/>
        <v>284740</v>
      </c>
      <c r="E10" s="42">
        <f t="shared" si="2"/>
        <v>201624</v>
      </c>
      <c r="F10" s="42">
        <f t="shared" si="2"/>
        <v>292317</v>
      </c>
      <c r="G10" s="42">
        <f t="shared" si="2"/>
        <v>628584</v>
      </c>
      <c r="H10" s="42">
        <f t="shared" si="2"/>
        <v>102562</v>
      </c>
      <c r="I10" s="42">
        <f t="shared" si="2"/>
        <v>283803</v>
      </c>
      <c r="J10" s="42">
        <f t="shared" si="2"/>
        <v>242219</v>
      </c>
      <c r="K10" s="42">
        <f t="shared" si="2"/>
        <v>345645</v>
      </c>
      <c r="L10" s="45">
        <f t="shared" si="1"/>
        <v>18836</v>
      </c>
      <c r="M10" s="45">
        <f t="shared" si="1"/>
        <v>-20822</v>
      </c>
      <c r="N10" s="45">
        <f t="shared" si="1"/>
        <v>-937</v>
      </c>
      <c r="O10" s="45">
        <f t="shared" si="1"/>
        <v>40595</v>
      </c>
      <c r="P10" s="45">
        <f t="shared" si="1"/>
        <v>53328</v>
      </c>
    </row>
    <row r="11" spans="1:16" ht="14.65" customHeight="1">
      <c r="A11" s="28" t="s">
        <v>31</v>
      </c>
      <c r="B11" s="39">
        <f>SUM(C11:E11)</f>
        <v>18845</v>
      </c>
      <c r="C11" s="39">
        <v>8078</v>
      </c>
      <c r="D11" s="39">
        <v>5383</v>
      </c>
      <c r="E11" s="39">
        <v>5384</v>
      </c>
      <c r="F11" s="39">
        <v>9574</v>
      </c>
      <c r="G11" s="39">
        <f t="shared" ref="G11:G20" si="3">SUM(H11:J11)</f>
        <v>20258</v>
      </c>
      <c r="H11" s="39">
        <v>6935</v>
      </c>
      <c r="I11" s="39">
        <v>6069</v>
      </c>
      <c r="J11" s="39">
        <v>7254</v>
      </c>
      <c r="K11" s="39">
        <v>11901</v>
      </c>
      <c r="L11" s="55">
        <f t="shared" si="1"/>
        <v>1413</v>
      </c>
      <c r="M11" s="55">
        <f t="shared" si="1"/>
        <v>-1143</v>
      </c>
      <c r="N11" s="55">
        <f t="shared" si="1"/>
        <v>686</v>
      </c>
      <c r="O11" s="55">
        <f t="shared" si="1"/>
        <v>1870</v>
      </c>
      <c r="P11" s="55">
        <f t="shared" si="1"/>
        <v>2327</v>
      </c>
    </row>
    <row r="12" spans="1:16" ht="14.65" customHeight="1">
      <c r="A12" s="29" t="s">
        <v>32</v>
      </c>
      <c r="B12" s="42">
        <f t="shared" ref="B12:B20" si="4">SUM(C12:E12)</f>
        <v>318</v>
      </c>
      <c r="C12" s="42">
        <v>120</v>
      </c>
      <c r="D12" s="42">
        <v>113</v>
      </c>
      <c r="E12" s="42">
        <v>85</v>
      </c>
      <c r="F12" s="42">
        <v>293</v>
      </c>
      <c r="G12" s="42">
        <f t="shared" si="3"/>
        <v>339</v>
      </c>
      <c r="H12" s="42">
        <v>101</v>
      </c>
      <c r="I12" s="42">
        <v>74</v>
      </c>
      <c r="J12" s="42">
        <v>164</v>
      </c>
      <c r="K12" s="42">
        <v>335</v>
      </c>
      <c r="L12" s="45">
        <f t="shared" si="1"/>
        <v>21</v>
      </c>
      <c r="M12" s="45">
        <f t="shared" si="1"/>
        <v>-19</v>
      </c>
      <c r="N12" s="45">
        <f t="shared" si="1"/>
        <v>-39</v>
      </c>
      <c r="O12" s="45">
        <f t="shared" si="1"/>
        <v>79</v>
      </c>
      <c r="P12" s="45">
        <f t="shared" si="1"/>
        <v>42</v>
      </c>
    </row>
    <row r="13" spans="1:16" ht="14.65" customHeight="1">
      <c r="A13" s="28" t="s">
        <v>33</v>
      </c>
      <c r="B13" s="39">
        <f t="shared" si="4"/>
        <v>68375</v>
      </c>
      <c r="C13" s="39">
        <v>39170</v>
      </c>
      <c r="D13" s="39">
        <v>16200</v>
      </c>
      <c r="E13" s="39">
        <v>13005</v>
      </c>
      <c r="F13" s="39">
        <v>24871</v>
      </c>
      <c r="G13" s="39">
        <f t="shared" si="3"/>
        <v>68476</v>
      </c>
      <c r="H13" s="39">
        <v>31731</v>
      </c>
      <c r="I13" s="39">
        <v>19183</v>
      </c>
      <c r="J13" s="39">
        <v>17562</v>
      </c>
      <c r="K13" s="39">
        <v>32810</v>
      </c>
      <c r="L13" s="55">
        <f t="shared" si="1"/>
        <v>101</v>
      </c>
      <c r="M13" s="55">
        <f t="shared" si="1"/>
        <v>-7439</v>
      </c>
      <c r="N13" s="55">
        <f t="shared" si="1"/>
        <v>2983</v>
      </c>
      <c r="O13" s="55">
        <f t="shared" si="1"/>
        <v>4557</v>
      </c>
      <c r="P13" s="55">
        <f t="shared" si="1"/>
        <v>7939</v>
      </c>
    </row>
    <row r="14" spans="1:16" ht="14.65" customHeight="1">
      <c r="A14" s="29" t="s">
        <v>34</v>
      </c>
      <c r="B14" s="42">
        <f t="shared" si="4"/>
        <v>7132</v>
      </c>
      <c r="C14" s="42">
        <v>2076</v>
      </c>
      <c r="D14" s="42">
        <v>3002</v>
      </c>
      <c r="E14" s="42">
        <v>2054</v>
      </c>
      <c r="F14" s="42">
        <v>6720</v>
      </c>
      <c r="G14" s="42">
        <f t="shared" si="3"/>
        <v>7277</v>
      </c>
      <c r="H14" s="42">
        <v>695</v>
      </c>
      <c r="I14" s="42">
        <v>3865</v>
      </c>
      <c r="J14" s="42">
        <v>2717</v>
      </c>
      <c r="K14" s="42">
        <v>7162</v>
      </c>
      <c r="L14" s="45">
        <f t="shared" si="1"/>
        <v>145</v>
      </c>
      <c r="M14" s="45">
        <f t="shared" si="1"/>
        <v>-1381</v>
      </c>
      <c r="N14" s="45">
        <f t="shared" si="1"/>
        <v>863</v>
      </c>
      <c r="O14" s="45">
        <f t="shared" si="1"/>
        <v>663</v>
      </c>
      <c r="P14" s="45">
        <f t="shared" si="1"/>
        <v>442</v>
      </c>
    </row>
    <row r="15" spans="1:16" ht="14.65" customHeight="1">
      <c r="A15" s="28" t="s">
        <v>35</v>
      </c>
      <c r="B15" s="39">
        <f t="shared" si="4"/>
        <v>137467</v>
      </c>
      <c r="C15" s="39">
        <v>11488</v>
      </c>
      <c r="D15" s="39">
        <v>68841</v>
      </c>
      <c r="E15" s="39">
        <v>57138</v>
      </c>
      <c r="F15" s="39">
        <v>85859</v>
      </c>
      <c r="G15" s="39">
        <f t="shared" si="3"/>
        <v>144061</v>
      </c>
      <c r="H15" s="39">
        <v>9596</v>
      </c>
      <c r="I15" s="39">
        <v>67939</v>
      </c>
      <c r="J15" s="39">
        <v>66526</v>
      </c>
      <c r="K15" s="39">
        <v>99464</v>
      </c>
      <c r="L15" s="55">
        <f t="shared" si="1"/>
        <v>6594</v>
      </c>
      <c r="M15" s="55">
        <f t="shared" si="1"/>
        <v>-1892</v>
      </c>
      <c r="N15" s="55">
        <f t="shared" si="1"/>
        <v>-902</v>
      </c>
      <c r="O15" s="55">
        <f t="shared" si="1"/>
        <v>9388</v>
      </c>
      <c r="P15" s="55">
        <f t="shared" si="1"/>
        <v>13605</v>
      </c>
    </row>
    <row r="16" spans="1:16" ht="14.65" customHeight="1">
      <c r="A16" s="29" t="s">
        <v>36</v>
      </c>
      <c r="B16" s="42">
        <f t="shared" si="4"/>
        <v>85997</v>
      </c>
      <c r="C16" s="42">
        <v>20089</v>
      </c>
      <c r="D16" s="42">
        <v>29978</v>
      </c>
      <c r="E16" s="42">
        <v>35930</v>
      </c>
      <c r="F16" s="42">
        <v>46241</v>
      </c>
      <c r="G16" s="42">
        <f t="shared" si="3"/>
        <v>88578</v>
      </c>
      <c r="H16" s="42">
        <v>16242</v>
      </c>
      <c r="I16" s="42">
        <v>30263</v>
      </c>
      <c r="J16" s="42">
        <v>42073</v>
      </c>
      <c r="K16" s="42">
        <v>52168</v>
      </c>
      <c r="L16" s="45">
        <f t="shared" si="1"/>
        <v>2581</v>
      </c>
      <c r="M16" s="45">
        <f t="shared" si="1"/>
        <v>-3847</v>
      </c>
      <c r="N16" s="45">
        <f t="shared" si="1"/>
        <v>285</v>
      </c>
      <c r="O16" s="45">
        <f t="shared" si="1"/>
        <v>6143</v>
      </c>
      <c r="P16" s="45">
        <f t="shared" si="1"/>
        <v>5927</v>
      </c>
    </row>
    <row r="17" spans="1:16" ht="14.65" customHeight="1">
      <c r="A17" s="28" t="s">
        <v>37</v>
      </c>
      <c r="B17" s="39">
        <f t="shared" si="4"/>
        <v>48722</v>
      </c>
      <c r="C17" s="39">
        <v>1522</v>
      </c>
      <c r="D17" s="39">
        <v>18543</v>
      </c>
      <c r="E17" s="39">
        <v>28657</v>
      </c>
      <c r="F17" s="39">
        <v>26385</v>
      </c>
      <c r="G17" s="39">
        <f t="shared" si="3"/>
        <v>50729</v>
      </c>
      <c r="H17" s="39">
        <v>2648</v>
      </c>
      <c r="I17" s="39">
        <v>17429</v>
      </c>
      <c r="J17" s="39">
        <v>30652</v>
      </c>
      <c r="K17" s="39">
        <v>30666</v>
      </c>
      <c r="L17" s="55">
        <f t="shared" si="1"/>
        <v>2007</v>
      </c>
      <c r="M17" s="55">
        <f t="shared" si="1"/>
        <v>1126</v>
      </c>
      <c r="N17" s="55">
        <f t="shared" si="1"/>
        <v>-1114</v>
      </c>
      <c r="O17" s="55">
        <f t="shared" si="1"/>
        <v>1995</v>
      </c>
      <c r="P17" s="55">
        <f t="shared" si="1"/>
        <v>4281</v>
      </c>
    </row>
    <row r="18" spans="1:16" ht="14.65" customHeight="1">
      <c r="A18" s="29" t="s">
        <v>38</v>
      </c>
      <c r="B18" s="42">
        <f t="shared" si="4"/>
        <v>131004</v>
      </c>
      <c r="C18" s="42">
        <v>3247</v>
      </c>
      <c r="D18" s="42">
        <v>100226</v>
      </c>
      <c r="E18" s="42">
        <v>27531</v>
      </c>
      <c r="F18" s="42">
        <v>37625</v>
      </c>
      <c r="G18" s="42">
        <f t="shared" si="3"/>
        <v>133225</v>
      </c>
      <c r="H18" s="42">
        <v>2420</v>
      </c>
      <c r="I18" s="42">
        <v>96173</v>
      </c>
      <c r="J18" s="42">
        <v>34632</v>
      </c>
      <c r="K18" s="42">
        <v>47396</v>
      </c>
      <c r="L18" s="45">
        <f t="shared" si="1"/>
        <v>2221</v>
      </c>
      <c r="M18" s="45">
        <f t="shared" si="1"/>
        <v>-827</v>
      </c>
      <c r="N18" s="45">
        <f t="shared" si="1"/>
        <v>-4053</v>
      </c>
      <c r="O18" s="45">
        <f t="shared" si="1"/>
        <v>7101</v>
      </c>
      <c r="P18" s="45">
        <f t="shared" si="1"/>
        <v>9771</v>
      </c>
    </row>
    <row r="19" spans="1:16" ht="14.65" customHeight="1">
      <c r="A19" s="28" t="s">
        <v>39</v>
      </c>
      <c r="B19" s="39">
        <f t="shared" si="4"/>
        <v>104961</v>
      </c>
      <c r="C19" s="39">
        <v>37408</v>
      </c>
      <c r="D19" s="39">
        <v>38804</v>
      </c>
      <c r="E19" s="39">
        <v>28749</v>
      </c>
      <c r="F19" s="39">
        <v>51651</v>
      </c>
      <c r="G19" s="39">
        <f t="shared" si="3"/>
        <v>108370</v>
      </c>
      <c r="H19" s="39">
        <v>32019</v>
      </c>
      <c r="I19" s="39">
        <v>39419</v>
      </c>
      <c r="J19" s="39">
        <v>36932</v>
      </c>
      <c r="K19" s="39">
        <v>59766</v>
      </c>
      <c r="L19" s="55">
        <f t="shared" si="1"/>
        <v>3409</v>
      </c>
      <c r="M19" s="55">
        <f t="shared" si="1"/>
        <v>-5389</v>
      </c>
      <c r="N19" s="55">
        <f t="shared" si="1"/>
        <v>615</v>
      </c>
      <c r="O19" s="55">
        <f t="shared" si="1"/>
        <v>8183</v>
      </c>
      <c r="P19" s="55">
        <f t="shared" si="1"/>
        <v>8115</v>
      </c>
    </row>
    <row r="20" spans="1:16" ht="14.65" customHeight="1">
      <c r="A20" s="29" t="s">
        <v>40</v>
      </c>
      <c r="B20" s="42">
        <f t="shared" si="4"/>
        <v>6927</v>
      </c>
      <c r="C20" s="42">
        <v>186</v>
      </c>
      <c r="D20" s="42">
        <v>3650</v>
      </c>
      <c r="E20" s="42">
        <v>3091</v>
      </c>
      <c r="F20" s="42">
        <v>3098</v>
      </c>
      <c r="G20" s="42">
        <f t="shared" si="3"/>
        <v>7271</v>
      </c>
      <c r="H20" s="42">
        <v>175</v>
      </c>
      <c r="I20" s="42">
        <v>3389</v>
      </c>
      <c r="J20" s="42">
        <v>3707</v>
      </c>
      <c r="K20" s="42">
        <v>3977</v>
      </c>
      <c r="L20" s="45">
        <f t="shared" si="1"/>
        <v>344</v>
      </c>
      <c r="M20" s="45">
        <f t="shared" si="1"/>
        <v>-11</v>
      </c>
      <c r="N20" s="45">
        <f t="shared" si="1"/>
        <v>-261</v>
      </c>
      <c r="O20" s="45">
        <f t="shared" si="1"/>
        <v>616</v>
      </c>
      <c r="P20" s="45">
        <f t="shared" si="1"/>
        <v>879</v>
      </c>
    </row>
    <row r="21" spans="1:16" ht="14.65" customHeight="1">
      <c r="A21" s="30" t="s">
        <v>41</v>
      </c>
      <c r="B21" s="39">
        <f>SUM(B22:B27)</f>
        <v>157570</v>
      </c>
      <c r="C21" s="39">
        <f t="shared" ref="C21:K21" si="5">SUM(C22:C27)</f>
        <v>15469</v>
      </c>
      <c r="D21" s="39">
        <f t="shared" si="5"/>
        <v>33879</v>
      </c>
      <c r="E21" s="39">
        <f t="shared" si="5"/>
        <v>108222</v>
      </c>
      <c r="F21" s="39">
        <f t="shared" si="5"/>
        <v>155221</v>
      </c>
      <c r="G21" s="39">
        <f t="shared" si="5"/>
        <v>163726</v>
      </c>
      <c r="H21" s="39">
        <f t="shared" si="5"/>
        <v>6537</v>
      </c>
      <c r="I21" s="39">
        <f t="shared" si="5"/>
        <v>33390</v>
      </c>
      <c r="J21" s="39">
        <f t="shared" si="5"/>
        <v>123799</v>
      </c>
      <c r="K21" s="39">
        <f t="shared" si="5"/>
        <v>161758</v>
      </c>
      <c r="L21" s="55">
        <f t="shared" si="1"/>
        <v>6156</v>
      </c>
      <c r="M21" s="55">
        <f t="shared" si="1"/>
        <v>-8932</v>
      </c>
      <c r="N21" s="55">
        <f t="shared" si="1"/>
        <v>-489</v>
      </c>
      <c r="O21" s="55">
        <f t="shared" si="1"/>
        <v>15577</v>
      </c>
      <c r="P21" s="55">
        <f t="shared" si="1"/>
        <v>6537</v>
      </c>
    </row>
    <row r="22" spans="1:16" ht="14.65" customHeight="1">
      <c r="A22" s="29" t="s">
        <v>42</v>
      </c>
      <c r="B22" s="42">
        <f t="shared" ref="B22:B27" si="6">SUM(C22:E22)</f>
        <v>23392</v>
      </c>
      <c r="C22" s="42">
        <v>1252</v>
      </c>
      <c r="D22" s="42">
        <v>8615</v>
      </c>
      <c r="E22" s="42">
        <v>13525</v>
      </c>
      <c r="F22" s="42">
        <v>23387</v>
      </c>
      <c r="G22" s="42">
        <f t="shared" ref="G22:G27" si="7">SUM(H22:J22)</f>
        <v>24865</v>
      </c>
      <c r="H22" s="42">
        <v>558</v>
      </c>
      <c r="I22" s="42">
        <v>9127</v>
      </c>
      <c r="J22" s="42">
        <v>15180</v>
      </c>
      <c r="K22" s="42">
        <v>24796</v>
      </c>
      <c r="L22" s="45">
        <f t="shared" si="1"/>
        <v>1473</v>
      </c>
      <c r="M22" s="45">
        <f t="shared" si="1"/>
        <v>-694</v>
      </c>
      <c r="N22" s="45">
        <f t="shared" si="1"/>
        <v>512</v>
      </c>
      <c r="O22" s="45">
        <f t="shared" si="1"/>
        <v>1655</v>
      </c>
      <c r="P22" s="45">
        <f t="shared" si="1"/>
        <v>1409</v>
      </c>
    </row>
    <row r="23" spans="1:16" ht="14.65" customHeight="1">
      <c r="A23" s="28" t="s">
        <v>43</v>
      </c>
      <c r="B23" s="39">
        <f t="shared" si="6"/>
        <v>33277</v>
      </c>
      <c r="C23" s="39">
        <v>906</v>
      </c>
      <c r="D23" s="39">
        <v>12781</v>
      </c>
      <c r="E23" s="39">
        <v>19590</v>
      </c>
      <c r="F23" s="39">
        <v>32846</v>
      </c>
      <c r="G23" s="39">
        <f t="shared" si="7"/>
        <v>34688</v>
      </c>
      <c r="H23" s="39">
        <v>583</v>
      </c>
      <c r="I23" s="39">
        <v>12334</v>
      </c>
      <c r="J23" s="39">
        <v>21771</v>
      </c>
      <c r="K23" s="39">
        <v>34157</v>
      </c>
      <c r="L23" s="55">
        <f t="shared" si="1"/>
        <v>1411</v>
      </c>
      <c r="M23" s="55">
        <f t="shared" si="1"/>
        <v>-323</v>
      </c>
      <c r="N23" s="55">
        <f t="shared" si="1"/>
        <v>-447</v>
      </c>
      <c r="O23" s="55">
        <f t="shared" si="1"/>
        <v>2181</v>
      </c>
      <c r="P23" s="55">
        <f t="shared" si="1"/>
        <v>1311</v>
      </c>
    </row>
    <row r="24" spans="1:16" ht="14.65" customHeight="1">
      <c r="A24" s="29" t="s">
        <v>44</v>
      </c>
      <c r="B24" s="42">
        <f t="shared" si="6"/>
        <v>6567</v>
      </c>
      <c r="C24" s="42">
        <v>369</v>
      </c>
      <c r="D24" s="42">
        <v>2386</v>
      </c>
      <c r="E24" s="42">
        <v>3812</v>
      </c>
      <c r="F24" s="42">
        <v>6485</v>
      </c>
      <c r="G24" s="42">
        <f t="shared" si="7"/>
        <v>6094</v>
      </c>
      <c r="H24" s="42">
        <v>194</v>
      </c>
      <c r="I24" s="42">
        <v>1983</v>
      </c>
      <c r="J24" s="42">
        <v>3917</v>
      </c>
      <c r="K24" s="42">
        <v>6055</v>
      </c>
      <c r="L24" s="45">
        <f t="shared" si="1"/>
        <v>-473</v>
      </c>
      <c r="M24" s="45">
        <f t="shared" si="1"/>
        <v>-175</v>
      </c>
      <c r="N24" s="45">
        <f t="shared" si="1"/>
        <v>-403</v>
      </c>
      <c r="O24" s="45">
        <f t="shared" si="1"/>
        <v>105</v>
      </c>
      <c r="P24" s="45">
        <f t="shared" si="1"/>
        <v>-430</v>
      </c>
    </row>
    <row r="25" spans="1:16" ht="14.65" customHeight="1">
      <c r="A25" s="28" t="s">
        <v>45</v>
      </c>
      <c r="B25" s="39">
        <f t="shared" si="6"/>
        <v>44222</v>
      </c>
      <c r="C25" s="39">
        <v>2210</v>
      </c>
      <c r="D25" s="39">
        <v>7800</v>
      </c>
      <c r="E25" s="39">
        <v>34212</v>
      </c>
      <c r="F25" s="39">
        <v>43658</v>
      </c>
      <c r="G25" s="39">
        <f t="shared" si="7"/>
        <v>46963</v>
      </c>
      <c r="H25" s="39">
        <v>1779</v>
      </c>
      <c r="I25" s="39">
        <v>6844</v>
      </c>
      <c r="J25" s="39">
        <v>38340</v>
      </c>
      <c r="K25" s="39">
        <v>46440</v>
      </c>
      <c r="L25" s="55">
        <f t="shared" si="1"/>
        <v>2741</v>
      </c>
      <c r="M25" s="55">
        <f t="shared" si="1"/>
        <v>-431</v>
      </c>
      <c r="N25" s="55">
        <f t="shared" si="1"/>
        <v>-956</v>
      </c>
      <c r="O25" s="55">
        <f t="shared" si="1"/>
        <v>4128</v>
      </c>
      <c r="P25" s="55">
        <f t="shared" si="1"/>
        <v>2782</v>
      </c>
    </row>
    <row r="26" spans="1:16" ht="14.65" customHeight="1">
      <c r="A26" s="29" t="s">
        <v>46</v>
      </c>
      <c r="B26" s="42">
        <f t="shared" si="6"/>
        <v>30624</v>
      </c>
      <c r="C26" s="42">
        <v>9878</v>
      </c>
      <c r="D26" s="42">
        <v>914</v>
      </c>
      <c r="E26" s="42">
        <v>19832</v>
      </c>
      <c r="F26" s="42">
        <v>29520</v>
      </c>
      <c r="G26" s="42">
        <f t="shared" si="7"/>
        <v>30772</v>
      </c>
      <c r="H26" s="42">
        <v>2796</v>
      </c>
      <c r="I26" s="42">
        <v>2220</v>
      </c>
      <c r="J26" s="42">
        <v>25756</v>
      </c>
      <c r="K26" s="42">
        <v>30194</v>
      </c>
      <c r="L26" s="45">
        <f t="shared" si="1"/>
        <v>148</v>
      </c>
      <c r="M26" s="45">
        <f t="shared" si="1"/>
        <v>-7082</v>
      </c>
      <c r="N26" s="45">
        <f t="shared" si="1"/>
        <v>1306</v>
      </c>
      <c r="O26" s="45">
        <f t="shared" si="1"/>
        <v>5924</v>
      </c>
      <c r="P26" s="45">
        <f t="shared" si="1"/>
        <v>674</v>
      </c>
    </row>
    <row r="27" spans="1:16" ht="14.65" customHeight="1">
      <c r="A27" s="28" t="s">
        <v>47</v>
      </c>
      <c r="B27" s="39">
        <f t="shared" si="6"/>
        <v>19488</v>
      </c>
      <c r="C27" s="39">
        <v>854</v>
      </c>
      <c r="D27" s="39">
        <v>1383</v>
      </c>
      <c r="E27" s="39">
        <v>17251</v>
      </c>
      <c r="F27" s="39">
        <v>19325</v>
      </c>
      <c r="G27" s="39">
        <f t="shared" si="7"/>
        <v>20344</v>
      </c>
      <c r="H27" s="39">
        <v>627</v>
      </c>
      <c r="I27" s="39">
        <v>882</v>
      </c>
      <c r="J27" s="39">
        <v>18835</v>
      </c>
      <c r="K27" s="39">
        <v>20116</v>
      </c>
      <c r="L27" s="55">
        <f t="shared" si="1"/>
        <v>856</v>
      </c>
      <c r="M27" s="55">
        <f t="shared" si="1"/>
        <v>-227</v>
      </c>
      <c r="N27" s="55">
        <f t="shared" si="1"/>
        <v>-501</v>
      </c>
      <c r="O27" s="55">
        <f t="shared" si="1"/>
        <v>1584</v>
      </c>
      <c r="P27" s="55">
        <f t="shared" si="1"/>
        <v>791</v>
      </c>
    </row>
    <row r="28" spans="1:16" ht="14.65" customHeight="1">
      <c r="A28" s="31"/>
      <c r="B28" s="376" t="s">
        <v>156</v>
      </c>
      <c r="C28" s="364"/>
      <c r="D28" s="364"/>
      <c r="E28" s="364"/>
      <c r="F28" s="364"/>
      <c r="G28" s="376" t="s">
        <v>156</v>
      </c>
      <c r="H28" s="364"/>
      <c r="I28" s="364"/>
      <c r="J28" s="364"/>
      <c r="K28" s="364"/>
      <c r="L28" s="376" t="s">
        <v>124</v>
      </c>
      <c r="M28" s="364"/>
      <c r="N28" s="364"/>
      <c r="O28" s="364"/>
      <c r="P28" s="364"/>
    </row>
    <row r="29" spans="1:16" ht="14.65" customHeight="1">
      <c r="A29" s="26" t="s">
        <v>29</v>
      </c>
      <c r="B29" s="184">
        <f>B9*100/$B9</f>
        <v>100</v>
      </c>
      <c r="C29" s="63">
        <f t="shared" ref="C29:F29" si="8">C9*100/$B9</f>
        <v>18.095887233194059</v>
      </c>
      <c r="D29" s="63">
        <f t="shared" si="8"/>
        <v>41.523722889336625</v>
      </c>
      <c r="E29" s="63">
        <f t="shared" si="8"/>
        <v>40.380389877469312</v>
      </c>
      <c r="F29" s="63">
        <f t="shared" si="8"/>
        <v>58.32497087257174</v>
      </c>
      <c r="G29" s="184">
        <f>G9*100/$G9</f>
        <v>100</v>
      </c>
      <c r="H29" s="63">
        <f t="shared" ref="H29:K29" si="9">H9*100/$G9</f>
        <v>13.769736593000214</v>
      </c>
      <c r="I29" s="63">
        <f t="shared" si="9"/>
        <v>40.033951357423234</v>
      </c>
      <c r="J29" s="63">
        <f t="shared" si="9"/>
        <v>46.196312049576555</v>
      </c>
      <c r="K29" s="63">
        <f t="shared" si="9"/>
        <v>64.040968812712194</v>
      </c>
      <c r="L29" s="183" t="s">
        <v>103</v>
      </c>
      <c r="M29" s="174">
        <f t="shared" ref="M29:M47" si="10">H29-C29</f>
        <v>-4.3261506401938448</v>
      </c>
      <c r="N29" s="174">
        <f t="shared" ref="N29:N47" si="11">I29-D29</f>
        <v>-1.4897715319133908</v>
      </c>
      <c r="O29" s="174">
        <f t="shared" ref="O29:O47" si="12">J29-E29</f>
        <v>5.8159221721072427</v>
      </c>
      <c r="P29" s="174">
        <f t="shared" ref="P29:P47" si="13">K29-F29</f>
        <v>5.7159979401404541</v>
      </c>
    </row>
    <row r="30" spans="1:16" ht="14.65" customHeight="1">
      <c r="A30" s="27" t="s">
        <v>30</v>
      </c>
      <c r="B30" s="185">
        <f t="shared" ref="B30:F45" si="14">B10*100/$B10</f>
        <v>100</v>
      </c>
      <c r="C30" s="65">
        <f t="shared" si="14"/>
        <v>20.235244724049934</v>
      </c>
      <c r="D30" s="65">
        <f t="shared" si="14"/>
        <v>46.697980149176381</v>
      </c>
      <c r="E30" s="65">
        <f t="shared" si="14"/>
        <v>33.066775126773685</v>
      </c>
      <c r="F30" s="65">
        <f t="shared" si="14"/>
        <v>47.940624651495369</v>
      </c>
      <c r="G30" s="185">
        <f t="shared" ref="G30:K45" si="15">G10*100/$G10</f>
        <v>100</v>
      </c>
      <c r="H30" s="65">
        <f t="shared" si="15"/>
        <v>16.316355491071995</v>
      </c>
      <c r="I30" s="65">
        <f t="shared" si="15"/>
        <v>45.149574281241648</v>
      </c>
      <c r="J30" s="65">
        <f t="shared" si="15"/>
        <v>38.534070227686357</v>
      </c>
      <c r="K30" s="65">
        <f t="shared" si="15"/>
        <v>54.987877515176969</v>
      </c>
      <c r="L30" s="175" t="s">
        <v>103</v>
      </c>
      <c r="M30" s="175">
        <f t="shared" si="10"/>
        <v>-3.9188892329779392</v>
      </c>
      <c r="N30" s="175">
        <f t="shared" si="11"/>
        <v>-1.5484058679347328</v>
      </c>
      <c r="O30" s="175">
        <f t="shared" si="12"/>
        <v>5.467295100912672</v>
      </c>
      <c r="P30" s="175">
        <f t="shared" si="13"/>
        <v>7.0472528636815994</v>
      </c>
    </row>
    <row r="31" spans="1:16" ht="14.65" customHeight="1">
      <c r="A31" s="28" t="s">
        <v>31</v>
      </c>
      <c r="B31" s="184">
        <f t="shared" si="14"/>
        <v>100</v>
      </c>
      <c r="C31" s="63">
        <f t="shared" si="14"/>
        <v>42.865481560095517</v>
      </c>
      <c r="D31" s="63">
        <f t="shared" si="14"/>
        <v>28.564605996285486</v>
      </c>
      <c r="E31" s="63">
        <f t="shared" si="14"/>
        <v>28.569912443618996</v>
      </c>
      <c r="F31" s="63">
        <f t="shared" si="14"/>
        <v>50.803926771026795</v>
      </c>
      <c r="G31" s="184">
        <f t="shared" si="15"/>
        <v>100</v>
      </c>
      <c r="H31" s="63">
        <f t="shared" si="15"/>
        <v>34.233389278309801</v>
      </c>
      <c r="I31" s="63">
        <f t="shared" si="15"/>
        <v>29.958534899792674</v>
      </c>
      <c r="J31" s="63">
        <f t="shared" si="15"/>
        <v>35.808075821897525</v>
      </c>
      <c r="K31" s="63">
        <f t="shared" si="15"/>
        <v>58.74716161516438</v>
      </c>
      <c r="L31" s="174" t="s">
        <v>103</v>
      </c>
      <c r="M31" s="174">
        <f t="shared" si="10"/>
        <v>-8.6320922817857166</v>
      </c>
      <c r="N31" s="174">
        <f t="shared" si="11"/>
        <v>1.393928903507188</v>
      </c>
      <c r="O31" s="174">
        <f t="shared" si="12"/>
        <v>7.2381633782785286</v>
      </c>
      <c r="P31" s="174">
        <f t="shared" si="13"/>
        <v>7.9432348441375851</v>
      </c>
    </row>
    <row r="32" spans="1:16" ht="14.65" customHeight="1">
      <c r="A32" s="29" t="s">
        <v>32</v>
      </c>
      <c r="B32" s="185">
        <f t="shared" si="14"/>
        <v>100</v>
      </c>
      <c r="C32" s="65">
        <f t="shared" si="14"/>
        <v>37.735849056603776</v>
      </c>
      <c r="D32" s="65">
        <f t="shared" si="14"/>
        <v>35.534591194968556</v>
      </c>
      <c r="E32" s="65">
        <f t="shared" si="14"/>
        <v>26.729559748427672</v>
      </c>
      <c r="F32" s="65">
        <f t="shared" si="14"/>
        <v>92.138364779874209</v>
      </c>
      <c r="G32" s="185">
        <f t="shared" si="15"/>
        <v>100</v>
      </c>
      <c r="H32" s="65">
        <f t="shared" si="15"/>
        <v>29.793510324483776</v>
      </c>
      <c r="I32" s="65">
        <f t="shared" si="15"/>
        <v>21.828908554572273</v>
      </c>
      <c r="J32" s="65">
        <f t="shared" si="15"/>
        <v>48.377581120943951</v>
      </c>
      <c r="K32" s="65">
        <f t="shared" si="15"/>
        <v>98.820058997050154</v>
      </c>
      <c r="L32" s="175" t="s">
        <v>103</v>
      </c>
      <c r="M32" s="175">
        <f t="shared" si="10"/>
        <v>-7.9423387321199996</v>
      </c>
      <c r="N32" s="175">
        <f t="shared" si="11"/>
        <v>-13.705682640396283</v>
      </c>
      <c r="O32" s="175">
        <f t="shared" si="12"/>
        <v>21.648021372516279</v>
      </c>
      <c r="P32" s="175">
        <f t="shared" si="13"/>
        <v>6.681694217175945</v>
      </c>
    </row>
    <row r="33" spans="1:16" ht="14.65" customHeight="1">
      <c r="A33" s="28" t="s">
        <v>33</v>
      </c>
      <c r="B33" s="184">
        <f t="shared" si="14"/>
        <v>100</v>
      </c>
      <c r="C33" s="63">
        <f t="shared" si="14"/>
        <v>57.287020109689216</v>
      </c>
      <c r="D33" s="63">
        <f t="shared" si="14"/>
        <v>23.692870201096891</v>
      </c>
      <c r="E33" s="63">
        <f t="shared" si="14"/>
        <v>19.020109689213893</v>
      </c>
      <c r="F33" s="63">
        <f t="shared" si="14"/>
        <v>36.374405850091406</v>
      </c>
      <c r="G33" s="184">
        <f t="shared" si="15"/>
        <v>100</v>
      </c>
      <c r="H33" s="63">
        <f t="shared" si="15"/>
        <v>46.338863251358141</v>
      </c>
      <c r="I33" s="63">
        <f t="shared" si="15"/>
        <v>28.014194754366493</v>
      </c>
      <c r="J33" s="63">
        <f t="shared" si="15"/>
        <v>25.646941994275366</v>
      </c>
      <c r="K33" s="63">
        <f t="shared" si="15"/>
        <v>47.91459781529295</v>
      </c>
      <c r="L33" s="174" t="s">
        <v>103</v>
      </c>
      <c r="M33" s="174">
        <f t="shared" si="10"/>
        <v>-10.948156858331075</v>
      </c>
      <c r="N33" s="174">
        <f t="shared" si="11"/>
        <v>4.3213245532696014</v>
      </c>
      <c r="O33" s="174">
        <f t="shared" si="12"/>
        <v>6.6268323050614732</v>
      </c>
      <c r="P33" s="174">
        <f t="shared" si="13"/>
        <v>11.540191965201544</v>
      </c>
    </row>
    <row r="34" spans="1:16" ht="14.65" customHeight="1">
      <c r="A34" s="29" t="s">
        <v>34</v>
      </c>
      <c r="B34" s="185">
        <f t="shared" si="14"/>
        <v>100</v>
      </c>
      <c r="C34" s="65">
        <f t="shared" si="14"/>
        <v>29.108244531688165</v>
      </c>
      <c r="D34" s="65">
        <f t="shared" si="14"/>
        <v>42.091979809310153</v>
      </c>
      <c r="E34" s="65">
        <f t="shared" si="14"/>
        <v>28.799775659001682</v>
      </c>
      <c r="F34" s="65">
        <f t="shared" si="14"/>
        <v>94.223219293325855</v>
      </c>
      <c r="G34" s="185">
        <f t="shared" si="15"/>
        <v>100</v>
      </c>
      <c r="H34" s="65">
        <f t="shared" si="15"/>
        <v>9.5506389995877417</v>
      </c>
      <c r="I34" s="65">
        <f t="shared" si="15"/>
        <v>53.112546379002339</v>
      </c>
      <c r="J34" s="65">
        <f t="shared" si="15"/>
        <v>37.336814621409921</v>
      </c>
      <c r="K34" s="65">
        <f t="shared" si="15"/>
        <v>98.419678438917131</v>
      </c>
      <c r="L34" s="175" t="s">
        <v>103</v>
      </c>
      <c r="M34" s="175">
        <f t="shared" si="10"/>
        <v>-19.557605532100425</v>
      </c>
      <c r="N34" s="175">
        <f t="shared" si="11"/>
        <v>11.020566569692186</v>
      </c>
      <c r="O34" s="175">
        <f t="shared" si="12"/>
        <v>8.5370389624082392</v>
      </c>
      <c r="P34" s="175">
        <f t="shared" si="13"/>
        <v>4.1964591455912768</v>
      </c>
    </row>
    <row r="35" spans="1:16" ht="14.65" customHeight="1">
      <c r="A35" s="28" t="s">
        <v>35</v>
      </c>
      <c r="B35" s="184">
        <f t="shared" si="14"/>
        <v>100</v>
      </c>
      <c r="C35" s="63">
        <f t="shared" si="14"/>
        <v>8.3569147504491994</v>
      </c>
      <c r="D35" s="63">
        <f t="shared" si="14"/>
        <v>50.078200586322538</v>
      </c>
      <c r="E35" s="63">
        <f t="shared" si="14"/>
        <v>41.564884663228263</v>
      </c>
      <c r="F35" s="63">
        <f t="shared" si="14"/>
        <v>62.457898986665889</v>
      </c>
      <c r="G35" s="184">
        <f t="shared" si="15"/>
        <v>100</v>
      </c>
      <c r="H35" s="63">
        <f t="shared" si="15"/>
        <v>6.6610671868166955</v>
      </c>
      <c r="I35" s="63">
        <f t="shared" si="15"/>
        <v>47.159883660393859</v>
      </c>
      <c r="J35" s="63">
        <f t="shared" si="15"/>
        <v>46.179049152789446</v>
      </c>
      <c r="K35" s="63">
        <f t="shared" si="15"/>
        <v>69.042974850931202</v>
      </c>
      <c r="L35" s="174" t="s">
        <v>103</v>
      </c>
      <c r="M35" s="174">
        <f t="shared" si="10"/>
        <v>-1.6958475636325039</v>
      </c>
      <c r="N35" s="174">
        <f t="shared" si="11"/>
        <v>-2.9183169259286785</v>
      </c>
      <c r="O35" s="174">
        <f t="shared" si="12"/>
        <v>4.6141644895611833</v>
      </c>
      <c r="P35" s="174">
        <f t="shared" si="13"/>
        <v>6.5850758642653133</v>
      </c>
    </row>
    <row r="36" spans="1:16" ht="14.65" customHeight="1">
      <c r="A36" s="29" t="s">
        <v>36</v>
      </c>
      <c r="B36" s="185">
        <f t="shared" si="14"/>
        <v>100</v>
      </c>
      <c r="C36" s="65">
        <f t="shared" si="14"/>
        <v>23.360117213391163</v>
      </c>
      <c r="D36" s="65">
        <f t="shared" si="14"/>
        <v>34.859355558914849</v>
      </c>
      <c r="E36" s="65">
        <f t="shared" si="14"/>
        <v>41.780527227693987</v>
      </c>
      <c r="F36" s="65">
        <f t="shared" si="14"/>
        <v>53.770480365594146</v>
      </c>
      <c r="G36" s="185">
        <f t="shared" si="15"/>
        <v>100</v>
      </c>
      <c r="H36" s="65">
        <f t="shared" si="15"/>
        <v>18.336381494276232</v>
      </c>
      <c r="I36" s="65">
        <f t="shared" si="15"/>
        <v>34.165368375894694</v>
      </c>
      <c r="J36" s="65">
        <f t="shared" si="15"/>
        <v>47.498250129829074</v>
      </c>
      <c r="K36" s="65">
        <f t="shared" si="15"/>
        <v>58.894985210774685</v>
      </c>
      <c r="L36" s="175" t="s">
        <v>103</v>
      </c>
      <c r="M36" s="175">
        <f t="shared" si="10"/>
        <v>-5.0237357191149314</v>
      </c>
      <c r="N36" s="175">
        <f t="shared" si="11"/>
        <v>-0.69398718302015538</v>
      </c>
      <c r="O36" s="175">
        <f t="shared" si="12"/>
        <v>5.7177229021350868</v>
      </c>
      <c r="P36" s="175">
        <f t="shared" si="13"/>
        <v>5.1245048451805388</v>
      </c>
    </row>
    <row r="37" spans="1:16" ht="14.65" customHeight="1">
      <c r="A37" s="28" t="s">
        <v>37</v>
      </c>
      <c r="B37" s="184">
        <f t="shared" si="14"/>
        <v>100</v>
      </c>
      <c r="C37" s="63">
        <f t="shared" si="14"/>
        <v>3.1238454907434012</v>
      </c>
      <c r="D37" s="63">
        <f t="shared" si="14"/>
        <v>38.058782480193756</v>
      </c>
      <c r="E37" s="63">
        <f t="shared" si="14"/>
        <v>58.817372029062845</v>
      </c>
      <c r="F37" s="63">
        <f t="shared" si="14"/>
        <v>54.15418086285456</v>
      </c>
      <c r="G37" s="184">
        <f t="shared" si="15"/>
        <v>100</v>
      </c>
      <c r="H37" s="63">
        <f t="shared" si="15"/>
        <v>5.2198939462634781</v>
      </c>
      <c r="I37" s="63">
        <f t="shared" si="15"/>
        <v>34.357073863076344</v>
      </c>
      <c r="J37" s="63">
        <f t="shared" si="15"/>
        <v>60.423032190660173</v>
      </c>
      <c r="K37" s="63">
        <f t="shared" si="15"/>
        <v>60.450629817264286</v>
      </c>
      <c r="L37" s="174" t="s">
        <v>103</v>
      </c>
      <c r="M37" s="174">
        <f t="shared" si="10"/>
        <v>2.0960484555200769</v>
      </c>
      <c r="N37" s="174">
        <f t="shared" si="11"/>
        <v>-3.7017086171174114</v>
      </c>
      <c r="O37" s="174">
        <f t="shared" si="12"/>
        <v>1.6056601615973278</v>
      </c>
      <c r="P37" s="174">
        <f t="shared" si="13"/>
        <v>6.2964489544097262</v>
      </c>
    </row>
    <row r="38" spans="1:16" ht="14.65" customHeight="1">
      <c r="A38" s="29" t="s">
        <v>38</v>
      </c>
      <c r="B38" s="185">
        <f t="shared" si="14"/>
        <v>100</v>
      </c>
      <c r="C38" s="65">
        <f t="shared" si="14"/>
        <v>2.4785502732740987</v>
      </c>
      <c r="D38" s="65">
        <f t="shared" si="14"/>
        <v>76.506060883637147</v>
      </c>
      <c r="E38" s="65">
        <f t="shared" si="14"/>
        <v>21.015388843088761</v>
      </c>
      <c r="F38" s="65">
        <f t="shared" si="14"/>
        <v>28.720497084058501</v>
      </c>
      <c r="G38" s="185">
        <f t="shared" si="15"/>
        <v>100</v>
      </c>
      <c r="H38" s="65">
        <f t="shared" si="15"/>
        <v>1.8164758866579096</v>
      </c>
      <c r="I38" s="65">
        <f t="shared" si="15"/>
        <v>72.188403077500467</v>
      </c>
      <c r="J38" s="65">
        <f t="shared" si="15"/>
        <v>25.99512103584162</v>
      </c>
      <c r="K38" s="65">
        <f t="shared" si="15"/>
        <v>35.575905423156314</v>
      </c>
      <c r="L38" s="175" t="s">
        <v>103</v>
      </c>
      <c r="M38" s="175">
        <f t="shared" si="10"/>
        <v>-0.66207438661618911</v>
      </c>
      <c r="N38" s="175">
        <f t="shared" si="11"/>
        <v>-4.3176578061366797</v>
      </c>
      <c r="O38" s="175">
        <f t="shared" si="12"/>
        <v>4.9797321927528593</v>
      </c>
      <c r="P38" s="175">
        <f t="shared" si="13"/>
        <v>6.8554083390978136</v>
      </c>
    </row>
    <row r="39" spans="1:16" ht="14.65" customHeight="1">
      <c r="A39" s="28" t="s">
        <v>39</v>
      </c>
      <c r="B39" s="184">
        <f t="shared" si="14"/>
        <v>100</v>
      </c>
      <c r="C39" s="63">
        <f t="shared" si="14"/>
        <v>35.639904345423538</v>
      </c>
      <c r="D39" s="63">
        <f t="shared" si="14"/>
        <v>36.969922161564774</v>
      </c>
      <c r="E39" s="63">
        <f t="shared" si="14"/>
        <v>27.390173493011691</v>
      </c>
      <c r="F39" s="63">
        <f t="shared" si="14"/>
        <v>49.20970646240032</v>
      </c>
      <c r="G39" s="184">
        <f t="shared" si="15"/>
        <v>100</v>
      </c>
      <c r="H39" s="63">
        <f t="shared" si="15"/>
        <v>29.545999815447079</v>
      </c>
      <c r="I39" s="63">
        <f t="shared" si="15"/>
        <v>36.374457875795883</v>
      </c>
      <c r="J39" s="63">
        <f t="shared" si="15"/>
        <v>34.079542308757034</v>
      </c>
      <c r="K39" s="63">
        <f t="shared" si="15"/>
        <v>55.14994924794685</v>
      </c>
      <c r="L39" s="174" t="s">
        <v>103</v>
      </c>
      <c r="M39" s="174">
        <f t="shared" si="10"/>
        <v>-6.0939045299764594</v>
      </c>
      <c r="N39" s="174">
        <f t="shared" si="11"/>
        <v>-0.59546428576889099</v>
      </c>
      <c r="O39" s="174">
        <f t="shared" si="12"/>
        <v>6.6893688157453433</v>
      </c>
      <c r="P39" s="174">
        <f t="shared" si="13"/>
        <v>5.9402427855465305</v>
      </c>
    </row>
    <row r="40" spans="1:16" ht="14.65" customHeight="1">
      <c r="A40" s="29" t="s">
        <v>40</v>
      </c>
      <c r="B40" s="185">
        <f t="shared" si="14"/>
        <v>100</v>
      </c>
      <c r="C40" s="65">
        <f t="shared" si="14"/>
        <v>2.6851450844521438</v>
      </c>
      <c r="D40" s="65">
        <f t="shared" si="14"/>
        <v>52.692363216399599</v>
      </c>
      <c r="E40" s="65">
        <f t="shared" si="14"/>
        <v>44.622491699148263</v>
      </c>
      <c r="F40" s="65">
        <f t="shared" si="14"/>
        <v>44.723545546412588</v>
      </c>
      <c r="G40" s="185">
        <f t="shared" si="15"/>
        <v>100</v>
      </c>
      <c r="H40" s="65">
        <f t="shared" si="15"/>
        <v>2.4068216201347821</v>
      </c>
      <c r="I40" s="65">
        <f t="shared" si="15"/>
        <v>46.60981983221015</v>
      </c>
      <c r="J40" s="65">
        <f t="shared" si="15"/>
        <v>50.983358547655065</v>
      </c>
      <c r="K40" s="65">
        <f t="shared" si="15"/>
        <v>54.696740475863017</v>
      </c>
      <c r="L40" s="175" t="s">
        <v>103</v>
      </c>
      <c r="M40" s="175">
        <f t="shared" si="10"/>
        <v>-0.27832346431736177</v>
      </c>
      <c r="N40" s="175">
        <f t="shared" si="11"/>
        <v>-6.0825433841894494</v>
      </c>
      <c r="O40" s="175">
        <f t="shared" si="12"/>
        <v>6.3608668485068023</v>
      </c>
      <c r="P40" s="175">
        <f t="shared" si="13"/>
        <v>9.973194929450429</v>
      </c>
    </row>
    <row r="41" spans="1:16" ht="14.65" customHeight="1">
      <c r="A41" s="30" t="s">
        <v>41</v>
      </c>
      <c r="B41" s="184">
        <f t="shared" si="14"/>
        <v>100</v>
      </c>
      <c r="C41" s="63">
        <f t="shared" si="14"/>
        <v>9.8172240908802433</v>
      </c>
      <c r="D41" s="63">
        <f t="shared" si="14"/>
        <v>21.500920225931331</v>
      </c>
      <c r="E41" s="63">
        <f t="shared" si="14"/>
        <v>68.681855683188431</v>
      </c>
      <c r="F41" s="63">
        <f t="shared" si="14"/>
        <v>98.509233991241985</v>
      </c>
      <c r="G41" s="184">
        <f t="shared" si="15"/>
        <v>100</v>
      </c>
      <c r="H41" s="63">
        <f t="shared" si="15"/>
        <v>3.9926462504428128</v>
      </c>
      <c r="I41" s="63">
        <f t="shared" si="15"/>
        <v>20.39382871382676</v>
      </c>
      <c r="J41" s="63">
        <f t="shared" si="15"/>
        <v>75.613525035730433</v>
      </c>
      <c r="K41" s="63">
        <f t="shared" si="15"/>
        <v>98.797991766732224</v>
      </c>
      <c r="L41" s="174" t="s">
        <v>103</v>
      </c>
      <c r="M41" s="174">
        <f t="shared" si="10"/>
        <v>-5.8245778404374304</v>
      </c>
      <c r="N41" s="174">
        <f t="shared" si="11"/>
        <v>-1.1070915121045708</v>
      </c>
      <c r="O41" s="174">
        <f t="shared" si="12"/>
        <v>6.9316693525420021</v>
      </c>
      <c r="P41" s="174">
        <f t="shared" si="13"/>
        <v>0.28875777549023951</v>
      </c>
    </row>
    <row r="42" spans="1:16" ht="14.65" customHeight="1">
      <c r="A42" s="29" t="s">
        <v>42</v>
      </c>
      <c r="B42" s="185">
        <f t="shared" si="14"/>
        <v>100</v>
      </c>
      <c r="C42" s="65">
        <f t="shared" si="14"/>
        <v>5.3522571819425444</v>
      </c>
      <c r="D42" s="65">
        <f t="shared" si="14"/>
        <v>36.828830369357043</v>
      </c>
      <c r="E42" s="65">
        <f t="shared" si="14"/>
        <v>57.818912448700409</v>
      </c>
      <c r="F42" s="65">
        <f t="shared" si="14"/>
        <v>99.978625170998626</v>
      </c>
      <c r="G42" s="185">
        <f t="shared" si="15"/>
        <v>100</v>
      </c>
      <c r="H42" s="65">
        <f t="shared" si="15"/>
        <v>2.2441182384878342</v>
      </c>
      <c r="I42" s="65">
        <f t="shared" si="15"/>
        <v>36.706213553187212</v>
      </c>
      <c r="J42" s="65">
        <f t="shared" si="15"/>
        <v>61.049668208324952</v>
      </c>
      <c r="K42" s="65">
        <f t="shared" si="15"/>
        <v>99.722501508143978</v>
      </c>
      <c r="L42" s="175" t="s">
        <v>103</v>
      </c>
      <c r="M42" s="175">
        <f t="shared" si="10"/>
        <v>-3.1081389434547102</v>
      </c>
      <c r="N42" s="175">
        <f t="shared" si="11"/>
        <v>-0.12261681616983111</v>
      </c>
      <c r="O42" s="175">
        <f t="shared" si="12"/>
        <v>3.2307557596245431</v>
      </c>
      <c r="P42" s="175">
        <f t="shared" si="13"/>
        <v>-0.25612366285464816</v>
      </c>
    </row>
    <row r="43" spans="1:16" ht="14.65" customHeight="1">
      <c r="A43" s="28" t="s">
        <v>43</v>
      </c>
      <c r="B43" s="184">
        <f t="shared" si="14"/>
        <v>100</v>
      </c>
      <c r="C43" s="63">
        <f t="shared" si="14"/>
        <v>2.7226011960212761</v>
      </c>
      <c r="D43" s="63">
        <f t="shared" si="14"/>
        <v>38.407909366829941</v>
      </c>
      <c r="E43" s="63">
        <f t="shared" si="14"/>
        <v>58.869489437148779</v>
      </c>
      <c r="F43" s="63">
        <f t="shared" si="14"/>
        <v>98.704811130811066</v>
      </c>
      <c r="G43" s="184">
        <f t="shared" si="15"/>
        <v>100</v>
      </c>
      <c r="H43" s="63">
        <f t="shared" si="15"/>
        <v>1.6806964944649447</v>
      </c>
      <c r="I43" s="63">
        <f t="shared" si="15"/>
        <v>35.556964944649444</v>
      </c>
      <c r="J43" s="63">
        <f t="shared" si="15"/>
        <v>62.76233856088561</v>
      </c>
      <c r="K43" s="63">
        <f t="shared" si="15"/>
        <v>98.469211254612546</v>
      </c>
      <c r="L43" s="174" t="s">
        <v>103</v>
      </c>
      <c r="M43" s="174">
        <f t="shared" si="10"/>
        <v>-1.0419047015563314</v>
      </c>
      <c r="N43" s="174">
        <f t="shared" si="11"/>
        <v>-2.8509444221804969</v>
      </c>
      <c r="O43" s="174">
        <f t="shared" si="12"/>
        <v>3.8928491237368306</v>
      </c>
      <c r="P43" s="174">
        <f t="shared" si="13"/>
        <v>-0.23559987619852052</v>
      </c>
    </row>
    <row r="44" spans="1:16" ht="14.65" customHeight="1">
      <c r="A44" s="29" t="s">
        <v>44</v>
      </c>
      <c r="B44" s="185">
        <f t="shared" si="14"/>
        <v>100</v>
      </c>
      <c r="C44" s="65">
        <f t="shared" si="14"/>
        <v>5.6190041114664231</v>
      </c>
      <c r="D44" s="65">
        <f t="shared" si="14"/>
        <v>36.333181056799148</v>
      </c>
      <c r="E44" s="65">
        <f t="shared" si="14"/>
        <v>58.047814831734428</v>
      </c>
      <c r="F44" s="65">
        <f t="shared" si="14"/>
        <v>98.751332419674128</v>
      </c>
      <c r="G44" s="185">
        <f t="shared" si="15"/>
        <v>100</v>
      </c>
      <c r="H44" s="65">
        <f t="shared" si="15"/>
        <v>3.1834591401378405</v>
      </c>
      <c r="I44" s="65">
        <f t="shared" si="15"/>
        <v>32.540203478831636</v>
      </c>
      <c r="J44" s="65">
        <f t="shared" si="15"/>
        <v>64.276337381030515</v>
      </c>
      <c r="K44" s="65">
        <f t="shared" si="15"/>
        <v>99.360026255333111</v>
      </c>
      <c r="L44" s="175" t="s">
        <v>103</v>
      </c>
      <c r="M44" s="175">
        <f t="shared" si="10"/>
        <v>-2.4355449713285826</v>
      </c>
      <c r="N44" s="175">
        <f t="shared" si="11"/>
        <v>-3.7929775779675126</v>
      </c>
      <c r="O44" s="175">
        <f t="shared" si="12"/>
        <v>6.2285225492960876</v>
      </c>
      <c r="P44" s="175">
        <f t="shared" si="13"/>
        <v>0.60869383565898261</v>
      </c>
    </row>
    <row r="45" spans="1:16" ht="14.65" customHeight="1">
      <c r="A45" s="28" t="s">
        <v>45</v>
      </c>
      <c r="B45" s="184">
        <f t="shared" si="14"/>
        <v>100</v>
      </c>
      <c r="C45" s="63">
        <f t="shared" si="14"/>
        <v>4.9975125503143234</v>
      </c>
      <c r="D45" s="63">
        <f t="shared" si="14"/>
        <v>17.63827958934467</v>
      </c>
      <c r="E45" s="63">
        <f t="shared" si="14"/>
        <v>77.364207860341011</v>
      </c>
      <c r="F45" s="63">
        <f t="shared" si="14"/>
        <v>98.724616706616615</v>
      </c>
      <c r="G45" s="184">
        <f t="shared" si="15"/>
        <v>100</v>
      </c>
      <c r="H45" s="63">
        <f t="shared" si="15"/>
        <v>3.7880884951983478</v>
      </c>
      <c r="I45" s="63">
        <f t="shared" si="15"/>
        <v>14.573174626833891</v>
      </c>
      <c r="J45" s="63">
        <f t="shared" si="15"/>
        <v>81.638736877967759</v>
      </c>
      <c r="K45" s="63">
        <f t="shared" si="15"/>
        <v>98.886357345144049</v>
      </c>
      <c r="L45" s="174" t="s">
        <v>103</v>
      </c>
      <c r="M45" s="174">
        <f t="shared" si="10"/>
        <v>-1.2094240551159756</v>
      </c>
      <c r="N45" s="174">
        <f t="shared" si="11"/>
        <v>-3.0651049625107785</v>
      </c>
      <c r="O45" s="174">
        <f t="shared" si="12"/>
        <v>4.2745290176267474</v>
      </c>
      <c r="P45" s="174">
        <f t="shared" si="13"/>
        <v>0.16174063852743359</v>
      </c>
    </row>
    <row r="46" spans="1:16" ht="14.65" customHeight="1">
      <c r="A46" s="29" t="s">
        <v>46</v>
      </c>
      <c r="B46" s="185">
        <f t="shared" ref="B46:F47" si="16">B26*100/$B26</f>
        <v>100</v>
      </c>
      <c r="C46" s="65">
        <f t="shared" si="16"/>
        <v>32.255747126436781</v>
      </c>
      <c r="D46" s="65">
        <f t="shared" si="16"/>
        <v>2.9845872518286312</v>
      </c>
      <c r="E46" s="65">
        <f t="shared" si="16"/>
        <v>64.759665621734584</v>
      </c>
      <c r="F46" s="65">
        <f t="shared" si="16"/>
        <v>96.394984326018815</v>
      </c>
      <c r="G46" s="185">
        <f t="shared" ref="G46:K47" si="17">G26*100/$G26</f>
        <v>100</v>
      </c>
      <c r="H46" s="65">
        <f t="shared" si="17"/>
        <v>9.0861822435980759</v>
      </c>
      <c r="I46" s="65">
        <f t="shared" si="17"/>
        <v>7.2143507084362408</v>
      </c>
      <c r="J46" s="65">
        <f t="shared" si="17"/>
        <v>83.699467047965683</v>
      </c>
      <c r="K46" s="65">
        <f t="shared" si="17"/>
        <v>98.121669049785524</v>
      </c>
      <c r="L46" s="175" t="s">
        <v>103</v>
      </c>
      <c r="M46" s="175">
        <f t="shared" si="10"/>
        <v>-23.169564882838706</v>
      </c>
      <c r="N46" s="175">
        <f t="shared" si="11"/>
        <v>4.2297634566076097</v>
      </c>
      <c r="O46" s="175">
        <f t="shared" si="12"/>
        <v>18.939801426231099</v>
      </c>
      <c r="P46" s="175">
        <f t="shared" si="13"/>
        <v>1.7266847237667093</v>
      </c>
    </row>
    <row r="47" spans="1:16" ht="14.65" customHeight="1">
      <c r="A47" s="28" t="s">
        <v>47</v>
      </c>
      <c r="B47" s="184">
        <f t="shared" si="16"/>
        <v>100</v>
      </c>
      <c r="C47" s="63">
        <f t="shared" si="16"/>
        <v>4.3821839080459766</v>
      </c>
      <c r="D47" s="63">
        <f t="shared" si="16"/>
        <v>7.0966748768472909</v>
      </c>
      <c r="E47" s="63">
        <f t="shared" si="16"/>
        <v>88.521141215106738</v>
      </c>
      <c r="F47" s="63">
        <f t="shared" si="16"/>
        <v>99.163587848932679</v>
      </c>
      <c r="G47" s="184">
        <f t="shared" si="17"/>
        <v>100</v>
      </c>
      <c r="H47" s="63">
        <f t="shared" si="17"/>
        <v>3.081989775855289</v>
      </c>
      <c r="I47" s="63">
        <f t="shared" si="17"/>
        <v>4.3354305937868656</v>
      </c>
      <c r="J47" s="63">
        <f t="shared" si="17"/>
        <v>92.582579630357841</v>
      </c>
      <c r="K47" s="63">
        <f t="shared" si="17"/>
        <v>98.879276445143532</v>
      </c>
      <c r="L47" s="174" t="s">
        <v>103</v>
      </c>
      <c r="M47" s="174">
        <f t="shared" si="10"/>
        <v>-1.3001941321906876</v>
      </c>
      <c r="N47" s="174">
        <f t="shared" si="11"/>
        <v>-2.7612442830604254</v>
      </c>
      <c r="O47" s="174">
        <f t="shared" si="12"/>
        <v>4.0614384152511036</v>
      </c>
      <c r="P47" s="174">
        <f t="shared" si="13"/>
        <v>-0.28431140378914677</v>
      </c>
    </row>
    <row r="48" spans="1:16" ht="20.25" customHeight="1">
      <c r="A48" s="373" t="s">
        <v>127</v>
      </c>
      <c r="B48" s="373"/>
      <c r="C48" s="373"/>
      <c r="D48" s="373"/>
      <c r="E48" s="373"/>
      <c r="F48" s="373"/>
      <c r="G48" s="373"/>
      <c r="H48" s="373"/>
      <c r="I48" s="373"/>
      <c r="J48" s="373"/>
      <c r="K48" s="373"/>
      <c r="L48" s="373"/>
      <c r="M48" s="373"/>
      <c r="N48" s="373"/>
      <c r="O48" s="373"/>
      <c r="P48" s="373"/>
    </row>
  </sheetData>
  <mergeCells count="17">
    <mergeCell ref="A48:P48"/>
    <mergeCell ref="B8:F8"/>
    <mergeCell ref="G8:K8"/>
    <mergeCell ref="L8:P8"/>
    <mergeCell ref="B28:F28"/>
    <mergeCell ref="G28:K28"/>
    <mergeCell ref="L28:P28"/>
    <mergeCell ref="A5:A7"/>
    <mergeCell ref="B5:F5"/>
    <mergeCell ref="G5:K5"/>
    <mergeCell ref="L5:P5"/>
    <mergeCell ref="B6:B7"/>
    <mergeCell ref="C6:F6"/>
    <mergeCell ref="G6:G7"/>
    <mergeCell ref="H6:K6"/>
    <mergeCell ref="L6:L7"/>
    <mergeCell ref="M6:P6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8"/>
  <sheetViews>
    <sheetView zoomScaleNormal="100" workbookViewId="0">
      <selection activeCell="N5" sqref="A5:XFD6"/>
    </sheetView>
  </sheetViews>
  <sheetFormatPr baseColWidth="10" defaultColWidth="10.81640625" defaultRowHeight="14.65" customHeight="1"/>
  <cols>
    <col min="1" max="1" width="26.81640625" style="3" customWidth="1"/>
    <col min="2" max="13" width="12.54296875" style="3" customWidth="1"/>
    <col min="14" max="16384" width="10.81640625" style="3"/>
  </cols>
  <sheetData>
    <row r="1" spans="1:13" s="5" customFormat="1" ht="20.25" customHeight="1">
      <c r="A1" s="4" t="s">
        <v>0</v>
      </c>
    </row>
    <row r="2" spans="1:13" s="2" customFormat="1" ht="14.65" customHeight="1">
      <c r="A2" s="1"/>
    </row>
    <row r="3" spans="1:13" s="2" customFormat="1" ht="14.65" customHeight="1">
      <c r="A3" s="9" t="s">
        <v>246</v>
      </c>
    </row>
    <row r="5" spans="1:13" ht="20" customHeight="1">
      <c r="A5" s="374" t="s">
        <v>28</v>
      </c>
      <c r="B5" s="366">
        <v>2011</v>
      </c>
      <c r="C5" s="366"/>
      <c r="D5" s="366"/>
      <c r="E5" s="366"/>
      <c r="F5" s="366">
        <v>2015</v>
      </c>
      <c r="G5" s="366"/>
      <c r="H5" s="366"/>
      <c r="I5" s="366"/>
      <c r="J5" s="366" t="s">
        <v>49</v>
      </c>
      <c r="K5" s="366"/>
      <c r="L5" s="366"/>
      <c r="M5" s="366"/>
    </row>
    <row r="6" spans="1:13" ht="20" customHeight="1">
      <c r="A6" s="375"/>
      <c r="B6" s="371" t="s">
        <v>1</v>
      </c>
      <c r="C6" s="366" t="s">
        <v>27</v>
      </c>
      <c r="D6" s="366"/>
      <c r="E6" s="366"/>
      <c r="F6" s="371" t="s">
        <v>1</v>
      </c>
      <c r="G6" s="366" t="s">
        <v>27</v>
      </c>
      <c r="H6" s="366"/>
      <c r="I6" s="366"/>
      <c r="J6" s="371" t="s">
        <v>1</v>
      </c>
      <c r="K6" s="366" t="s">
        <v>27</v>
      </c>
      <c r="L6" s="366"/>
      <c r="M6" s="366"/>
    </row>
    <row r="7" spans="1:13" s="25" customFormat="1" ht="40.15" customHeight="1">
      <c r="A7" s="375"/>
      <c r="B7" s="372"/>
      <c r="C7" s="333" t="s">
        <v>102</v>
      </c>
      <c r="D7" s="333" t="s">
        <v>68</v>
      </c>
      <c r="E7" s="333" t="s">
        <v>12</v>
      </c>
      <c r="F7" s="372"/>
      <c r="G7" s="333" t="s">
        <v>102</v>
      </c>
      <c r="H7" s="333" t="s">
        <v>68</v>
      </c>
      <c r="I7" s="333" t="s">
        <v>12</v>
      </c>
      <c r="J7" s="372"/>
      <c r="K7" s="333" t="s">
        <v>102</v>
      </c>
      <c r="L7" s="333" t="s">
        <v>68</v>
      </c>
      <c r="M7" s="333" t="s">
        <v>12</v>
      </c>
    </row>
    <row r="8" spans="1:13" ht="14.65" customHeight="1">
      <c r="A8" s="337"/>
      <c r="B8" s="362" t="s">
        <v>5</v>
      </c>
      <c r="C8" s="362"/>
      <c r="D8" s="362"/>
      <c r="E8" s="362"/>
      <c r="F8" s="362" t="s">
        <v>5</v>
      </c>
      <c r="G8" s="362"/>
      <c r="H8" s="362"/>
      <c r="I8" s="362"/>
      <c r="J8" s="362" t="s">
        <v>5</v>
      </c>
      <c r="K8" s="362"/>
      <c r="L8" s="362"/>
      <c r="M8" s="362"/>
    </row>
    <row r="9" spans="1:13" ht="14.65" customHeight="1">
      <c r="A9" s="341" t="s">
        <v>29</v>
      </c>
      <c r="B9" s="307">
        <f>SUM(B11:B20,B23:B27)</f>
        <v>2557588</v>
      </c>
      <c r="C9" s="307">
        <f>SUM(C11:C20,C23:C27)</f>
        <v>400412</v>
      </c>
      <c r="D9" s="307">
        <f>SUM(D11:D20,D23:D27)</f>
        <v>2157176</v>
      </c>
      <c r="E9" s="307">
        <f t="shared" ref="E9:H9" si="0">SUM(E11:E20,E22:E27)</f>
        <v>439922</v>
      </c>
      <c r="F9" s="307">
        <f>SUM(F11:F20,F22:F27)</f>
        <v>3341786</v>
      </c>
      <c r="G9" s="307">
        <f t="shared" si="0"/>
        <v>593639</v>
      </c>
      <c r="H9" s="307">
        <f t="shared" si="0"/>
        <v>2280113</v>
      </c>
      <c r="I9" s="307">
        <f>'Tab. 2.2'!J20</f>
        <v>468034</v>
      </c>
      <c r="J9" s="309">
        <f>F9-B9</f>
        <v>784198</v>
      </c>
      <c r="K9" s="309">
        <f>G9-C9</f>
        <v>193227</v>
      </c>
      <c r="L9" s="309">
        <f>H9-D9</f>
        <v>122937</v>
      </c>
      <c r="M9" s="309">
        <f>I9-E9</f>
        <v>28112</v>
      </c>
    </row>
    <row r="10" spans="1:13" ht="14.65" customHeight="1">
      <c r="A10" s="27" t="s">
        <v>30</v>
      </c>
      <c r="B10" s="42">
        <f>SUM(B11:B20)</f>
        <v>2081309</v>
      </c>
      <c r="C10" s="42">
        <f t="shared" ref="C10:H10" si="1">SUM(C11:C20)</f>
        <v>266582</v>
      </c>
      <c r="D10" s="42">
        <f t="shared" si="1"/>
        <v>1814727</v>
      </c>
      <c r="E10" s="42">
        <f t="shared" si="1"/>
        <v>199624</v>
      </c>
      <c r="F10" s="42">
        <f t="shared" si="1"/>
        <v>2410658</v>
      </c>
      <c r="G10" s="42">
        <f t="shared" si="1"/>
        <v>399239</v>
      </c>
      <c r="H10" s="42">
        <f t="shared" si="1"/>
        <v>1811750</v>
      </c>
      <c r="I10" s="42">
        <v>199669</v>
      </c>
      <c r="J10" s="45">
        <f t="shared" ref="J10:J20" si="2">F10-B10</f>
        <v>329349</v>
      </c>
      <c r="K10" s="45">
        <f t="shared" ref="K10:K21" si="3">G10-C10</f>
        <v>132657</v>
      </c>
      <c r="L10" s="45">
        <f t="shared" ref="L10:L21" si="4">H10-D10</f>
        <v>-2977</v>
      </c>
      <c r="M10" s="45">
        <f t="shared" ref="M10:M27" si="5">I10-E10</f>
        <v>45</v>
      </c>
    </row>
    <row r="11" spans="1:13" ht="14.65" customHeight="1">
      <c r="A11" s="28" t="s">
        <v>31</v>
      </c>
      <c r="B11" s="39">
        <v>88570</v>
      </c>
      <c r="C11" s="39">
        <v>10197</v>
      </c>
      <c r="D11" s="39">
        <v>78373</v>
      </c>
      <c r="E11" s="39">
        <v>7870</v>
      </c>
      <c r="F11" s="39">
        <f t="shared" ref="F11:F20" si="6">SUM(G11:I11)</f>
        <v>104339</v>
      </c>
      <c r="G11" s="39">
        <v>16670</v>
      </c>
      <c r="H11" s="39">
        <v>79303</v>
      </c>
      <c r="I11" s="39">
        <v>8366</v>
      </c>
      <c r="J11" s="55">
        <f t="shared" si="2"/>
        <v>15769</v>
      </c>
      <c r="K11" s="55">
        <f t="shared" si="3"/>
        <v>6473</v>
      </c>
      <c r="L11" s="55">
        <f t="shared" si="4"/>
        <v>930</v>
      </c>
      <c r="M11" s="55">
        <f t="shared" si="5"/>
        <v>496</v>
      </c>
    </row>
    <row r="12" spans="1:13" ht="14.65" customHeight="1">
      <c r="A12" s="29" t="s">
        <v>32</v>
      </c>
      <c r="B12" s="42">
        <v>57789</v>
      </c>
      <c r="C12" s="42">
        <v>13753</v>
      </c>
      <c r="D12" s="42">
        <v>44036</v>
      </c>
      <c r="E12" s="42">
        <v>18157</v>
      </c>
      <c r="F12" s="42">
        <f t="shared" si="6"/>
        <v>74077</v>
      </c>
      <c r="G12" s="42">
        <v>20945</v>
      </c>
      <c r="H12" s="42">
        <v>48082</v>
      </c>
      <c r="I12" s="42">
        <v>5050</v>
      </c>
      <c r="J12" s="45">
        <f t="shared" si="2"/>
        <v>16288</v>
      </c>
      <c r="K12" s="45">
        <f t="shared" si="3"/>
        <v>7192</v>
      </c>
      <c r="L12" s="45">
        <f t="shared" si="4"/>
        <v>4046</v>
      </c>
      <c r="M12" s="45">
        <f t="shared" si="5"/>
        <v>-13107</v>
      </c>
    </row>
    <row r="13" spans="1:13" ht="14.65" customHeight="1">
      <c r="A13" s="28" t="s">
        <v>33</v>
      </c>
      <c r="B13" s="39">
        <v>249267</v>
      </c>
      <c r="C13" s="39">
        <v>27915</v>
      </c>
      <c r="D13" s="39">
        <v>221352</v>
      </c>
      <c r="E13" s="39">
        <v>23791</v>
      </c>
      <c r="F13" s="39">
        <f t="shared" si="6"/>
        <v>285764</v>
      </c>
      <c r="G13" s="39">
        <v>43894</v>
      </c>
      <c r="H13" s="39">
        <v>211433</v>
      </c>
      <c r="I13" s="39">
        <v>30437</v>
      </c>
      <c r="J13" s="55">
        <f t="shared" si="2"/>
        <v>36497</v>
      </c>
      <c r="K13" s="55">
        <f t="shared" si="3"/>
        <v>15979</v>
      </c>
      <c r="L13" s="55">
        <f t="shared" si="4"/>
        <v>-9919</v>
      </c>
      <c r="M13" s="55">
        <f t="shared" si="5"/>
        <v>6646</v>
      </c>
    </row>
    <row r="14" spans="1:13" ht="14.65" customHeight="1">
      <c r="A14" s="29" t="s">
        <v>34</v>
      </c>
      <c r="B14" s="42">
        <v>19323</v>
      </c>
      <c r="C14" s="42">
        <v>2564</v>
      </c>
      <c r="D14" s="42">
        <v>16759</v>
      </c>
      <c r="E14" s="42">
        <v>3530</v>
      </c>
      <c r="F14" s="42">
        <f t="shared" si="6"/>
        <v>24458</v>
      </c>
      <c r="G14" s="42">
        <v>3865</v>
      </c>
      <c r="H14" s="42">
        <v>17399</v>
      </c>
      <c r="I14" s="42">
        <v>3194</v>
      </c>
      <c r="J14" s="45">
        <f t="shared" si="2"/>
        <v>5135</v>
      </c>
      <c r="K14" s="45">
        <f t="shared" si="3"/>
        <v>1301</v>
      </c>
      <c r="L14" s="45">
        <f t="shared" si="4"/>
        <v>640</v>
      </c>
      <c r="M14" s="45">
        <f t="shared" si="5"/>
        <v>-336</v>
      </c>
    </row>
    <row r="15" spans="1:13" ht="14.65" customHeight="1">
      <c r="A15" s="28" t="s">
        <v>35</v>
      </c>
      <c r="B15" s="39">
        <v>539410</v>
      </c>
      <c r="C15" s="39">
        <v>50724</v>
      </c>
      <c r="D15" s="39">
        <v>488686</v>
      </c>
      <c r="E15" s="39">
        <v>6362</v>
      </c>
      <c r="F15" s="39">
        <f t="shared" si="6"/>
        <v>565461</v>
      </c>
      <c r="G15" s="39">
        <v>84831</v>
      </c>
      <c r="H15" s="39">
        <v>476844</v>
      </c>
      <c r="I15" s="39">
        <v>3786</v>
      </c>
      <c r="J15" s="55">
        <f t="shared" si="2"/>
        <v>26051</v>
      </c>
      <c r="K15" s="55">
        <f t="shared" si="3"/>
        <v>34107</v>
      </c>
      <c r="L15" s="55">
        <f t="shared" si="4"/>
        <v>-11842</v>
      </c>
      <c r="M15" s="55">
        <f t="shared" si="5"/>
        <v>-2576</v>
      </c>
    </row>
    <row r="16" spans="1:13" ht="14.65" customHeight="1">
      <c r="A16" s="29" t="s">
        <v>36</v>
      </c>
      <c r="B16" s="42">
        <v>203916</v>
      </c>
      <c r="C16" s="42">
        <v>27097</v>
      </c>
      <c r="D16" s="42">
        <v>176819</v>
      </c>
      <c r="E16" s="42">
        <v>30014</v>
      </c>
      <c r="F16" s="42">
        <f t="shared" si="6"/>
        <v>248863</v>
      </c>
      <c r="G16" s="42">
        <v>40468</v>
      </c>
      <c r="H16" s="42">
        <v>179522</v>
      </c>
      <c r="I16" s="42">
        <v>28873</v>
      </c>
      <c r="J16" s="45">
        <f t="shared" si="2"/>
        <v>44947</v>
      </c>
      <c r="K16" s="45">
        <f t="shared" si="3"/>
        <v>13371</v>
      </c>
      <c r="L16" s="45">
        <f t="shared" si="4"/>
        <v>2703</v>
      </c>
      <c r="M16" s="45">
        <f t="shared" si="5"/>
        <v>-1141</v>
      </c>
    </row>
    <row r="17" spans="1:13" ht="14.65" customHeight="1">
      <c r="A17" s="28" t="s">
        <v>37</v>
      </c>
      <c r="B17" s="39">
        <v>133210</v>
      </c>
      <c r="C17" s="39">
        <v>21731</v>
      </c>
      <c r="D17" s="39">
        <v>111479</v>
      </c>
      <c r="E17" s="39">
        <v>8898</v>
      </c>
      <c r="F17" s="39">
        <f t="shared" si="6"/>
        <v>148609</v>
      </c>
      <c r="G17" s="39">
        <v>28393</v>
      </c>
      <c r="H17" s="39">
        <v>111922</v>
      </c>
      <c r="I17" s="39">
        <v>8294</v>
      </c>
      <c r="J17" s="55">
        <f t="shared" si="2"/>
        <v>15399</v>
      </c>
      <c r="K17" s="55">
        <f t="shared" si="3"/>
        <v>6662</v>
      </c>
      <c r="L17" s="55">
        <f t="shared" si="4"/>
        <v>443</v>
      </c>
      <c r="M17" s="55">
        <f t="shared" si="5"/>
        <v>-604</v>
      </c>
    </row>
    <row r="18" spans="1:13" ht="14.65" customHeight="1">
      <c r="A18" s="29" t="s">
        <v>38</v>
      </c>
      <c r="B18" s="42">
        <v>360522</v>
      </c>
      <c r="C18" s="42">
        <v>49392</v>
      </c>
      <c r="D18" s="42">
        <v>311130</v>
      </c>
      <c r="E18" s="42">
        <v>29135</v>
      </c>
      <c r="F18" s="42">
        <f t="shared" si="6"/>
        <v>406430</v>
      </c>
      <c r="G18" s="42">
        <v>68909</v>
      </c>
      <c r="H18" s="42">
        <v>308279</v>
      </c>
      <c r="I18" s="42">
        <v>29242</v>
      </c>
      <c r="J18" s="45">
        <f t="shared" si="2"/>
        <v>45908</v>
      </c>
      <c r="K18" s="45">
        <f t="shared" si="3"/>
        <v>19517</v>
      </c>
      <c r="L18" s="45">
        <f t="shared" si="4"/>
        <v>-2851</v>
      </c>
      <c r="M18" s="45">
        <f t="shared" si="5"/>
        <v>107</v>
      </c>
    </row>
    <row r="19" spans="1:13" ht="14.65" customHeight="1">
      <c r="A19" s="28" t="s">
        <v>39</v>
      </c>
      <c r="B19" s="39">
        <v>400110</v>
      </c>
      <c r="C19" s="39">
        <v>59310</v>
      </c>
      <c r="D19" s="39">
        <v>340800</v>
      </c>
      <c r="E19" s="39">
        <v>69808</v>
      </c>
      <c r="F19" s="39">
        <f t="shared" si="6"/>
        <v>519673</v>
      </c>
      <c r="G19" s="39">
        <v>85707</v>
      </c>
      <c r="H19" s="39">
        <v>353790</v>
      </c>
      <c r="I19" s="39">
        <v>80176</v>
      </c>
      <c r="J19" s="55">
        <f t="shared" si="2"/>
        <v>119563</v>
      </c>
      <c r="K19" s="55">
        <f t="shared" si="3"/>
        <v>26397</v>
      </c>
      <c r="L19" s="55">
        <f t="shared" si="4"/>
        <v>12990</v>
      </c>
      <c r="M19" s="55">
        <f t="shared" si="5"/>
        <v>10368</v>
      </c>
    </row>
    <row r="20" spans="1:13" ht="14.65" customHeight="1">
      <c r="A20" s="29" t="s">
        <v>40</v>
      </c>
      <c r="B20" s="42">
        <v>29192</v>
      </c>
      <c r="C20" s="42">
        <v>3899</v>
      </c>
      <c r="D20" s="42">
        <v>25293</v>
      </c>
      <c r="E20" s="42">
        <v>2059</v>
      </c>
      <c r="F20" s="42">
        <f t="shared" si="6"/>
        <v>32984</v>
      </c>
      <c r="G20" s="42">
        <v>5557</v>
      </c>
      <c r="H20" s="42">
        <v>25176</v>
      </c>
      <c r="I20" s="42">
        <v>2251</v>
      </c>
      <c r="J20" s="45">
        <f t="shared" si="2"/>
        <v>3792</v>
      </c>
      <c r="K20" s="45">
        <f t="shared" si="3"/>
        <v>1658</v>
      </c>
      <c r="L20" s="45">
        <f t="shared" si="4"/>
        <v>-117</v>
      </c>
      <c r="M20" s="45">
        <f t="shared" si="5"/>
        <v>192</v>
      </c>
    </row>
    <row r="21" spans="1:13" ht="14.65" customHeight="1">
      <c r="A21" s="30" t="s">
        <v>41</v>
      </c>
      <c r="B21" s="39">
        <f>SUM(B22:B27)</f>
        <v>601469</v>
      </c>
      <c r="C21" s="39">
        <f>SUM(C22:C27)</f>
        <v>170808</v>
      </c>
      <c r="D21" s="39">
        <f>SUM(D22:D27)</f>
        <v>430661</v>
      </c>
      <c r="E21" s="39">
        <f t="shared" ref="E21" si="7">SUM(E22:E27)</f>
        <v>240298</v>
      </c>
      <c r="F21" s="39">
        <f>SUM(F22:F27)</f>
        <v>931128</v>
      </c>
      <c r="G21" s="39">
        <f>SUM(G22:G27)</f>
        <v>194400</v>
      </c>
      <c r="H21" s="39">
        <f>SUM(H22:H27)</f>
        <v>468363</v>
      </c>
      <c r="I21" s="39">
        <v>268365</v>
      </c>
      <c r="J21" s="55">
        <f>F21-B21</f>
        <v>329659</v>
      </c>
      <c r="K21" s="55">
        <f t="shared" si="3"/>
        <v>23592</v>
      </c>
      <c r="L21" s="55">
        <f t="shared" si="4"/>
        <v>37702</v>
      </c>
      <c r="M21" s="55">
        <f t="shared" si="5"/>
        <v>28067</v>
      </c>
    </row>
    <row r="22" spans="1:13" ht="14.65" customHeight="1">
      <c r="A22" s="29" t="s">
        <v>42</v>
      </c>
      <c r="B22" s="42">
        <v>125190</v>
      </c>
      <c r="C22" s="42">
        <v>36978</v>
      </c>
      <c r="D22" s="42">
        <v>88212</v>
      </c>
      <c r="E22" s="42" t="s">
        <v>53</v>
      </c>
      <c r="F22" s="42">
        <f>SUM(G22:I22)</f>
        <v>146583</v>
      </c>
      <c r="G22" s="42">
        <v>44568</v>
      </c>
      <c r="H22" s="42">
        <v>102015</v>
      </c>
      <c r="I22" s="42" t="s">
        <v>53</v>
      </c>
      <c r="J22" s="45">
        <f t="shared" ref="J22:J27" si="8">F22-B22</f>
        <v>21393</v>
      </c>
      <c r="K22" s="45">
        <f t="shared" ref="K22:K27" si="9">G22-C22</f>
        <v>7590</v>
      </c>
      <c r="L22" s="45">
        <f>H22-D22</f>
        <v>13803</v>
      </c>
      <c r="M22" s="42" t="s">
        <v>53</v>
      </c>
    </row>
    <row r="23" spans="1:13" ht="14.65" customHeight="1">
      <c r="A23" s="28" t="s">
        <v>43</v>
      </c>
      <c r="B23" s="39">
        <v>89760</v>
      </c>
      <c r="C23" s="39">
        <v>25673</v>
      </c>
      <c r="D23" s="39">
        <v>64087</v>
      </c>
      <c r="E23" s="39">
        <v>61742</v>
      </c>
      <c r="F23" s="39">
        <f t="shared" ref="F23:F26" si="10">SUM(G23:I23)</f>
        <v>167572</v>
      </c>
      <c r="G23" s="39">
        <v>29462</v>
      </c>
      <c r="H23" s="39">
        <v>69650</v>
      </c>
      <c r="I23" s="39">
        <v>68460</v>
      </c>
      <c r="J23" s="55">
        <f t="shared" si="8"/>
        <v>77812</v>
      </c>
      <c r="K23" s="55">
        <f>G23-C23</f>
        <v>3789</v>
      </c>
      <c r="L23" s="55">
        <f t="shared" ref="L23:L26" si="11">H23-D23</f>
        <v>5563</v>
      </c>
      <c r="M23" s="55">
        <f t="shared" si="5"/>
        <v>6718</v>
      </c>
    </row>
    <row r="24" spans="1:13" ht="14.65" customHeight="1">
      <c r="A24" s="29" t="s">
        <v>44</v>
      </c>
      <c r="B24" s="42">
        <v>59760</v>
      </c>
      <c r="C24" s="42">
        <v>15622</v>
      </c>
      <c r="D24" s="42">
        <v>44138</v>
      </c>
      <c r="E24" s="42">
        <v>31244</v>
      </c>
      <c r="F24" s="42">
        <f t="shared" si="10"/>
        <v>99367</v>
      </c>
      <c r="G24" s="42">
        <v>17431</v>
      </c>
      <c r="H24" s="42">
        <v>47204</v>
      </c>
      <c r="I24" s="42">
        <v>34732</v>
      </c>
      <c r="J24" s="45">
        <f t="shared" si="8"/>
        <v>39607</v>
      </c>
      <c r="K24" s="45">
        <f t="shared" si="9"/>
        <v>1809</v>
      </c>
      <c r="L24" s="45">
        <f t="shared" si="11"/>
        <v>3066</v>
      </c>
      <c r="M24" s="45">
        <f t="shared" si="5"/>
        <v>3488</v>
      </c>
    </row>
    <row r="25" spans="1:13" ht="14.65" customHeight="1">
      <c r="A25" s="28" t="s">
        <v>45</v>
      </c>
      <c r="B25" s="39">
        <v>156715</v>
      </c>
      <c r="C25" s="39">
        <v>40220</v>
      </c>
      <c r="D25" s="39">
        <v>116495</v>
      </c>
      <c r="E25" s="39">
        <v>102320</v>
      </c>
      <c r="F25" s="39">
        <f t="shared" si="10"/>
        <v>288284</v>
      </c>
      <c r="G25" s="39">
        <v>46867</v>
      </c>
      <c r="H25" s="39">
        <v>126217</v>
      </c>
      <c r="I25" s="39">
        <v>115200</v>
      </c>
      <c r="J25" s="55">
        <f t="shared" si="8"/>
        <v>131569</v>
      </c>
      <c r="K25" s="55">
        <f t="shared" si="9"/>
        <v>6647</v>
      </c>
      <c r="L25" s="55">
        <f t="shared" si="11"/>
        <v>9722</v>
      </c>
      <c r="M25" s="55">
        <f t="shared" si="5"/>
        <v>12880</v>
      </c>
    </row>
    <row r="26" spans="1:13" ht="14.65" customHeight="1">
      <c r="A26" s="29" t="s">
        <v>46</v>
      </c>
      <c r="B26" s="42">
        <v>87958</v>
      </c>
      <c r="C26" s="42">
        <v>28876</v>
      </c>
      <c r="D26" s="42">
        <v>59082</v>
      </c>
      <c r="E26" s="42">
        <v>43657</v>
      </c>
      <c r="F26" s="42">
        <f t="shared" si="10"/>
        <v>139757</v>
      </c>
      <c r="G26" s="42">
        <v>29216</v>
      </c>
      <c r="H26" s="42">
        <v>61384</v>
      </c>
      <c r="I26" s="42">
        <v>49157</v>
      </c>
      <c r="J26" s="45">
        <f t="shared" si="8"/>
        <v>51799</v>
      </c>
      <c r="K26" s="45">
        <f t="shared" si="9"/>
        <v>340</v>
      </c>
      <c r="L26" s="45">
        <f t="shared" si="11"/>
        <v>2302</v>
      </c>
      <c r="M26" s="45">
        <f t="shared" si="5"/>
        <v>5500</v>
      </c>
    </row>
    <row r="27" spans="1:13" ht="14.65" customHeight="1">
      <c r="A27" s="342" t="s">
        <v>47</v>
      </c>
      <c r="B27" s="276">
        <v>82086</v>
      </c>
      <c r="C27" s="276">
        <v>23439</v>
      </c>
      <c r="D27" s="276">
        <v>58647</v>
      </c>
      <c r="E27" s="276">
        <v>1335</v>
      </c>
      <c r="F27" s="276">
        <f>SUM(G27:I27)</f>
        <v>89565</v>
      </c>
      <c r="G27" s="276">
        <v>26856</v>
      </c>
      <c r="H27" s="276">
        <v>61893</v>
      </c>
      <c r="I27" s="276">
        <v>816</v>
      </c>
      <c r="J27" s="278">
        <f t="shared" si="8"/>
        <v>7479</v>
      </c>
      <c r="K27" s="278">
        <f t="shared" si="9"/>
        <v>3417</v>
      </c>
      <c r="L27" s="278">
        <f>H27-D27</f>
        <v>3246</v>
      </c>
      <c r="M27" s="278">
        <f t="shared" si="5"/>
        <v>-519</v>
      </c>
    </row>
    <row r="28" spans="1:13" ht="14.65" customHeight="1">
      <c r="A28" s="337"/>
      <c r="B28" s="362" t="s">
        <v>48</v>
      </c>
      <c r="C28" s="362"/>
      <c r="D28" s="362"/>
      <c r="E28" s="362"/>
      <c r="F28" s="362" t="s">
        <v>48</v>
      </c>
      <c r="G28" s="362"/>
      <c r="H28" s="362"/>
      <c r="I28" s="362"/>
      <c r="J28" s="362" t="s">
        <v>124</v>
      </c>
      <c r="K28" s="362"/>
      <c r="L28" s="362"/>
      <c r="M28" s="362"/>
    </row>
    <row r="29" spans="1:13" ht="14.65" customHeight="1">
      <c r="A29" s="341" t="s">
        <v>29</v>
      </c>
      <c r="B29" s="343">
        <f>B9*100/$B9</f>
        <v>100</v>
      </c>
      <c r="C29" s="344">
        <f t="shared" ref="C29:E29" si="12">C9*100/$B9</f>
        <v>15.655844490981346</v>
      </c>
      <c r="D29" s="344">
        <f t="shared" si="12"/>
        <v>84.344155509018648</v>
      </c>
      <c r="E29" s="344">
        <f t="shared" si="12"/>
        <v>17.200659371251351</v>
      </c>
      <c r="F29" s="343">
        <f>F9*100/$F9</f>
        <v>100</v>
      </c>
      <c r="G29" s="344">
        <f t="shared" ref="G29:I29" si="13">G9*100/$F9</f>
        <v>17.764123735032705</v>
      </c>
      <c r="H29" s="344">
        <f t="shared" si="13"/>
        <v>68.23037142414266</v>
      </c>
      <c r="I29" s="344">
        <f t="shared" si="13"/>
        <v>14.005504840824637</v>
      </c>
      <c r="J29" s="345" t="s">
        <v>103</v>
      </c>
      <c r="K29" s="193">
        <f>G29-C29</f>
        <v>2.1082792440513582</v>
      </c>
      <c r="L29" s="193">
        <f>H29-D29</f>
        <v>-16.113784084875988</v>
      </c>
      <c r="M29" s="193">
        <f>I29-E29</f>
        <v>-3.1951545304267146</v>
      </c>
    </row>
    <row r="30" spans="1:13" ht="14.65" customHeight="1">
      <c r="A30" s="27" t="s">
        <v>30</v>
      </c>
      <c r="B30" s="59">
        <f t="shared" ref="B30:E30" si="14">B10*100/$B10</f>
        <v>100</v>
      </c>
      <c r="C30" s="61">
        <f t="shared" si="14"/>
        <v>12.808381648280001</v>
      </c>
      <c r="D30" s="61">
        <f t="shared" si="14"/>
        <v>87.191618351719995</v>
      </c>
      <c r="E30" s="61">
        <f t="shared" si="14"/>
        <v>9.5912716468337962</v>
      </c>
      <c r="F30" s="59">
        <f t="shared" ref="F30:I30" si="15">F10*100/$F10</f>
        <v>100</v>
      </c>
      <c r="G30" s="61">
        <f t="shared" si="15"/>
        <v>16.561411863482917</v>
      </c>
      <c r="H30" s="61">
        <f t="shared" si="15"/>
        <v>75.155828823499647</v>
      </c>
      <c r="I30" s="61">
        <f t="shared" si="15"/>
        <v>8.2827593130174417</v>
      </c>
      <c r="J30" s="59" t="s">
        <v>103</v>
      </c>
      <c r="K30" s="57">
        <f t="shared" ref="K30:K47" si="16">G30-C30</f>
        <v>3.7530302152029158</v>
      </c>
      <c r="L30" s="57">
        <f t="shared" ref="L30:L47" si="17">H30-D30</f>
        <v>-12.035789528220349</v>
      </c>
      <c r="M30" s="57">
        <f t="shared" ref="M30:M47" si="18">I30-E30</f>
        <v>-1.3085123338163545</v>
      </c>
    </row>
    <row r="31" spans="1:13" ht="14.65" customHeight="1">
      <c r="A31" s="28" t="s">
        <v>31</v>
      </c>
      <c r="B31" s="58">
        <f t="shared" ref="B31:E31" si="19">B11*100/$B11</f>
        <v>100</v>
      </c>
      <c r="C31" s="60">
        <f t="shared" si="19"/>
        <v>11.512927627864965</v>
      </c>
      <c r="D31" s="60">
        <f t="shared" si="19"/>
        <v>88.487072372135032</v>
      </c>
      <c r="E31" s="60">
        <f t="shared" si="19"/>
        <v>8.8856271875352828</v>
      </c>
      <c r="F31" s="58">
        <f t="shared" ref="F31:I31" si="20">F11*100/$F11</f>
        <v>100</v>
      </c>
      <c r="G31" s="60">
        <f t="shared" si="20"/>
        <v>15.976768034962957</v>
      </c>
      <c r="H31" s="60">
        <f t="shared" si="20"/>
        <v>76.005137101179812</v>
      </c>
      <c r="I31" s="60">
        <f t="shared" si="20"/>
        <v>8.0180948638572342</v>
      </c>
      <c r="J31" s="58" t="s">
        <v>103</v>
      </c>
      <c r="K31" s="56">
        <f t="shared" si="16"/>
        <v>4.463840407097992</v>
      </c>
      <c r="L31" s="56">
        <f t="shared" si="17"/>
        <v>-12.481935270955219</v>
      </c>
      <c r="M31" s="56">
        <f t="shared" si="18"/>
        <v>-0.86753232367804856</v>
      </c>
    </row>
    <row r="32" spans="1:13" ht="14.65" customHeight="1">
      <c r="A32" s="29" t="s">
        <v>32</v>
      </c>
      <c r="B32" s="59">
        <f t="shared" ref="B32:E32" si="21">B12*100/$B12</f>
        <v>100</v>
      </c>
      <c r="C32" s="61">
        <f t="shared" si="21"/>
        <v>23.798646801294364</v>
      </c>
      <c r="D32" s="61">
        <f t="shared" si="21"/>
        <v>76.201353198705633</v>
      </c>
      <c r="E32" s="61">
        <f t="shared" si="21"/>
        <v>31.419474294415892</v>
      </c>
      <c r="F32" s="59">
        <f t="shared" ref="F32:I32" si="22">F12*100/$F12</f>
        <v>100</v>
      </c>
      <c r="G32" s="61">
        <f t="shared" si="22"/>
        <v>28.274633151990496</v>
      </c>
      <c r="H32" s="61">
        <f t="shared" si="22"/>
        <v>64.908136128622914</v>
      </c>
      <c r="I32" s="61">
        <f t="shared" si="22"/>
        <v>6.8172307193865844</v>
      </c>
      <c r="J32" s="59" t="s">
        <v>103</v>
      </c>
      <c r="K32" s="57">
        <f t="shared" si="16"/>
        <v>4.4759863506961324</v>
      </c>
      <c r="L32" s="57">
        <f t="shared" si="17"/>
        <v>-11.293217070082719</v>
      </c>
      <c r="M32" s="57">
        <f t="shared" si="18"/>
        <v>-24.602243575029306</v>
      </c>
    </row>
    <row r="33" spans="1:13" ht="14.65" customHeight="1">
      <c r="A33" s="28" t="s">
        <v>33</v>
      </c>
      <c r="B33" s="58">
        <f t="shared" ref="B33:E33" si="23">B13*100/$B13</f>
        <v>100</v>
      </c>
      <c r="C33" s="60">
        <f t="shared" si="23"/>
        <v>11.198834984173597</v>
      </c>
      <c r="D33" s="60">
        <f t="shared" si="23"/>
        <v>88.801165015826399</v>
      </c>
      <c r="E33" s="60">
        <f t="shared" si="23"/>
        <v>9.5443841342817137</v>
      </c>
      <c r="F33" s="58">
        <f t="shared" ref="F33:I33" si="24">F13*100/$F13</f>
        <v>100</v>
      </c>
      <c r="G33" s="60">
        <f t="shared" si="24"/>
        <v>15.360227320446242</v>
      </c>
      <c r="H33" s="60">
        <f t="shared" si="24"/>
        <v>73.988675970381152</v>
      </c>
      <c r="I33" s="60">
        <f t="shared" si="24"/>
        <v>10.651096709172604</v>
      </c>
      <c r="J33" s="58" t="s">
        <v>103</v>
      </c>
      <c r="K33" s="56">
        <f t="shared" si="16"/>
        <v>4.1613923362726446</v>
      </c>
      <c r="L33" s="56">
        <f t="shared" si="17"/>
        <v>-14.812489045445247</v>
      </c>
      <c r="M33" s="56">
        <f t="shared" si="18"/>
        <v>1.1067125748908904</v>
      </c>
    </row>
    <row r="34" spans="1:13" ht="14.65" customHeight="1">
      <c r="A34" s="29" t="s">
        <v>34</v>
      </c>
      <c r="B34" s="59">
        <f t="shared" ref="B34:E34" si="25">B14*100/$B14</f>
        <v>100</v>
      </c>
      <c r="C34" s="61">
        <f t="shared" si="25"/>
        <v>13.269161103348342</v>
      </c>
      <c r="D34" s="61">
        <f t="shared" si="25"/>
        <v>86.730838896651662</v>
      </c>
      <c r="E34" s="61">
        <f t="shared" si="25"/>
        <v>18.268384826372717</v>
      </c>
      <c r="F34" s="59">
        <f t="shared" ref="F34:I34" si="26">F14*100/$F14</f>
        <v>100</v>
      </c>
      <c r="G34" s="61">
        <f t="shared" si="26"/>
        <v>15.802600376155041</v>
      </c>
      <c r="H34" s="61">
        <f t="shared" si="26"/>
        <v>71.138277864093553</v>
      </c>
      <c r="I34" s="61">
        <f t="shared" si="26"/>
        <v>13.059121759751411</v>
      </c>
      <c r="J34" s="59" t="s">
        <v>103</v>
      </c>
      <c r="K34" s="57">
        <f t="shared" si="16"/>
        <v>2.5334392728066994</v>
      </c>
      <c r="L34" s="57">
        <f t="shared" si="17"/>
        <v>-15.592561032558109</v>
      </c>
      <c r="M34" s="57">
        <f t="shared" si="18"/>
        <v>-5.2092630666213058</v>
      </c>
    </row>
    <row r="35" spans="1:13" ht="14.65" customHeight="1">
      <c r="A35" s="28" t="s">
        <v>35</v>
      </c>
      <c r="B35" s="58">
        <f t="shared" ref="B35:E35" si="27">B15*100/$B15</f>
        <v>100</v>
      </c>
      <c r="C35" s="60">
        <f t="shared" si="27"/>
        <v>9.4036076453903341</v>
      </c>
      <c r="D35" s="60">
        <f t="shared" si="27"/>
        <v>90.596392354609662</v>
      </c>
      <c r="E35" s="60">
        <f t="shared" si="27"/>
        <v>1.1794367920505737</v>
      </c>
      <c r="F35" s="58">
        <f t="shared" ref="F35:I35" si="28">F15*100/$F15</f>
        <v>100</v>
      </c>
      <c r="G35" s="60">
        <f t="shared" si="28"/>
        <v>15.00209563524275</v>
      </c>
      <c r="H35" s="60">
        <f t="shared" si="28"/>
        <v>84.328362168213189</v>
      </c>
      <c r="I35" s="60">
        <f t="shared" si="28"/>
        <v>0.66954219654405878</v>
      </c>
      <c r="J35" s="58" t="s">
        <v>103</v>
      </c>
      <c r="K35" s="56">
        <f>G35-C35</f>
        <v>5.5984879898524156</v>
      </c>
      <c r="L35" s="56">
        <f t="shared" si="17"/>
        <v>-6.2680301863964729</v>
      </c>
      <c r="M35" s="56">
        <f t="shared" si="18"/>
        <v>-0.50989459550651495</v>
      </c>
    </row>
    <row r="36" spans="1:13" ht="14.65" customHeight="1">
      <c r="A36" s="29" t="s">
        <v>36</v>
      </c>
      <c r="B36" s="59">
        <f t="shared" ref="B36:E36" si="29">B16*100/$B16</f>
        <v>100</v>
      </c>
      <c r="C36" s="61">
        <f t="shared" si="29"/>
        <v>13.288314796288669</v>
      </c>
      <c r="D36" s="61">
        <f t="shared" si="29"/>
        <v>86.711685203711326</v>
      </c>
      <c r="E36" s="61">
        <f t="shared" si="29"/>
        <v>14.718805782773298</v>
      </c>
      <c r="F36" s="59">
        <f t="shared" ref="F36:I36" si="30">F16*100/$F16</f>
        <v>100</v>
      </c>
      <c r="G36" s="61">
        <f t="shared" si="30"/>
        <v>16.261155736288639</v>
      </c>
      <c r="H36" s="61">
        <f t="shared" si="30"/>
        <v>72.136878523524999</v>
      </c>
      <c r="I36" s="61">
        <f t="shared" si="30"/>
        <v>11.601965740186367</v>
      </c>
      <c r="J36" s="59" t="s">
        <v>103</v>
      </c>
      <c r="K36" s="57">
        <f t="shared" si="16"/>
        <v>2.9728409399999709</v>
      </c>
      <c r="L36" s="57">
        <f t="shared" si="17"/>
        <v>-14.574806680186327</v>
      </c>
      <c r="M36" s="57">
        <f t="shared" si="18"/>
        <v>-3.1168400425869311</v>
      </c>
    </row>
    <row r="37" spans="1:13" ht="14.65" customHeight="1">
      <c r="A37" s="28" t="s">
        <v>37</v>
      </c>
      <c r="B37" s="58">
        <f t="shared" ref="B37:E37" si="31">B17*100/$B17</f>
        <v>100</v>
      </c>
      <c r="C37" s="60">
        <f t="shared" si="31"/>
        <v>16.3133398393514</v>
      </c>
      <c r="D37" s="60">
        <f t="shared" si="31"/>
        <v>83.6866601606486</v>
      </c>
      <c r="E37" s="60">
        <f t="shared" si="31"/>
        <v>6.6796787028000901</v>
      </c>
      <c r="F37" s="58">
        <f t="shared" ref="F37:I37" si="32">F17*100/$F17</f>
        <v>100</v>
      </c>
      <c r="G37" s="60">
        <f t="shared" si="32"/>
        <v>19.105841503542855</v>
      </c>
      <c r="H37" s="60">
        <f t="shared" si="32"/>
        <v>75.313069867908411</v>
      </c>
      <c r="I37" s="60">
        <f t="shared" si="32"/>
        <v>5.5810886285487422</v>
      </c>
      <c r="J37" s="58" t="s">
        <v>103</v>
      </c>
      <c r="K37" s="56">
        <f t="shared" si="16"/>
        <v>2.7925016641914553</v>
      </c>
      <c r="L37" s="56">
        <f t="shared" si="17"/>
        <v>-8.3735902927401895</v>
      </c>
      <c r="M37" s="56">
        <f t="shared" si="18"/>
        <v>-1.0985900742513479</v>
      </c>
    </row>
    <row r="38" spans="1:13" ht="14.65" customHeight="1">
      <c r="A38" s="29" t="s">
        <v>38</v>
      </c>
      <c r="B38" s="59">
        <f t="shared" ref="B38:E38" si="33">B18*100/$B18</f>
        <v>100</v>
      </c>
      <c r="C38" s="61">
        <f t="shared" si="33"/>
        <v>13.700134804533427</v>
      </c>
      <c r="D38" s="61">
        <f t="shared" si="33"/>
        <v>86.29986519546658</v>
      </c>
      <c r="E38" s="61">
        <f t="shared" si="33"/>
        <v>8.0813376160123376</v>
      </c>
      <c r="F38" s="59">
        <f t="shared" ref="F38:I38" si="34">F18*100/$F18</f>
        <v>100</v>
      </c>
      <c r="G38" s="61">
        <f t="shared" si="34"/>
        <v>16.954703146913367</v>
      </c>
      <c r="H38" s="61">
        <f t="shared" si="34"/>
        <v>75.850453952710183</v>
      </c>
      <c r="I38" s="61">
        <f t="shared" si="34"/>
        <v>7.1948429003764485</v>
      </c>
      <c r="J38" s="59" t="s">
        <v>103</v>
      </c>
      <c r="K38" s="57">
        <f t="shared" si="16"/>
        <v>3.2545683423799403</v>
      </c>
      <c r="L38" s="57">
        <f t="shared" si="17"/>
        <v>-10.449411242756398</v>
      </c>
      <c r="M38" s="57">
        <f t="shared" si="18"/>
        <v>-0.88649471563588911</v>
      </c>
    </row>
    <row r="39" spans="1:13" ht="14.65" customHeight="1">
      <c r="A39" s="28" t="s">
        <v>39</v>
      </c>
      <c r="B39" s="58">
        <f t="shared" ref="B39:E39" si="35">B19*100/$B19</f>
        <v>100</v>
      </c>
      <c r="C39" s="60">
        <f t="shared" si="35"/>
        <v>14.823423558521407</v>
      </c>
      <c r="D39" s="60">
        <f t="shared" si="35"/>
        <v>85.176576441478588</v>
      </c>
      <c r="E39" s="60">
        <f t="shared" si="35"/>
        <v>17.447202019444653</v>
      </c>
      <c r="F39" s="58">
        <f t="shared" ref="F39:I39" si="36">F19*100/$F19</f>
        <v>100</v>
      </c>
      <c r="G39" s="60">
        <f t="shared" si="36"/>
        <v>16.492486621394608</v>
      </c>
      <c r="H39" s="60">
        <f t="shared" si="36"/>
        <v>68.079349898878718</v>
      </c>
      <c r="I39" s="60">
        <f t="shared" si="36"/>
        <v>15.428163479726674</v>
      </c>
      <c r="J39" s="58" t="s">
        <v>103</v>
      </c>
      <c r="K39" s="56">
        <f t="shared" si="16"/>
        <v>1.6690630628732013</v>
      </c>
      <c r="L39" s="56">
        <f t="shared" si="17"/>
        <v>-17.09722654259987</v>
      </c>
      <c r="M39" s="56">
        <f t="shared" si="18"/>
        <v>-2.0190385397179789</v>
      </c>
    </row>
    <row r="40" spans="1:13" ht="14.65" customHeight="1">
      <c r="A40" s="29" t="s">
        <v>40</v>
      </c>
      <c r="B40" s="59">
        <f t="shared" ref="B40:E40" si="37">B20*100/$B20</f>
        <v>100</v>
      </c>
      <c r="C40" s="61">
        <f t="shared" si="37"/>
        <v>13.356399013428337</v>
      </c>
      <c r="D40" s="61">
        <f t="shared" si="37"/>
        <v>86.64360098657167</v>
      </c>
      <c r="E40" s="61">
        <f t="shared" si="37"/>
        <v>7.0533022745957794</v>
      </c>
      <c r="F40" s="59">
        <f t="shared" ref="F40:I40" si="38">F20*100/$F20</f>
        <v>100</v>
      </c>
      <c r="G40" s="61">
        <f t="shared" si="38"/>
        <v>16.847562454523406</v>
      </c>
      <c r="H40" s="61">
        <f t="shared" si="38"/>
        <v>76.327916565607566</v>
      </c>
      <c r="I40" s="61">
        <f t="shared" si="38"/>
        <v>6.8245209798690274</v>
      </c>
      <c r="J40" s="59" t="s">
        <v>103</v>
      </c>
      <c r="K40" s="57">
        <f t="shared" si="16"/>
        <v>3.4911634410950683</v>
      </c>
      <c r="L40" s="57">
        <f t="shared" si="17"/>
        <v>-10.315684420964104</v>
      </c>
      <c r="M40" s="57">
        <f t="shared" si="18"/>
        <v>-0.22878129472675202</v>
      </c>
    </row>
    <row r="41" spans="1:13" ht="14.65" customHeight="1">
      <c r="A41" s="30" t="s">
        <v>41</v>
      </c>
      <c r="B41" s="39">
        <f>B21*100/$B21</f>
        <v>100</v>
      </c>
      <c r="C41" s="60">
        <f>C21*100/$B21</f>
        <v>28.398471076647343</v>
      </c>
      <c r="D41" s="60">
        <f t="shared" ref="D41:E41" si="39">D21*100/$B21</f>
        <v>71.60152892335266</v>
      </c>
      <c r="E41" s="60">
        <f t="shared" si="39"/>
        <v>39.95185121760224</v>
      </c>
      <c r="F41" s="58">
        <f t="shared" ref="F41:I41" si="40">F21*100/$F21</f>
        <v>100</v>
      </c>
      <c r="G41" s="60">
        <f>G21*100/$F21</f>
        <v>20.877902930638967</v>
      </c>
      <c r="H41" s="60">
        <f t="shared" si="40"/>
        <v>50.300603139417994</v>
      </c>
      <c r="I41" s="60">
        <f t="shared" si="40"/>
        <v>28.821493929943038</v>
      </c>
      <c r="J41" s="58" t="s">
        <v>103</v>
      </c>
      <c r="K41" s="56">
        <f t="shared" si="16"/>
        <v>-7.520568146008376</v>
      </c>
      <c r="L41" s="56">
        <f t="shared" si="17"/>
        <v>-21.300925783934666</v>
      </c>
      <c r="M41" s="56">
        <f t="shared" si="18"/>
        <v>-11.130357287659201</v>
      </c>
    </row>
    <row r="42" spans="1:13" ht="14.65" customHeight="1">
      <c r="A42" s="29" t="s">
        <v>42</v>
      </c>
      <c r="B42" s="59">
        <f t="shared" ref="B42:D42" si="41">B22*100/$B22</f>
        <v>100</v>
      </c>
      <c r="C42" s="61">
        <f t="shared" si="41"/>
        <v>29.537502995446921</v>
      </c>
      <c r="D42" s="61">
        <f t="shared" si="41"/>
        <v>70.462497004553086</v>
      </c>
      <c r="E42" s="42" t="s">
        <v>53</v>
      </c>
      <c r="F42" s="59">
        <f t="shared" ref="F42:H42" si="42">F22*100/$F22</f>
        <v>100</v>
      </c>
      <c r="G42" s="61">
        <f t="shared" si="42"/>
        <v>30.40461717934549</v>
      </c>
      <c r="H42" s="61">
        <f t="shared" si="42"/>
        <v>69.595382820654507</v>
      </c>
      <c r="I42" s="42" t="s">
        <v>53</v>
      </c>
      <c r="J42" s="59" t="s">
        <v>103</v>
      </c>
      <c r="K42" s="57">
        <f t="shared" si="16"/>
        <v>0.86711418389856831</v>
      </c>
      <c r="L42" s="57">
        <f t="shared" si="17"/>
        <v>-0.86711418389857897</v>
      </c>
      <c r="M42" s="42" t="s">
        <v>53</v>
      </c>
    </row>
    <row r="43" spans="1:13" ht="14.65" customHeight="1">
      <c r="A43" s="28" t="s">
        <v>43</v>
      </c>
      <c r="B43" s="58">
        <f t="shared" ref="B43:E43" si="43">B23*100/$B23</f>
        <v>100</v>
      </c>
      <c r="C43" s="60">
        <f t="shared" si="43"/>
        <v>28.601827094474153</v>
      </c>
      <c r="D43" s="60">
        <f t="shared" si="43"/>
        <v>71.39817290552584</v>
      </c>
      <c r="E43" s="60">
        <f t="shared" si="43"/>
        <v>68.785650623885914</v>
      </c>
      <c r="F43" s="58">
        <f t="shared" ref="F43:I43" si="44">F23*100/$F23</f>
        <v>100</v>
      </c>
      <c r="G43" s="60">
        <f t="shared" si="44"/>
        <v>17.581696226099826</v>
      </c>
      <c r="H43" s="60">
        <f t="shared" si="44"/>
        <v>41.564223139904044</v>
      </c>
      <c r="I43" s="60">
        <f t="shared" si="44"/>
        <v>40.854080633996134</v>
      </c>
      <c r="J43" s="58" t="s">
        <v>103</v>
      </c>
      <c r="K43" s="56">
        <f t="shared" si="16"/>
        <v>-11.020130868374327</v>
      </c>
      <c r="L43" s="56">
        <f t="shared" si="17"/>
        <v>-29.833949765621796</v>
      </c>
      <c r="M43" s="56">
        <f t="shared" si="18"/>
        <v>-27.93156998988978</v>
      </c>
    </row>
    <row r="44" spans="1:13" ht="14.65" customHeight="1">
      <c r="A44" s="29" t="s">
        <v>44</v>
      </c>
      <c r="B44" s="59">
        <f t="shared" ref="B44:E44" si="45">B24*100/$B24</f>
        <v>100</v>
      </c>
      <c r="C44" s="61">
        <f t="shared" si="45"/>
        <v>26.141231593038821</v>
      </c>
      <c r="D44" s="61">
        <f t="shared" si="45"/>
        <v>73.858768406961175</v>
      </c>
      <c r="E44" s="61">
        <f t="shared" si="45"/>
        <v>52.282463186077642</v>
      </c>
      <c r="F44" s="59">
        <f t="shared" ref="F44:I44" si="46">F24*100/$F24</f>
        <v>100</v>
      </c>
      <c r="G44" s="61">
        <f t="shared" si="46"/>
        <v>17.542041120291444</v>
      </c>
      <c r="H44" s="61">
        <f t="shared" si="46"/>
        <v>47.50470478126541</v>
      </c>
      <c r="I44" s="61">
        <f t="shared" si="46"/>
        <v>34.953254098443146</v>
      </c>
      <c r="J44" s="59" t="s">
        <v>103</v>
      </c>
      <c r="K44" s="57">
        <f t="shared" si="16"/>
        <v>-8.5991904727473774</v>
      </c>
      <c r="L44" s="57">
        <f t="shared" si="17"/>
        <v>-26.354063625695765</v>
      </c>
      <c r="M44" s="57">
        <f t="shared" si="18"/>
        <v>-17.329209087634496</v>
      </c>
    </row>
    <row r="45" spans="1:13" ht="14.65" customHeight="1">
      <c r="A45" s="28" t="s">
        <v>45</v>
      </c>
      <c r="B45" s="58">
        <f t="shared" ref="B45:E45" si="47">B25*100/$B25</f>
        <v>100</v>
      </c>
      <c r="C45" s="60">
        <f t="shared" si="47"/>
        <v>25.664422678109943</v>
      </c>
      <c r="D45" s="60">
        <f t="shared" si="47"/>
        <v>74.335577321890057</v>
      </c>
      <c r="E45" s="60">
        <f t="shared" si="47"/>
        <v>65.290495485435343</v>
      </c>
      <c r="F45" s="58">
        <f t="shared" ref="F45:I45" si="48">F25*100/$F25</f>
        <v>100</v>
      </c>
      <c r="G45" s="60">
        <f t="shared" si="48"/>
        <v>16.257232451332715</v>
      </c>
      <c r="H45" s="60">
        <f t="shared" si="48"/>
        <v>43.782173134825378</v>
      </c>
      <c r="I45" s="60">
        <f t="shared" si="48"/>
        <v>39.960594413841903</v>
      </c>
      <c r="J45" s="58" t="s">
        <v>103</v>
      </c>
      <c r="K45" s="56">
        <f t="shared" si="16"/>
        <v>-9.407190226777228</v>
      </c>
      <c r="L45" s="56">
        <f t="shared" si="17"/>
        <v>-30.553404187064679</v>
      </c>
      <c r="M45" s="56">
        <f t="shared" si="18"/>
        <v>-25.32990107159344</v>
      </c>
    </row>
    <row r="46" spans="1:13" ht="14.65" customHeight="1">
      <c r="A46" s="29" t="s">
        <v>46</v>
      </c>
      <c r="B46" s="59">
        <f t="shared" ref="B46:E46" si="49">B26*100/$B26</f>
        <v>100</v>
      </c>
      <c r="C46" s="61">
        <f t="shared" si="49"/>
        <v>32.829304895518312</v>
      </c>
      <c r="D46" s="61">
        <f t="shared" si="49"/>
        <v>67.17069510448168</v>
      </c>
      <c r="E46" s="61">
        <f t="shared" si="49"/>
        <v>49.633916187271197</v>
      </c>
      <c r="F46" s="59">
        <f t="shared" ref="F46:I46" si="50">F26*100/$F26</f>
        <v>100</v>
      </c>
      <c r="G46" s="61">
        <f t="shared" si="50"/>
        <v>20.904856286268309</v>
      </c>
      <c r="H46" s="61">
        <f t="shared" si="50"/>
        <v>43.921950242206115</v>
      </c>
      <c r="I46" s="61">
        <f t="shared" si="50"/>
        <v>35.173193471525579</v>
      </c>
      <c r="J46" s="59" t="s">
        <v>103</v>
      </c>
      <c r="K46" s="57">
        <f t="shared" si="16"/>
        <v>-11.924448609250003</v>
      </c>
      <c r="L46" s="57">
        <f t="shared" si="17"/>
        <v>-23.248744862275565</v>
      </c>
      <c r="M46" s="57">
        <f t="shared" si="18"/>
        <v>-14.460722715745618</v>
      </c>
    </row>
    <row r="47" spans="1:13" ht="14.65" customHeight="1">
      <c r="A47" s="28" t="s">
        <v>47</v>
      </c>
      <c r="B47" s="58">
        <f t="shared" ref="B47:E47" si="51">B27*100/$B27</f>
        <v>100</v>
      </c>
      <c r="C47" s="60">
        <f t="shared" si="51"/>
        <v>28.554199254440466</v>
      </c>
      <c r="D47" s="60">
        <f t="shared" si="51"/>
        <v>71.445800745559538</v>
      </c>
      <c r="E47" s="60">
        <f t="shared" si="51"/>
        <v>1.6263431035743001</v>
      </c>
      <c r="F47" s="58">
        <f t="shared" ref="F47:I47" si="52">F27*100/$F27</f>
        <v>100</v>
      </c>
      <c r="G47" s="60">
        <f>G27*100/$F27</f>
        <v>29.984927147881425</v>
      </c>
      <c r="H47" s="60">
        <f t="shared" si="52"/>
        <v>69.104002679618148</v>
      </c>
      <c r="I47" s="60">
        <f t="shared" si="52"/>
        <v>0.91107017250041866</v>
      </c>
      <c r="J47" s="58" t="s">
        <v>103</v>
      </c>
      <c r="K47" s="56">
        <f t="shared" si="16"/>
        <v>1.4307278934409595</v>
      </c>
      <c r="L47" s="56">
        <f t="shared" si="17"/>
        <v>-2.34179806594139</v>
      </c>
      <c r="M47" s="56">
        <f t="shared" si="18"/>
        <v>-0.71527293107388146</v>
      </c>
    </row>
    <row r="48" spans="1:13" ht="20" customHeight="1">
      <c r="A48" s="373" t="s">
        <v>127</v>
      </c>
      <c r="B48" s="373"/>
      <c r="C48" s="373"/>
      <c r="D48" s="373"/>
      <c r="E48" s="373"/>
      <c r="F48" s="373"/>
      <c r="G48" s="373"/>
      <c r="H48" s="373"/>
      <c r="I48" s="373"/>
      <c r="J48" s="373"/>
      <c r="K48" s="373"/>
      <c r="L48" s="373"/>
      <c r="M48" s="373"/>
    </row>
  </sheetData>
  <mergeCells count="17">
    <mergeCell ref="F6:F7"/>
    <mergeCell ref="B6:B7"/>
    <mergeCell ref="C6:E6"/>
    <mergeCell ref="B5:E5"/>
    <mergeCell ref="B8:E8"/>
    <mergeCell ref="A48:M48"/>
    <mergeCell ref="A5:A7"/>
    <mergeCell ref="J5:M5"/>
    <mergeCell ref="J6:J7"/>
    <mergeCell ref="K6:M6"/>
    <mergeCell ref="J8:M8"/>
    <mergeCell ref="J28:M28"/>
    <mergeCell ref="B28:E28"/>
    <mergeCell ref="F5:I5"/>
    <mergeCell ref="G6:I6"/>
    <mergeCell ref="F8:I8"/>
    <mergeCell ref="F28:I28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1200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8"/>
  <sheetViews>
    <sheetView workbookViewId="0"/>
  </sheetViews>
  <sheetFormatPr baseColWidth="10" defaultColWidth="10.81640625" defaultRowHeight="14.65" customHeight="1"/>
  <cols>
    <col min="1" max="1" width="26.81640625" style="3" customWidth="1"/>
    <col min="2" max="2" width="14.54296875" style="3" customWidth="1"/>
    <col min="3" max="6" width="12.54296875" style="3" customWidth="1"/>
    <col min="7" max="7" width="14.54296875" style="3" customWidth="1"/>
    <col min="8" max="11" width="12.54296875" style="3" customWidth="1"/>
    <col min="12" max="12" width="14.54296875" style="3" customWidth="1"/>
    <col min="13" max="16" width="12.54296875" style="3" customWidth="1"/>
    <col min="17" max="16384" width="10.81640625" style="3"/>
  </cols>
  <sheetData>
    <row r="1" spans="1:16" s="5" customFormat="1" ht="20.25" customHeight="1">
      <c r="A1" s="4" t="s">
        <v>0</v>
      </c>
    </row>
    <row r="2" spans="1:16" s="2" customFormat="1" ht="14.65" customHeight="1">
      <c r="A2" s="1"/>
    </row>
    <row r="3" spans="1:16" s="2" customFormat="1" ht="14.65" customHeight="1">
      <c r="A3" s="9" t="s">
        <v>396</v>
      </c>
    </row>
    <row r="5" spans="1:16" ht="14.65" customHeight="1">
      <c r="A5" s="374" t="s">
        <v>28</v>
      </c>
      <c r="B5" s="366">
        <v>2012</v>
      </c>
      <c r="C5" s="366"/>
      <c r="D5" s="366"/>
      <c r="E5" s="366"/>
      <c r="F5" s="366"/>
      <c r="G5" s="366">
        <v>2015</v>
      </c>
      <c r="H5" s="366"/>
      <c r="I5" s="366"/>
      <c r="J5" s="366"/>
      <c r="K5" s="366"/>
      <c r="L5" s="366" t="s">
        <v>214</v>
      </c>
      <c r="M5" s="366"/>
      <c r="N5" s="366"/>
      <c r="O5" s="366"/>
      <c r="P5" s="366"/>
    </row>
    <row r="6" spans="1:16" ht="14.65" customHeight="1">
      <c r="A6" s="375"/>
      <c r="B6" s="371" t="s">
        <v>153</v>
      </c>
      <c r="C6" s="366" t="s">
        <v>27</v>
      </c>
      <c r="D6" s="366"/>
      <c r="E6" s="366"/>
      <c r="F6" s="366"/>
      <c r="G6" s="371" t="s">
        <v>153</v>
      </c>
      <c r="H6" s="366" t="s">
        <v>27</v>
      </c>
      <c r="I6" s="366"/>
      <c r="J6" s="366"/>
      <c r="K6" s="366"/>
      <c r="L6" s="371" t="s">
        <v>153</v>
      </c>
      <c r="M6" s="366" t="s">
        <v>27</v>
      </c>
      <c r="N6" s="366"/>
      <c r="O6" s="366"/>
      <c r="P6" s="366"/>
    </row>
    <row r="7" spans="1:16" s="25" customFormat="1" ht="40.15" customHeight="1">
      <c r="A7" s="377"/>
      <c r="B7" s="371"/>
      <c r="C7" s="180" t="s">
        <v>72</v>
      </c>
      <c r="D7" s="180" t="s">
        <v>145</v>
      </c>
      <c r="E7" s="180" t="s">
        <v>157</v>
      </c>
      <c r="F7" s="180" t="s">
        <v>158</v>
      </c>
      <c r="G7" s="371"/>
      <c r="H7" s="180" t="s">
        <v>72</v>
      </c>
      <c r="I7" s="180" t="s">
        <v>145</v>
      </c>
      <c r="J7" s="180" t="s">
        <v>157</v>
      </c>
      <c r="K7" s="180" t="s">
        <v>158</v>
      </c>
      <c r="L7" s="371"/>
      <c r="M7" s="180" t="s">
        <v>72</v>
      </c>
      <c r="N7" s="180" t="s">
        <v>145</v>
      </c>
      <c r="O7" s="180" t="s">
        <v>157</v>
      </c>
      <c r="P7" s="180" t="s">
        <v>158</v>
      </c>
    </row>
    <row r="8" spans="1:16" ht="14.65" customHeight="1">
      <c r="A8" s="31"/>
      <c r="B8" s="376" t="s">
        <v>5</v>
      </c>
      <c r="C8" s="364"/>
      <c r="D8" s="364"/>
      <c r="E8" s="364"/>
      <c r="F8" s="364"/>
      <c r="G8" s="376" t="s">
        <v>5</v>
      </c>
      <c r="H8" s="364"/>
      <c r="I8" s="364"/>
      <c r="J8" s="364"/>
      <c r="K8" s="364"/>
      <c r="L8" s="376" t="s">
        <v>5</v>
      </c>
      <c r="M8" s="364"/>
      <c r="N8" s="364"/>
      <c r="O8" s="364"/>
      <c r="P8" s="364"/>
    </row>
    <row r="9" spans="1:16" ht="14.65" customHeight="1">
      <c r="A9" s="26" t="s">
        <v>29</v>
      </c>
      <c r="B9" s="39">
        <f>SUM(B11:B20,B22:B27)</f>
        <v>407585</v>
      </c>
      <c r="C9" s="39">
        <f t="shared" ref="C9:K9" si="0">SUM(C11:C20,C22:C27)</f>
        <v>75471</v>
      </c>
      <c r="D9" s="39">
        <f t="shared" si="0"/>
        <v>179824</v>
      </c>
      <c r="E9" s="39">
        <f t="shared" si="0"/>
        <v>152290</v>
      </c>
      <c r="F9" s="39">
        <f t="shared" si="0"/>
        <v>231670</v>
      </c>
      <c r="G9" s="39">
        <f t="shared" si="0"/>
        <v>397884</v>
      </c>
      <c r="H9" s="39">
        <f t="shared" si="0"/>
        <v>57059</v>
      </c>
      <c r="I9" s="39">
        <f t="shared" si="0"/>
        <v>162359</v>
      </c>
      <c r="J9" s="39">
        <f t="shared" si="0"/>
        <v>178466</v>
      </c>
      <c r="K9" s="39">
        <f t="shared" si="0"/>
        <v>255425</v>
      </c>
      <c r="L9" s="55">
        <f t="shared" ref="L9:P27" si="1">G9-B9</f>
        <v>-9701</v>
      </c>
      <c r="M9" s="55">
        <f t="shared" si="1"/>
        <v>-18412</v>
      </c>
      <c r="N9" s="55">
        <f t="shared" si="1"/>
        <v>-17465</v>
      </c>
      <c r="O9" s="55">
        <f t="shared" si="1"/>
        <v>26176</v>
      </c>
      <c r="P9" s="55">
        <f t="shared" si="1"/>
        <v>23755</v>
      </c>
    </row>
    <row r="10" spans="1:16" ht="14.65" customHeight="1">
      <c r="A10" s="27" t="s">
        <v>30</v>
      </c>
      <c r="B10" s="42">
        <f>SUM(B11:B20)</f>
        <v>357899</v>
      </c>
      <c r="C10" s="42">
        <f t="shared" ref="C10:K10" si="2">SUM(C11:C20)</f>
        <v>71629</v>
      </c>
      <c r="D10" s="42">
        <f t="shared" si="2"/>
        <v>169915</v>
      </c>
      <c r="E10" s="42">
        <f t="shared" si="2"/>
        <v>116355</v>
      </c>
      <c r="F10" s="42">
        <f t="shared" si="2"/>
        <v>183000</v>
      </c>
      <c r="G10" s="42">
        <f t="shared" si="2"/>
        <v>345509</v>
      </c>
      <c r="H10" s="42">
        <f t="shared" si="2"/>
        <v>55480</v>
      </c>
      <c r="I10" s="42">
        <f t="shared" si="2"/>
        <v>152808</v>
      </c>
      <c r="J10" s="42">
        <f t="shared" si="2"/>
        <v>137221</v>
      </c>
      <c r="K10" s="42">
        <f t="shared" si="2"/>
        <v>203808</v>
      </c>
      <c r="L10" s="45">
        <f t="shared" si="1"/>
        <v>-12390</v>
      </c>
      <c r="M10" s="45">
        <f t="shared" si="1"/>
        <v>-16149</v>
      </c>
      <c r="N10" s="45">
        <f t="shared" si="1"/>
        <v>-17107</v>
      </c>
      <c r="O10" s="45">
        <f t="shared" si="1"/>
        <v>20866</v>
      </c>
      <c r="P10" s="45">
        <f t="shared" si="1"/>
        <v>20808</v>
      </c>
    </row>
    <row r="11" spans="1:16" ht="14.65" customHeight="1">
      <c r="A11" s="28" t="s">
        <v>31</v>
      </c>
      <c r="B11" s="39">
        <f>SUM(C11:E11)</f>
        <v>28721</v>
      </c>
      <c r="C11" s="39">
        <v>14301</v>
      </c>
      <c r="D11" s="39">
        <v>9254</v>
      </c>
      <c r="E11" s="39">
        <v>5166</v>
      </c>
      <c r="F11" s="39">
        <v>11296</v>
      </c>
      <c r="G11" s="39">
        <f t="shared" ref="G11:G20" si="3">SUM(H11:J11)</f>
        <v>27594</v>
      </c>
      <c r="H11" s="39">
        <v>10807</v>
      </c>
      <c r="I11" s="39">
        <v>9960</v>
      </c>
      <c r="J11" s="39">
        <v>6827</v>
      </c>
      <c r="K11" s="39">
        <v>13987</v>
      </c>
      <c r="L11" s="55">
        <f t="shared" si="1"/>
        <v>-1127</v>
      </c>
      <c r="M11" s="55">
        <f t="shared" si="1"/>
        <v>-3494</v>
      </c>
      <c r="N11" s="55">
        <f t="shared" si="1"/>
        <v>706</v>
      </c>
      <c r="O11" s="55">
        <f t="shared" si="1"/>
        <v>1661</v>
      </c>
      <c r="P11" s="55">
        <f t="shared" si="1"/>
        <v>2691</v>
      </c>
    </row>
    <row r="12" spans="1:16" ht="14.65" customHeight="1">
      <c r="A12" s="29" t="s">
        <v>32</v>
      </c>
      <c r="B12" s="42">
        <f t="shared" ref="B12:B20" si="4">SUM(C12:E12)</f>
        <v>7742</v>
      </c>
      <c r="C12" s="42">
        <v>3892</v>
      </c>
      <c r="D12" s="42">
        <v>1337</v>
      </c>
      <c r="E12" s="42">
        <v>2513</v>
      </c>
      <c r="F12" s="42">
        <v>6786</v>
      </c>
      <c r="G12" s="42">
        <f t="shared" si="3"/>
        <v>7959</v>
      </c>
      <c r="H12" s="42">
        <v>2949</v>
      </c>
      <c r="I12" s="42">
        <v>1381</v>
      </c>
      <c r="J12" s="42">
        <v>3629</v>
      </c>
      <c r="K12" s="42">
        <v>7651</v>
      </c>
      <c r="L12" s="45">
        <f t="shared" si="1"/>
        <v>217</v>
      </c>
      <c r="M12" s="45">
        <f t="shared" si="1"/>
        <v>-943</v>
      </c>
      <c r="N12" s="45">
        <f t="shared" si="1"/>
        <v>44</v>
      </c>
      <c r="O12" s="45">
        <f t="shared" si="1"/>
        <v>1116</v>
      </c>
      <c r="P12" s="45">
        <f t="shared" si="1"/>
        <v>865</v>
      </c>
    </row>
    <row r="13" spans="1:16" ht="14.65" customHeight="1">
      <c r="A13" s="28" t="s">
        <v>33</v>
      </c>
      <c r="B13" s="39">
        <f t="shared" si="4"/>
        <v>56511</v>
      </c>
      <c r="C13" s="39">
        <v>29888</v>
      </c>
      <c r="D13" s="39">
        <v>13281</v>
      </c>
      <c r="E13" s="39">
        <v>13342</v>
      </c>
      <c r="F13" s="39">
        <v>24932</v>
      </c>
      <c r="G13" s="39">
        <f t="shared" si="3"/>
        <v>54173</v>
      </c>
      <c r="H13" s="39">
        <v>22823</v>
      </c>
      <c r="I13" s="39">
        <v>13412</v>
      </c>
      <c r="J13" s="39">
        <v>17938</v>
      </c>
      <c r="K13" s="39">
        <v>28473</v>
      </c>
      <c r="L13" s="55">
        <f t="shared" si="1"/>
        <v>-2338</v>
      </c>
      <c r="M13" s="55">
        <f t="shared" si="1"/>
        <v>-7065</v>
      </c>
      <c r="N13" s="55">
        <f t="shared" si="1"/>
        <v>131</v>
      </c>
      <c r="O13" s="55">
        <f t="shared" si="1"/>
        <v>4596</v>
      </c>
      <c r="P13" s="55">
        <f t="shared" si="1"/>
        <v>3541</v>
      </c>
    </row>
    <row r="14" spans="1:16" ht="14.65" customHeight="1">
      <c r="A14" s="29" t="s">
        <v>34</v>
      </c>
      <c r="B14" s="42">
        <f t="shared" si="4"/>
        <v>4506</v>
      </c>
      <c r="C14" s="42">
        <v>1138</v>
      </c>
      <c r="D14" s="42">
        <v>2228</v>
      </c>
      <c r="E14" s="42">
        <v>1140</v>
      </c>
      <c r="F14" s="42">
        <v>3732</v>
      </c>
      <c r="G14" s="42">
        <f t="shared" si="3"/>
        <v>4615</v>
      </c>
      <c r="H14" s="42">
        <v>585</v>
      </c>
      <c r="I14" s="42">
        <v>2486</v>
      </c>
      <c r="J14" s="42">
        <v>1544</v>
      </c>
      <c r="K14" s="42">
        <v>4120</v>
      </c>
      <c r="L14" s="45">
        <f t="shared" si="1"/>
        <v>109</v>
      </c>
      <c r="M14" s="45">
        <f t="shared" si="1"/>
        <v>-553</v>
      </c>
      <c r="N14" s="45">
        <f t="shared" si="1"/>
        <v>258</v>
      </c>
      <c r="O14" s="45">
        <f t="shared" si="1"/>
        <v>404</v>
      </c>
      <c r="P14" s="45">
        <f t="shared" si="1"/>
        <v>388</v>
      </c>
    </row>
    <row r="15" spans="1:16" ht="14.65" customHeight="1">
      <c r="A15" s="28" t="s">
        <v>35</v>
      </c>
      <c r="B15" s="39">
        <f t="shared" si="4"/>
        <v>86480</v>
      </c>
      <c r="C15" s="39">
        <v>5934</v>
      </c>
      <c r="D15" s="39">
        <v>46282</v>
      </c>
      <c r="E15" s="39">
        <v>34264</v>
      </c>
      <c r="F15" s="39">
        <v>51608</v>
      </c>
      <c r="G15" s="39">
        <f t="shared" si="3"/>
        <v>78352</v>
      </c>
      <c r="H15" s="39">
        <v>4475</v>
      </c>
      <c r="I15" s="39">
        <v>36996</v>
      </c>
      <c r="J15" s="39">
        <v>36881</v>
      </c>
      <c r="K15" s="39">
        <v>55003</v>
      </c>
      <c r="L15" s="55">
        <f t="shared" si="1"/>
        <v>-8128</v>
      </c>
      <c r="M15" s="55">
        <f t="shared" si="1"/>
        <v>-1459</v>
      </c>
      <c r="N15" s="55">
        <f t="shared" si="1"/>
        <v>-9286</v>
      </c>
      <c r="O15" s="55">
        <f t="shared" si="1"/>
        <v>2617</v>
      </c>
      <c r="P15" s="55">
        <f t="shared" si="1"/>
        <v>3395</v>
      </c>
    </row>
    <row r="16" spans="1:16" ht="14.65" customHeight="1">
      <c r="A16" s="29" t="s">
        <v>36</v>
      </c>
      <c r="B16" s="42">
        <f t="shared" si="4"/>
        <v>35085</v>
      </c>
      <c r="C16" s="42">
        <v>5463</v>
      </c>
      <c r="D16" s="42">
        <v>10961</v>
      </c>
      <c r="E16" s="42">
        <v>18661</v>
      </c>
      <c r="F16" s="42">
        <v>21715</v>
      </c>
      <c r="G16" s="42">
        <f t="shared" si="3"/>
        <v>35399</v>
      </c>
      <c r="H16" s="42">
        <v>4352</v>
      </c>
      <c r="I16" s="42">
        <v>9509</v>
      </c>
      <c r="J16" s="42">
        <v>21538</v>
      </c>
      <c r="K16" s="42">
        <v>23651</v>
      </c>
      <c r="L16" s="45">
        <f t="shared" si="1"/>
        <v>314</v>
      </c>
      <c r="M16" s="45">
        <f t="shared" si="1"/>
        <v>-1111</v>
      </c>
      <c r="N16" s="45">
        <f t="shared" si="1"/>
        <v>-1452</v>
      </c>
      <c r="O16" s="45">
        <f t="shared" si="1"/>
        <v>2877</v>
      </c>
      <c r="P16" s="45">
        <f t="shared" si="1"/>
        <v>1936</v>
      </c>
    </row>
    <row r="17" spans="1:16" ht="14.65" customHeight="1">
      <c r="A17" s="28" t="s">
        <v>37</v>
      </c>
      <c r="B17" s="39">
        <f t="shared" si="4"/>
        <v>20223</v>
      </c>
      <c r="C17" s="39">
        <v>173</v>
      </c>
      <c r="D17" s="39">
        <v>7983</v>
      </c>
      <c r="E17" s="39">
        <v>12067</v>
      </c>
      <c r="F17" s="39">
        <v>10580</v>
      </c>
      <c r="G17" s="39">
        <f t="shared" si="3"/>
        <v>20186</v>
      </c>
      <c r="H17" s="39">
        <v>480</v>
      </c>
      <c r="I17" s="39">
        <v>7360</v>
      </c>
      <c r="J17" s="39">
        <v>12346</v>
      </c>
      <c r="K17" s="39">
        <v>11776</v>
      </c>
      <c r="L17" s="55">
        <f t="shared" si="1"/>
        <v>-37</v>
      </c>
      <c r="M17" s="55">
        <f t="shared" si="1"/>
        <v>307</v>
      </c>
      <c r="N17" s="55">
        <f t="shared" si="1"/>
        <v>-623</v>
      </c>
      <c r="O17" s="55">
        <f t="shared" si="1"/>
        <v>279</v>
      </c>
      <c r="P17" s="55">
        <f t="shared" si="1"/>
        <v>1196</v>
      </c>
    </row>
    <row r="18" spans="1:16" ht="14.65" customHeight="1">
      <c r="A18" s="29" t="s">
        <v>38</v>
      </c>
      <c r="B18" s="42">
        <f t="shared" si="4"/>
        <v>64194</v>
      </c>
      <c r="C18" s="42">
        <v>887</v>
      </c>
      <c r="D18" s="42">
        <v>54416</v>
      </c>
      <c r="E18" s="42">
        <v>8891</v>
      </c>
      <c r="F18" s="42">
        <v>17263</v>
      </c>
      <c r="G18" s="42">
        <f t="shared" si="3"/>
        <v>61437</v>
      </c>
      <c r="H18" s="42">
        <v>480</v>
      </c>
      <c r="I18" s="42">
        <v>49861</v>
      </c>
      <c r="J18" s="42">
        <v>11096</v>
      </c>
      <c r="K18" s="42">
        <v>20095</v>
      </c>
      <c r="L18" s="45">
        <f t="shared" si="1"/>
        <v>-2757</v>
      </c>
      <c r="M18" s="45">
        <f t="shared" si="1"/>
        <v>-407</v>
      </c>
      <c r="N18" s="45">
        <f t="shared" si="1"/>
        <v>-4555</v>
      </c>
      <c r="O18" s="45">
        <f t="shared" si="1"/>
        <v>2205</v>
      </c>
      <c r="P18" s="45">
        <f t="shared" si="1"/>
        <v>2832</v>
      </c>
    </row>
    <row r="19" spans="1:16" ht="14.65" customHeight="1">
      <c r="A19" s="28" t="s">
        <v>39</v>
      </c>
      <c r="B19" s="39">
        <f t="shared" si="4"/>
        <v>51245</v>
      </c>
      <c r="C19" s="39">
        <v>9877</v>
      </c>
      <c r="D19" s="39">
        <v>22383</v>
      </c>
      <c r="E19" s="39">
        <v>18985</v>
      </c>
      <c r="F19" s="39">
        <v>33668</v>
      </c>
      <c r="G19" s="39">
        <f t="shared" si="3"/>
        <v>52922</v>
      </c>
      <c r="H19" s="39">
        <v>8505</v>
      </c>
      <c r="I19" s="39">
        <v>20537</v>
      </c>
      <c r="J19" s="39">
        <v>23880</v>
      </c>
      <c r="K19" s="39">
        <v>37048</v>
      </c>
      <c r="L19" s="55">
        <f t="shared" si="1"/>
        <v>1677</v>
      </c>
      <c r="M19" s="55">
        <f t="shared" si="1"/>
        <v>-1372</v>
      </c>
      <c r="N19" s="55">
        <f t="shared" si="1"/>
        <v>-1846</v>
      </c>
      <c r="O19" s="55">
        <f t="shared" si="1"/>
        <v>4895</v>
      </c>
      <c r="P19" s="55">
        <f t="shared" si="1"/>
        <v>3380</v>
      </c>
    </row>
    <row r="20" spans="1:16" ht="14.65" customHeight="1">
      <c r="A20" s="29" t="s">
        <v>40</v>
      </c>
      <c r="B20" s="42">
        <f t="shared" si="4"/>
        <v>3192</v>
      </c>
      <c r="C20" s="42">
        <v>76</v>
      </c>
      <c r="D20" s="42">
        <v>1790</v>
      </c>
      <c r="E20" s="42">
        <v>1326</v>
      </c>
      <c r="F20" s="42">
        <v>1420</v>
      </c>
      <c r="G20" s="42">
        <f t="shared" si="3"/>
        <v>2872</v>
      </c>
      <c r="H20" s="42">
        <v>24</v>
      </c>
      <c r="I20" s="42">
        <v>1306</v>
      </c>
      <c r="J20" s="42">
        <v>1542</v>
      </c>
      <c r="K20" s="42">
        <v>2004</v>
      </c>
      <c r="L20" s="45">
        <f t="shared" si="1"/>
        <v>-320</v>
      </c>
      <c r="M20" s="45">
        <f t="shared" si="1"/>
        <v>-52</v>
      </c>
      <c r="N20" s="45">
        <f t="shared" si="1"/>
        <v>-484</v>
      </c>
      <c r="O20" s="45">
        <f t="shared" si="1"/>
        <v>216</v>
      </c>
      <c r="P20" s="45">
        <f t="shared" si="1"/>
        <v>584</v>
      </c>
    </row>
    <row r="21" spans="1:16" ht="14.65" customHeight="1">
      <c r="A21" s="30" t="s">
        <v>41</v>
      </c>
      <c r="B21" s="39">
        <f>SUM(B22:B27)</f>
        <v>49686</v>
      </c>
      <c r="C21" s="39">
        <f t="shared" ref="C21:K21" si="5">SUM(C22:C27)</f>
        <v>3842</v>
      </c>
      <c r="D21" s="39">
        <f t="shared" si="5"/>
        <v>9909</v>
      </c>
      <c r="E21" s="39">
        <f t="shared" si="5"/>
        <v>35935</v>
      </c>
      <c r="F21" s="39">
        <f t="shared" si="5"/>
        <v>48670</v>
      </c>
      <c r="G21" s="39">
        <f t="shared" si="5"/>
        <v>52375</v>
      </c>
      <c r="H21" s="39">
        <f t="shared" si="5"/>
        <v>1579</v>
      </c>
      <c r="I21" s="39">
        <f t="shared" si="5"/>
        <v>9551</v>
      </c>
      <c r="J21" s="39">
        <f t="shared" si="5"/>
        <v>41245</v>
      </c>
      <c r="K21" s="39">
        <f t="shared" si="5"/>
        <v>51617</v>
      </c>
      <c r="L21" s="55">
        <f t="shared" si="1"/>
        <v>2689</v>
      </c>
      <c r="M21" s="55">
        <f t="shared" si="1"/>
        <v>-2263</v>
      </c>
      <c r="N21" s="55">
        <f t="shared" si="1"/>
        <v>-358</v>
      </c>
      <c r="O21" s="55">
        <f t="shared" si="1"/>
        <v>5310</v>
      </c>
      <c r="P21" s="55">
        <f t="shared" si="1"/>
        <v>2947</v>
      </c>
    </row>
    <row r="22" spans="1:16" ht="14.65" customHeight="1">
      <c r="A22" s="29" t="s">
        <v>42</v>
      </c>
      <c r="B22" s="42">
        <f t="shared" ref="B22:B27" si="6">SUM(C22:E22)</f>
        <v>10618</v>
      </c>
      <c r="C22" s="42">
        <v>818</v>
      </c>
      <c r="D22" s="42">
        <v>3354</v>
      </c>
      <c r="E22" s="42">
        <v>6446</v>
      </c>
      <c r="F22" s="42">
        <v>10213</v>
      </c>
      <c r="G22" s="42">
        <f t="shared" ref="G22:G27" si="7">SUM(H22:J22)</f>
        <v>11117</v>
      </c>
      <c r="H22" s="42">
        <v>341</v>
      </c>
      <c r="I22" s="42">
        <v>3701</v>
      </c>
      <c r="J22" s="42">
        <v>7075</v>
      </c>
      <c r="K22" s="42">
        <v>10958</v>
      </c>
      <c r="L22" s="45">
        <f t="shared" si="1"/>
        <v>499</v>
      </c>
      <c r="M22" s="45">
        <f t="shared" si="1"/>
        <v>-477</v>
      </c>
      <c r="N22" s="45">
        <f t="shared" si="1"/>
        <v>347</v>
      </c>
      <c r="O22" s="45">
        <f t="shared" si="1"/>
        <v>629</v>
      </c>
      <c r="P22" s="45">
        <f t="shared" si="1"/>
        <v>745</v>
      </c>
    </row>
    <row r="23" spans="1:16" ht="14.65" customHeight="1">
      <c r="A23" s="28" t="s">
        <v>43</v>
      </c>
      <c r="B23" s="39">
        <f t="shared" si="6"/>
        <v>5896</v>
      </c>
      <c r="C23" s="39">
        <v>102</v>
      </c>
      <c r="D23" s="39">
        <v>2059</v>
      </c>
      <c r="E23" s="39">
        <v>3735</v>
      </c>
      <c r="F23" s="39">
        <v>5844</v>
      </c>
      <c r="G23" s="39">
        <f t="shared" si="7"/>
        <v>5964</v>
      </c>
      <c r="H23" s="39">
        <v>70</v>
      </c>
      <c r="I23" s="39">
        <v>1757</v>
      </c>
      <c r="J23" s="39">
        <v>4137</v>
      </c>
      <c r="K23" s="39">
        <v>5878</v>
      </c>
      <c r="L23" s="55">
        <f t="shared" si="1"/>
        <v>68</v>
      </c>
      <c r="M23" s="55">
        <f t="shared" si="1"/>
        <v>-32</v>
      </c>
      <c r="N23" s="55">
        <f t="shared" si="1"/>
        <v>-302</v>
      </c>
      <c r="O23" s="55">
        <f t="shared" si="1"/>
        <v>402</v>
      </c>
      <c r="P23" s="55">
        <f t="shared" si="1"/>
        <v>34</v>
      </c>
    </row>
    <row r="24" spans="1:16" ht="14.65" customHeight="1">
      <c r="A24" s="29" t="s">
        <v>44</v>
      </c>
      <c r="B24" s="42">
        <f t="shared" si="6"/>
        <v>5221</v>
      </c>
      <c r="C24" s="42">
        <v>111</v>
      </c>
      <c r="D24" s="42">
        <v>1639</v>
      </c>
      <c r="E24" s="42">
        <v>3471</v>
      </c>
      <c r="F24" s="42">
        <v>5185</v>
      </c>
      <c r="G24" s="42">
        <f t="shared" si="7"/>
        <v>5715</v>
      </c>
      <c r="H24" s="42">
        <v>62</v>
      </c>
      <c r="I24" s="42">
        <v>1519</v>
      </c>
      <c r="J24" s="42">
        <v>4134</v>
      </c>
      <c r="K24" s="42">
        <v>5692</v>
      </c>
      <c r="L24" s="45">
        <f t="shared" si="1"/>
        <v>494</v>
      </c>
      <c r="M24" s="45">
        <f t="shared" si="1"/>
        <v>-49</v>
      </c>
      <c r="N24" s="45">
        <f t="shared" si="1"/>
        <v>-120</v>
      </c>
      <c r="O24" s="45">
        <f t="shared" si="1"/>
        <v>663</v>
      </c>
      <c r="P24" s="45">
        <f t="shared" si="1"/>
        <v>507</v>
      </c>
    </row>
    <row r="25" spans="1:16" ht="14.65" customHeight="1">
      <c r="A25" s="28" t="s">
        <v>45</v>
      </c>
      <c r="B25" s="39">
        <f t="shared" si="6"/>
        <v>12519</v>
      </c>
      <c r="C25" s="39">
        <v>685</v>
      </c>
      <c r="D25" s="39">
        <v>2109</v>
      </c>
      <c r="E25" s="39">
        <v>9725</v>
      </c>
      <c r="F25" s="39">
        <v>12254</v>
      </c>
      <c r="G25" s="39">
        <f t="shared" si="7"/>
        <v>13393</v>
      </c>
      <c r="H25" s="39">
        <v>539</v>
      </c>
      <c r="I25" s="39">
        <v>1846</v>
      </c>
      <c r="J25" s="39">
        <v>11008</v>
      </c>
      <c r="K25" s="39">
        <v>13116</v>
      </c>
      <c r="L25" s="55">
        <f t="shared" si="1"/>
        <v>874</v>
      </c>
      <c r="M25" s="55">
        <f t="shared" si="1"/>
        <v>-146</v>
      </c>
      <c r="N25" s="55">
        <f t="shared" si="1"/>
        <v>-263</v>
      </c>
      <c r="O25" s="55">
        <f t="shared" si="1"/>
        <v>1283</v>
      </c>
      <c r="P25" s="55">
        <f t="shared" si="1"/>
        <v>862</v>
      </c>
    </row>
    <row r="26" spans="1:16" ht="14.65" customHeight="1">
      <c r="A26" s="29" t="s">
        <v>46</v>
      </c>
      <c r="B26" s="42">
        <f t="shared" si="6"/>
        <v>6167</v>
      </c>
      <c r="C26" s="42">
        <v>1815</v>
      </c>
      <c r="D26" s="42">
        <v>67</v>
      </c>
      <c r="E26" s="42">
        <v>4285</v>
      </c>
      <c r="F26" s="42">
        <v>6014</v>
      </c>
      <c r="G26" s="42">
        <f t="shared" si="7"/>
        <v>6554</v>
      </c>
      <c r="H26" s="42">
        <v>409</v>
      </c>
      <c r="I26" s="42">
        <v>252</v>
      </c>
      <c r="J26" s="42">
        <v>5893</v>
      </c>
      <c r="K26" s="42">
        <v>6450</v>
      </c>
      <c r="L26" s="45">
        <f t="shared" si="1"/>
        <v>387</v>
      </c>
      <c r="M26" s="45">
        <f t="shared" si="1"/>
        <v>-1406</v>
      </c>
      <c r="N26" s="45">
        <f t="shared" si="1"/>
        <v>185</v>
      </c>
      <c r="O26" s="45">
        <f t="shared" si="1"/>
        <v>1608</v>
      </c>
      <c r="P26" s="45">
        <f t="shared" si="1"/>
        <v>436</v>
      </c>
    </row>
    <row r="27" spans="1:16" ht="14.65" customHeight="1">
      <c r="A27" s="28" t="s">
        <v>47</v>
      </c>
      <c r="B27" s="39">
        <f t="shared" si="6"/>
        <v>9265</v>
      </c>
      <c r="C27" s="39">
        <v>311</v>
      </c>
      <c r="D27" s="39">
        <v>681</v>
      </c>
      <c r="E27" s="39">
        <v>8273</v>
      </c>
      <c r="F27" s="39">
        <v>9160</v>
      </c>
      <c r="G27" s="39">
        <f t="shared" si="7"/>
        <v>9632</v>
      </c>
      <c r="H27" s="39">
        <v>158</v>
      </c>
      <c r="I27" s="39">
        <v>476</v>
      </c>
      <c r="J27" s="39">
        <v>8998</v>
      </c>
      <c r="K27" s="39">
        <v>9523</v>
      </c>
      <c r="L27" s="55">
        <f t="shared" si="1"/>
        <v>367</v>
      </c>
      <c r="M27" s="55">
        <f t="shared" si="1"/>
        <v>-153</v>
      </c>
      <c r="N27" s="55">
        <f t="shared" si="1"/>
        <v>-205</v>
      </c>
      <c r="O27" s="55">
        <f t="shared" si="1"/>
        <v>725</v>
      </c>
      <c r="P27" s="55">
        <f t="shared" si="1"/>
        <v>363</v>
      </c>
    </row>
    <row r="28" spans="1:16" ht="14.65" customHeight="1">
      <c r="A28" s="31"/>
      <c r="B28" s="376" t="s">
        <v>156</v>
      </c>
      <c r="C28" s="364"/>
      <c r="D28" s="364"/>
      <c r="E28" s="364"/>
      <c r="F28" s="364"/>
      <c r="G28" s="376" t="s">
        <v>156</v>
      </c>
      <c r="H28" s="364"/>
      <c r="I28" s="364"/>
      <c r="J28" s="364"/>
      <c r="K28" s="364"/>
      <c r="L28" s="376" t="s">
        <v>124</v>
      </c>
      <c r="M28" s="364"/>
      <c r="N28" s="364"/>
      <c r="O28" s="364"/>
      <c r="P28" s="364"/>
    </row>
    <row r="29" spans="1:16" ht="14.65" customHeight="1">
      <c r="A29" s="26" t="s">
        <v>29</v>
      </c>
      <c r="B29" s="184">
        <f>B9*100/$B9</f>
        <v>100</v>
      </c>
      <c r="C29" s="63">
        <f t="shared" ref="C29:F29" si="8">C9*100/$B9</f>
        <v>18.516628433332926</v>
      </c>
      <c r="D29" s="63">
        <f t="shared" si="8"/>
        <v>44.11938614031429</v>
      </c>
      <c r="E29" s="63">
        <f t="shared" si="8"/>
        <v>37.363985426352784</v>
      </c>
      <c r="F29" s="63">
        <f t="shared" si="8"/>
        <v>56.839677613258587</v>
      </c>
      <c r="G29" s="184">
        <f>G9*100/$G9</f>
        <v>100</v>
      </c>
      <c r="H29" s="63">
        <f t="shared" ref="H29:K29" si="9">H9*100/$G9</f>
        <v>14.340611836615697</v>
      </c>
      <c r="I29" s="63">
        <f t="shared" si="9"/>
        <v>40.805611685817979</v>
      </c>
      <c r="J29" s="63">
        <f t="shared" si="9"/>
        <v>44.853776477566328</v>
      </c>
      <c r="K29" s="63">
        <f t="shared" si="9"/>
        <v>64.195846025474765</v>
      </c>
      <c r="L29" s="183" t="s">
        <v>103</v>
      </c>
      <c r="M29" s="174">
        <f t="shared" ref="M29:M47" si="10">H29-C29</f>
        <v>-4.1760165967172291</v>
      </c>
      <c r="N29" s="174">
        <f t="shared" ref="N29:N47" si="11">I29-D29</f>
        <v>-3.3137744544963113</v>
      </c>
      <c r="O29" s="174">
        <f t="shared" ref="O29:O47" si="12">J29-E29</f>
        <v>7.4897910512135439</v>
      </c>
      <c r="P29" s="174">
        <f t="shared" ref="P29:P47" si="13">K29-F29</f>
        <v>7.3561684122161779</v>
      </c>
    </row>
    <row r="30" spans="1:16" ht="14.65" customHeight="1">
      <c r="A30" s="27" t="s">
        <v>30</v>
      </c>
      <c r="B30" s="185">
        <f t="shared" ref="B30:F45" si="14">B10*100/$B10</f>
        <v>100</v>
      </c>
      <c r="C30" s="65">
        <f t="shared" si="14"/>
        <v>20.013746895073751</v>
      </c>
      <c r="D30" s="65">
        <f t="shared" si="14"/>
        <v>47.475684480817215</v>
      </c>
      <c r="E30" s="65">
        <f t="shared" si="14"/>
        <v>32.510568624109034</v>
      </c>
      <c r="F30" s="65">
        <f t="shared" si="14"/>
        <v>51.13174387187447</v>
      </c>
      <c r="G30" s="185">
        <f t="shared" ref="G30:K45" si="15">G10*100/$G10</f>
        <v>100</v>
      </c>
      <c r="H30" s="65">
        <f t="shared" si="15"/>
        <v>16.057468835833511</v>
      </c>
      <c r="I30" s="65">
        <f t="shared" si="15"/>
        <v>44.226923177109711</v>
      </c>
      <c r="J30" s="65">
        <f t="shared" si="15"/>
        <v>39.715607987056778</v>
      </c>
      <c r="K30" s="65">
        <f t="shared" si="15"/>
        <v>58.98775429873028</v>
      </c>
      <c r="L30" s="175" t="s">
        <v>103</v>
      </c>
      <c r="M30" s="175">
        <f t="shared" si="10"/>
        <v>-3.9562780592402405</v>
      </c>
      <c r="N30" s="175">
        <f t="shared" si="11"/>
        <v>-3.2487613037075036</v>
      </c>
      <c r="O30" s="175">
        <f t="shared" si="12"/>
        <v>7.2050393629477441</v>
      </c>
      <c r="P30" s="175">
        <f t="shared" si="13"/>
        <v>7.8560104268558106</v>
      </c>
    </row>
    <row r="31" spans="1:16" ht="14.65" customHeight="1">
      <c r="A31" s="28" t="s">
        <v>31</v>
      </c>
      <c r="B31" s="184">
        <f t="shared" si="14"/>
        <v>100</v>
      </c>
      <c r="C31" s="63">
        <f t="shared" si="14"/>
        <v>49.792834511333169</v>
      </c>
      <c r="D31" s="63">
        <f t="shared" si="14"/>
        <v>32.220326590299784</v>
      </c>
      <c r="E31" s="63">
        <f t="shared" si="14"/>
        <v>17.986838898367047</v>
      </c>
      <c r="F31" s="63">
        <f t="shared" si="14"/>
        <v>39.33010689042861</v>
      </c>
      <c r="G31" s="184">
        <f t="shared" si="15"/>
        <v>100</v>
      </c>
      <c r="H31" s="63">
        <f t="shared" si="15"/>
        <v>39.164311082119305</v>
      </c>
      <c r="I31" s="63">
        <f t="shared" si="15"/>
        <v>36.094803218090888</v>
      </c>
      <c r="J31" s="63">
        <f t="shared" si="15"/>
        <v>24.740885699789811</v>
      </c>
      <c r="K31" s="63">
        <f t="shared" si="15"/>
        <v>50.68855548307603</v>
      </c>
      <c r="L31" s="174" t="s">
        <v>103</v>
      </c>
      <c r="M31" s="174">
        <f t="shared" si="10"/>
        <v>-10.628523429213864</v>
      </c>
      <c r="N31" s="174">
        <f t="shared" si="11"/>
        <v>3.874476627791104</v>
      </c>
      <c r="O31" s="174">
        <f t="shared" si="12"/>
        <v>6.7540468014227635</v>
      </c>
      <c r="P31" s="174">
        <f t="shared" si="13"/>
        <v>11.35844859264742</v>
      </c>
    </row>
    <row r="32" spans="1:16" ht="14.65" customHeight="1">
      <c r="A32" s="29" t="s">
        <v>32</v>
      </c>
      <c r="B32" s="185">
        <f t="shared" si="14"/>
        <v>100</v>
      </c>
      <c r="C32" s="65">
        <f t="shared" si="14"/>
        <v>50.271247739602167</v>
      </c>
      <c r="D32" s="65">
        <f t="shared" si="14"/>
        <v>17.269439421338156</v>
      </c>
      <c r="E32" s="65">
        <f t="shared" si="14"/>
        <v>32.459312839059677</v>
      </c>
      <c r="F32" s="65">
        <f t="shared" si="14"/>
        <v>87.651769568586928</v>
      </c>
      <c r="G32" s="185">
        <f t="shared" si="15"/>
        <v>100</v>
      </c>
      <c r="H32" s="65">
        <f t="shared" si="15"/>
        <v>37.052393516773463</v>
      </c>
      <c r="I32" s="65">
        <f t="shared" si="15"/>
        <v>17.351426058550068</v>
      </c>
      <c r="J32" s="65">
        <f t="shared" si="15"/>
        <v>45.596180424676469</v>
      </c>
      <c r="K32" s="65">
        <f t="shared" si="15"/>
        <v>96.130167106420402</v>
      </c>
      <c r="L32" s="175" t="s">
        <v>103</v>
      </c>
      <c r="M32" s="175">
        <f t="shared" si="10"/>
        <v>-13.218854222828703</v>
      </c>
      <c r="N32" s="175">
        <f t="shared" si="11"/>
        <v>8.1986637211912239E-2</v>
      </c>
      <c r="O32" s="175">
        <f t="shared" si="12"/>
        <v>13.136867585616791</v>
      </c>
      <c r="P32" s="175">
        <f t="shared" si="13"/>
        <v>8.4783975378334731</v>
      </c>
    </row>
    <row r="33" spans="1:16" ht="14.65" customHeight="1">
      <c r="A33" s="28" t="s">
        <v>33</v>
      </c>
      <c r="B33" s="184">
        <f t="shared" si="14"/>
        <v>100</v>
      </c>
      <c r="C33" s="63">
        <f t="shared" si="14"/>
        <v>52.888818106209413</v>
      </c>
      <c r="D33" s="63">
        <f t="shared" si="14"/>
        <v>23.501619153793065</v>
      </c>
      <c r="E33" s="63">
        <f t="shared" si="14"/>
        <v>23.609562739997521</v>
      </c>
      <c r="F33" s="63">
        <f t="shared" si="14"/>
        <v>44.118844118844116</v>
      </c>
      <c r="G33" s="184">
        <f t="shared" si="15"/>
        <v>100</v>
      </c>
      <c r="H33" s="63">
        <f t="shared" si="15"/>
        <v>42.129843279862662</v>
      </c>
      <c r="I33" s="63">
        <f t="shared" si="15"/>
        <v>24.757720635741052</v>
      </c>
      <c r="J33" s="63">
        <f t="shared" si="15"/>
        <v>33.112436084396286</v>
      </c>
      <c r="K33" s="63">
        <f t="shared" si="15"/>
        <v>52.559393055581197</v>
      </c>
      <c r="L33" s="174" t="s">
        <v>103</v>
      </c>
      <c r="M33" s="174">
        <f t="shared" si="10"/>
        <v>-10.758974826346751</v>
      </c>
      <c r="N33" s="174">
        <f t="shared" si="11"/>
        <v>1.2561014819479865</v>
      </c>
      <c r="O33" s="174">
        <f t="shared" si="12"/>
        <v>9.5028733443987647</v>
      </c>
      <c r="P33" s="174">
        <f t="shared" si="13"/>
        <v>8.4405489367370805</v>
      </c>
    </row>
    <row r="34" spans="1:16" ht="14.65" customHeight="1">
      <c r="A34" s="29" t="s">
        <v>34</v>
      </c>
      <c r="B34" s="185">
        <f t="shared" si="14"/>
        <v>100</v>
      </c>
      <c r="C34" s="65">
        <f t="shared" si="14"/>
        <v>25.255215268530847</v>
      </c>
      <c r="D34" s="65">
        <f t="shared" si="14"/>
        <v>49.445184198845986</v>
      </c>
      <c r="E34" s="65">
        <f t="shared" si="14"/>
        <v>25.29960053262317</v>
      </c>
      <c r="F34" s="65">
        <f t="shared" si="14"/>
        <v>82.822902796271634</v>
      </c>
      <c r="G34" s="185">
        <f t="shared" si="15"/>
        <v>100</v>
      </c>
      <c r="H34" s="65">
        <f t="shared" si="15"/>
        <v>12.67605633802817</v>
      </c>
      <c r="I34" s="65">
        <f t="shared" si="15"/>
        <v>53.867822318526542</v>
      </c>
      <c r="J34" s="65">
        <f t="shared" si="15"/>
        <v>33.45612134344529</v>
      </c>
      <c r="K34" s="65">
        <f t="shared" si="15"/>
        <v>89.274106175514632</v>
      </c>
      <c r="L34" s="175" t="s">
        <v>103</v>
      </c>
      <c r="M34" s="175">
        <f t="shared" si="10"/>
        <v>-12.579158930502677</v>
      </c>
      <c r="N34" s="175">
        <f t="shared" si="11"/>
        <v>4.4226381196805562</v>
      </c>
      <c r="O34" s="175">
        <f t="shared" si="12"/>
        <v>8.1565208108221192</v>
      </c>
      <c r="P34" s="175">
        <f t="shared" si="13"/>
        <v>6.4512033792429975</v>
      </c>
    </row>
    <row r="35" spans="1:16" ht="14.65" customHeight="1">
      <c r="A35" s="28" t="s">
        <v>35</v>
      </c>
      <c r="B35" s="184">
        <f t="shared" si="14"/>
        <v>100</v>
      </c>
      <c r="C35" s="63">
        <f t="shared" si="14"/>
        <v>6.8617021276595747</v>
      </c>
      <c r="D35" s="63">
        <f t="shared" si="14"/>
        <v>53.517576318223867</v>
      </c>
      <c r="E35" s="63">
        <f t="shared" si="14"/>
        <v>39.620721554116557</v>
      </c>
      <c r="F35" s="63">
        <f t="shared" si="14"/>
        <v>59.676225716928769</v>
      </c>
      <c r="G35" s="184">
        <f t="shared" si="15"/>
        <v>100</v>
      </c>
      <c r="H35" s="63">
        <f t="shared" si="15"/>
        <v>5.7114049418011028</v>
      </c>
      <c r="I35" s="63">
        <f t="shared" si="15"/>
        <v>47.217684296508068</v>
      </c>
      <c r="J35" s="63">
        <f t="shared" si="15"/>
        <v>47.070910761690833</v>
      </c>
      <c r="K35" s="63">
        <f t="shared" si="15"/>
        <v>70.199867265672864</v>
      </c>
      <c r="L35" s="174" t="s">
        <v>103</v>
      </c>
      <c r="M35" s="174">
        <f t="shared" si="10"/>
        <v>-1.1502971858584718</v>
      </c>
      <c r="N35" s="174">
        <f t="shared" si="11"/>
        <v>-6.2998920217157988</v>
      </c>
      <c r="O35" s="174">
        <f t="shared" si="12"/>
        <v>7.4501892075742759</v>
      </c>
      <c r="P35" s="174">
        <f t="shared" si="13"/>
        <v>10.523641548744095</v>
      </c>
    </row>
    <row r="36" spans="1:16" ht="14.65" customHeight="1">
      <c r="A36" s="29" t="s">
        <v>36</v>
      </c>
      <c r="B36" s="185">
        <f t="shared" si="14"/>
        <v>100</v>
      </c>
      <c r="C36" s="65">
        <f t="shared" si="14"/>
        <v>15.570756733646858</v>
      </c>
      <c r="D36" s="65">
        <f t="shared" si="14"/>
        <v>31.241271198517886</v>
      </c>
      <c r="E36" s="65">
        <f t="shared" si="14"/>
        <v>53.187972067835254</v>
      </c>
      <c r="F36" s="65">
        <f t="shared" si="14"/>
        <v>61.892546672367111</v>
      </c>
      <c r="G36" s="185">
        <f t="shared" si="15"/>
        <v>100</v>
      </c>
      <c r="H36" s="65">
        <f t="shared" si="15"/>
        <v>12.294132602615893</v>
      </c>
      <c r="I36" s="65">
        <f t="shared" si="15"/>
        <v>26.862340744088815</v>
      </c>
      <c r="J36" s="65">
        <f t="shared" si="15"/>
        <v>60.843526653295292</v>
      </c>
      <c r="K36" s="65">
        <f t="shared" si="15"/>
        <v>66.81262182547529</v>
      </c>
      <c r="L36" s="175" t="s">
        <v>103</v>
      </c>
      <c r="M36" s="175">
        <f t="shared" si="10"/>
        <v>-3.2766241310309656</v>
      </c>
      <c r="N36" s="175">
        <f t="shared" si="11"/>
        <v>-4.3789304544290708</v>
      </c>
      <c r="O36" s="175">
        <f t="shared" si="12"/>
        <v>7.6555545854600382</v>
      </c>
      <c r="P36" s="175">
        <f t="shared" si="13"/>
        <v>4.9200751531081792</v>
      </c>
    </row>
    <row r="37" spans="1:16" ht="14.65" customHeight="1">
      <c r="A37" s="28" t="s">
        <v>37</v>
      </c>
      <c r="B37" s="184">
        <f t="shared" si="14"/>
        <v>100</v>
      </c>
      <c r="C37" s="63">
        <f t="shared" si="14"/>
        <v>0.85546160312515451</v>
      </c>
      <c r="D37" s="63">
        <f t="shared" si="14"/>
        <v>39.474855362705831</v>
      </c>
      <c r="E37" s="63">
        <f t="shared" si="14"/>
        <v>59.669683034169019</v>
      </c>
      <c r="F37" s="63">
        <f t="shared" si="14"/>
        <v>52.316669139099048</v>
      </c>
      <c r="G37" s="184">
        <f t="shared" si="15"/>
        <v>100</v>
      </c>
      <c r="H37" s="63">
        <f t="shared" si="15"/>
        <v>2.3778856633310217</v>
      </c>
      <c r="I37" s="63">
        <f t="shared" si="15"/>
        <v>36.460913504409</v>
      </c>
      <c r="J37" s="63">
        <f t="shared" si="15"/>
        <v>61.161200832259979</v>
      </c>
      <c r="K37" s="63">
        <f t="shared" si="15"/>
        <v>58.337461607054394</v>
      </c>
      <c r="L37" s="174" t="s">
        <v>103</v>
      </c>
      <c r="M37" s="174">
        <f t="shared" si="10"/>
        <v>1.5224240602058672</v>
      </c>
      <c r="N37" s="174">
        <f t="shared" si="11"/>
        <v>-3.0139418582968318</v>
      </c>
      <c r="O37" s="174">
        <f t="shared" si="12"/>
        <v>1.4915177980909604</v>
      </c>
      <c r="P37" s="174">
        <f t="shared" si="13"/>
        <v>6.0207924679553457</v>
      </c>
    </row>
    <row r="38" spans="1:16" ht="14.65" customHeight="1">
      <c r="A38" s="29" t="s">
        <v>38</v>
      </c>
      <c r="B38" s="185">
        <f t="shared" si="14"/>
        <v>100</v>
      </c>
      <c r="C38" s="65">
        <f t="shared" si="14"/>
        <v>1.3817490731220987</v>
      </c>
      <c r="D38" s="65">
        <f t="shared" si="14"/>
        <v>84.768046857961806</v>
      </c>
      <c r="E38" s="65">
        <f t="shared" si="14"/>
        <v>13.850204068916097</v>
      </c>
      <c r="F38" s="65">
        <f t="shared" si="14"/>
        <v>26.891921363367292</v>
      </c>
      <c r="G38" s="185">
        <f t="shared" si="15"/>
        <v>100</v>
      </c>
      <c r="H38" s="65">
        <f t="shared" si="15"/>
        <v>0.78128814883539233</v>
      </c>
      <c r="I38" s="65">
        <f t="shared" si="15"/>
        <v>81.157934143919789</v>
      </c>
      <c r="J38" s="65">
        <f t="shared" si="15"/>
        <v>18.060777707244821</v>
      </c>
      <c r="K38" s="65">
        <f t="shared" si="15"/>
        <v>32.708302814265018</v>
      </c>
      <c r="L38" s="175" t="s">
        <v>103</v>
      </c>
      <c r="M38" s="175">
        <f t="shared" si="10"/>
        <v>-0.60046092428670639</v>
      </c>
      <c r="N38" s="175">
        <f t="shared" si="11"/>
        <v>-3.6101127140420175</v>
      </c>
      <c r="O38" s="175">
        <f t="shared" si="12"/>
        <v>4.2105736383287233</v>
      </c>
      <c r="P38" s="175">
        <f t="shared" si="13"/>
        <v>5.8163814508977261</v>
      </c>
    </row>
    <row r="39" spans="1:16" ht="14.65" customHeight="1">
      <c r="A39" s="28" t="s">
        <v>39</v>
      </c>
      <c r="B39" s="184">
        <f t="shared" si="14"/>
        <v>100</v>
      </c>
      <c r="C39" s="63">
        <f t="shared" si="14"/>
        <v>19.274075519562885</v>
      </c>
      <c r="D39" s="63">
        <f t="shared" si="14"/>
        <v>43.678407649526783</v>
      </c>
      <c r="E39" s="63">
        <f t="shared" si="14"/>
        <v>37.047516830910332</v>
      </c>
      <c r="F39" s="63">
        <f t="shared" si="14"/>
        <v>65.700068299346285</v>
      </c>
      <c r="G39" s="184">
        <f t="shared" si="15"/>
        <v>100</v>
      </c>
      <c r="H39" s="63">
        <f t="shared" si="15"/>
        <v>16.070821208571104</v>
      </c>
      <c r="I39" s="63">
        <f t="shared" si="15"/>
        <v>38.806167567363289</v>
      </c>
      <c r="J39" s="63">
        <f t="shared" si="15"/>
        <v>45.123011224065607</v>
      </c>
      <c r="K39" s="63">
        <f t="shared" si="15"/>
        <v>70.004912890669289</v>
      </c>
      <c r="L39" s="174" t="s">
        <v>103</v>
      </c>
      <c r="M39" s="174">
        <f t="shared" si="10"/>
        <v>-3.203254310991781</v>
      </c>
      <c r="N39" s="174">
        <f t="shared" si="11"/>
        <v>-4.8722400821634935</v>
      </c>
      <c r="O39" s="174">
        <f t="shared" si="12"/>
        <v>8.0754943931552745</v>
      </c>
      <c r="P39" s="174">
        <f t="shared" si="13"/>
        <v>4.304844591323004</v>
      </c>
    </row>
    <row r="40" spans="1:16" ht="14.65" customHeight="1">
      <c r="A40" s="29" t="s">
        <v>40</v>
      </c>
      <c r="B40" s="185">
        <f t="shared" si="14"/>
        <v>100</v>
      </c>
      <c r="C40" s="65">
        <f t="shared" si="14"/>
        <v>2.3809523809523809</v>
      </c>
      <c r="D40" s="65">
        <f t="shared" si="14"/>
        <v>56.077694235588972</v>
      </c>
      <c r="E40" s="65">
        <f t="shared" si="14"/>
        <v>41.541353383458649</v>
      </c>
      <c r="F40" s="65">
        <f t="shared" si="14"/>
        <v>44.486215538847119</v>
      </c>
      <c r="G40" s="185">
        <f t="shared" si="15"/>
        <v>100</v>
      </c>
      <c r="H40" s="65">
        <f t="shared" si="15"/>
        <v>0.83565459610027859</v>
      </c>
      <c r="I40" s="65">
        <f t="shared" si="15"/>
        <v>45.473537604456823</v>
      </c>
      <c r="J40" s="65">
        <f t="shared" si="15"/>
        <v>53.690807799442894</v>
      </c>
      <c r="K40" s="65">
        <f t="shared" si="15"/>
        <v>69.777158774373262</v>
      </c>
      <c r="L40" s="175" t="s">
        <v>103</v>
      </c>
      <c r="M40" s="175">
        <f t="shared" si="10"/>
        <v>-1.5452977848521023</v>
      </c>
      <c r="N40" s="175">
        <f t="shared" si="11"/>
        <v>-10.604156631132149</v>
      </c>
      <c r="O40" s="175">
        <f t="shared" si="12"/>
        <v>12.149454415984245</v>
      </c>
      <c r="P40" s="175">
        <f t="shared" si="13"/>
        <v>25.290943235526143</v>
      </c>
    </row>
    <row r="41" spans="1:16" ht="14.65" customHeight="1">
      <c r="A41" s="30" t="s">
        <v>41</v>
      </c>
      <c r="B41" s="184">
        <f t="shared" si="14"/>
        <v>100</v>
      </c>
      <c r="C41" s="63">
        <f t="shared" si="14"/>
        <v>7.7325604798132268</v>
      </c>
      <c r="D41" s="63">
        <f t="shared" si="14"/>
        <v>19.943243569617195</v>
      </c>
      <c r="E41" s="63">
        <f t="shared" si="14"/>
        <v>72.324195950569575</v>
      </c>
      <c r="F41" s="63">
        <f t="shared" si="14"/>
        <v>97.955158394718836</v>
      </c>
      <c r="G41" s="184">
        <f t="shared" si="15"/>
        <v>100</v>
      </c>
      <c r="H41" s="63">
        <f t="shared" si="15"/>
        <v>3.0147971360381862</v>
      </c>
      <c r="I41" s="63">
        <f t="shared" si="15"/>
        <v>18.23579952267303</v>
      </c>
      <c r="J41" s="63">
        <f t="shared" si="15"/>
        <v>78.749403341288783</v>
      </c>
      <c r="K41" s="63">
        <f t="shared" si="15"/>
        <v>98.552744630071601</v>
      </c>
      <c r="L41" s="174" t="s">
        <v>103</v>
      </c>
      <c r="M41" s="174">
        <f t="shared" si="10"/>
        <v>-4.7177633437750401</v>
      </c>
      <c r="N41" s="174">
        <f t="shared" si="11"/>
        <v>-1.7074440469441647</v>
      </c>
      <c r="O41" s="174">
        <f t="shared" si="12"/>
        <v>6.4252073907192084</v>
      </c>
      <c r="P41" s="174">
        <f t="shared" si="13"/>
        <v>0.59758623535276456</v>
      </c>
    </row>
    <row r="42" spans="1:16" ht="14.65" customHeight="1">
      <c r="A42" s="29" t="s">
        <v>42</v>
      </c>
      <c r="B42" s="185">
        <f t="shared" si="14"/>
        <v>100</v>
      </c>
      <c r="C42" s="65">
        <f t="shared" si="14"/>
        <v>7.7038990393671121</v>
      </c>
      <c r="D42" s="65">
        <f t="shared" si="14"/>
        <v>31.587869655302317</v>
      </c>
      <c r="E42" s="65">
        <f t="shared" si="14"/>
        <v>60.708231305330571</v>
      </c>
      <c r="F42" s="65">
        <f t="shared" si="14"/>
        <v>96.185722358259554</v>
      </c>
      <c r="G42" s="185">
        <f t="shared" si="15"/>
        <v>100</v>
      </c>
      <c r="H42" s="65">
        <f t="shared" si="15"/>
        <v>3.0673742916254385</v>
      </c>
      <c r="I42" s="65">
        <f t="shared" si="15"/>
        <v>33.291355581541779</v>
      </c>
      <c r="J42" s="65">
        <f t="shared" si="15"/>
        <v>63.641270126832779</v>
      </c>
      <c r="K42" s="65">
        <f t="shared" si="15"/>
        <v>98.569758028245033</v>
      </c>
      <c r="L42" s="175" t="s">
        <v>103</v>
      </c>
      <c r="M42" s="175">
        <f t="shared" si="10"/>
        <v>-4.6365247477416736</v>
      </c>
      <c r="N42" s="175">
        <f t="shared" si="11"/>
        <v>1.7034859262394626</v>
      </c>
      <c r="O42" s="175">
        <f t="shared" si="12"/>
        <v>2.9330388215022083</v>
      </c>
      <c r="P42" s="175">
        <f t="shared" si="13"/>
        <v>2.3840356699854794</v>
      </c>
    </row>
    <row r="43" spans="1:16" ht="14.65" customHeight="1">
      <c r="A43" s="28" t="s">
        <v>43</v>
      </c>
      <c r="B43" s="184">
        <f t="shared" si="14"/>
        <v>100</v>
      </c>
      <c r="C43" s="63">
        <f t="shared" si="14"/>
        <v>1.7299864314789688</v>
      </c>
      <c r="D43" s="63">
        <f t="shared" si="14"/>
        <v>34.92198100407056</v>
      </c>
      <c r="E43" s="63">
        <f t="shared" si="14"/>
        <v>63.348032564450477</v>
      </c>
      <c r="F43" s="63">
        <f t="shared" si="14"/>
        <v>99.1180461329715</v>
      </c>
      <c r="G43" s="184">
        <f t="shared" si="15"/>
        <v>100</v>
      </c>
      <c r="H43" s="63">
        <f t="shared" si="15"/>
        <v>1.1737089201877935</v>
      </c>
      <c r="I43" s="63">
        <f t="shared" si="15"/>
        <v>29.460093896713616</v>
      </c>
      <c r="J43" s="63">
        <f t="shared" si="15"/>
        <v>69.366197183098592</v>
      </c>
      <c r="K43" s="63">
        <f t="shared" si="15"/>
        <v>98.55801475519786</v>
      </c>
      <c r="L43" s="174" t="s">
        <v>103</v>
      </c>
      <c r="M43" s="174">
        <f t="shared" si="10"/>
        <v>-0.55627751129117531</v>
      </c>
      <c r="N43" s="174">
        <f t="shared" si="11"/>
        <v>-5.4618871073569437</v>
      </c>
      <c r="O43" s="174">
        <f t="shared" si="12"/>
        <v>6.0181646186481146</v>
      </c>
      <c r="P43" s="174">
        <f t="shared" si="13"/>
        <v>-0.56003137777364032</v>
      </c>
    </row>
    <row r="44" spans="1:16" ht="14.65" customHeight="1">
      <c r="A44" s="29" t="s">
        <v>44</v>
      </c>
      <c r="B44" s="185">
        <f t="shared" si="14"/>
        <v>100</v>
      </c>
      <c r="C44" s="65">
        <f t="shared" si="14"/>
        <v>2.1260294962650832</v>
      </c>
      <c r="D44" s="65">
        <f t="shared" si="14"/>
        <v>31.392453552959203</v>
      </c>
      <c r="E44" s="65">
        <f t="shared" si="14"/>
        <v>66.481516950775713</v>
      </c>
      <c r="F44" s="65">
        <f t="shared" si="14"/>
        <v>99.310476920130242</v>
      </c>
      <c r="G44" s="185">
        <f t="shared" si="15"/>
        <v>100</v>
      </c>
      <c r="H44" s="65">
        <f t="shared" si="15"/>
        <v>1.0848643919510061</v>
      </c>
      <c r="I44" s="65">
        <f t="shared" si="15"/>
        <v>26.57917760279965</v>
      </c>
      <c r="J44" s="65">
        <f t="shared" si="15"/>
        <v>72.335958005249338</v>
      </c>
      <c r="K44" s="65">
        <f t="shared" si="15"/>
        <v>99.59755030621173</v>
      </c>
      <c r="L44" s="175" t="s">
        <v>103</v>
      </c>
      <c r="M44" s="175">
        <f t="shared" si="10"/>
        <v>-1.0411651043140771</v>
      </c>
      <c r="N44" s="175">
        <f t="shared" si="11"/>
        <v>-4.8132759501595537</v>
      </c>
      <c r="O44" s="175">
        <f t="shared" si="12"/>
        <v>5.8544410544736252</v>
      </c>
      <c r="P44" s="175">
        <f t="shared" si="13"/>
        <v>0.28707338608148802</v>
      </c>
    </row>
    <row r="45" spans="1:16" ht="14.65" customHeight="1">
      <c r="A45" s="28" t="s">
        <v>45</v>
      </c>
      <c r="B45" s="184">
        <f t="shared" si="14"/>
        <v>100</v>
      </c>
      <c r="C45" s="63">
        <f t="shared" si="14"/>
        <v>5.4716830417765001</v>
      </c>
      <c r="D45" s="63">
        <f t="shared" si="14"/>
        <v>16.846393481907501</v>
      </c>
      <c r="E45" s="63">
        <f t="shared" si="14"/>
        <v>77.681923476316001</v>
      </c>
      <c r="F45" s="63">
        <f t="shared" si="14"/>
        <v>97.88321750938573</v>
      </c>
      <c r="G45" s="184">
        <f t="shared" si="15"/>
        <v>100</v>
      </c>
      <c r="H45" s="63">
        <f t="shared" si="15"/>
        <v>4.0244904054356754</v>
      </c>
      <c r="I45" s="63">
        <f t="shared" si="15"/>
        <v>13.783319644590458</v>
      </c>
      <c r="J45" s="63">
        <f t="shared" si="15"/>
        <v>82.192189949973866</v>
      </c>
      <c r="K45" s="63">
        <f t="shared" si="15"/>
        <v>97.931755394609127</v>
      </c>
      <c r="L45" s="174" t="s">
        <v>103</v>
      </c>
      <c r="M45" s="174">
        <f t="shared" si="10"/>
        <v>-1.4471926363408247</v>
      </c>
      <c r="N45" s="174">
        <f t="shared" si="11"/>
        <v>-3.0630738373170434</v>
      </c>
      <c r="O45" s="174">
        <f t="shared" si="12"/>
        <v>4.5102664736578646</v>
      </c>
      <c r="P45" s="174">
        <f t="shared" si="13"/>
        <v>4.8537885223396415E-2</v>
      </c>
    </row>
    <row r="46" spans="1:16" ht="14.65" customHeight="1">
      <c r="A46" s="29" t="s">
        <v>46</v>
      </c>
      <c r="B46" s="185">
        <f t="shared" ref="B46:F47" si="16">B26*100/$B26</f>
        <v>100</v>
      </c>
      <c r="C46" s="65">
        <f t="shared" si="16"/>
        <v>29.430841576131019</v>
      </c>
      <c r="D46" s="65">
        <f t="shared" si="16"/>
        <v>1.0864277606615858</v>
      </c>
      <c r="E46" s="65">
        <f t="shared" si="16"/>
        <v>69.482730663207391</v>
      </c>
      <c r="F46" s="65">
        <f t="shared" si="16"/>
        <v>97.519053024160854</v>
      </c>
      <c r="G46" s="185">
        <f t="shared" ref="G46:K47" si="17">G26*100/$G26</f>
        <v>100</v>
      </c>
      <c r="H46" s="65">
        <f t="shared" si="17"/>
        <v>6.2404638388770213</v>
      </c>
      <c r="I46" s="65">
        <f t="shared" si="17"/>
        <v>3.844980164784864</v>
      </c>
      <c r="J46" s="65">
        <f t="shared" si="17"/>
        <v>89.914555996338109</v>
      </c>
      <c r="K46" s="65">
        <f t="shared" si="17"/>
        <v>98.4131827891364</v>
      </c>
      <c r="L46" s="175" t="s">
        <v>103</v>
      </c>
      <c r="M46" s="175">
        <f t="shared" si="10"/>
        <v>-23.190377737253996</v>
      </c>
      <c r="N46" s="175">
        <f t="shared" si="11"/>
        <v>2.7585524041232783</v>
      </c>
      <c r="O46" s="175">
        <f t="shared" si="12"/>
        <v>20.431825333130718</v>
      </c>
      <c r="P46" s="175">
        <f t="shared" si="13"/>
        <v>0.89412976497554553</v>
      </c>
    </row>
    <row r="47" spans="1:16" ht="14.65" customHeight="1">
      <c r="A47" s="28" t="s">
        <v>47</v>
      </c>
      <c r="B47" s="184">
        <f t="shared" si="16"/>
        <v>100</v>
      </c>
      <c r="C47" s="63">
        <f t="shared" si="16"/>
        <v>3.3567188343227201</v>
      </c>
      <c r="D47" s="63">
        <f t="shared" si="16"/>
        <v>7.3502428494333509</v>
      </c>
      <c r="E47" s="63">
        <f t="shared" si="16"/>
        <v>89.293038316243923</v>
      </c>
      <c r="F47" s="63">
        <f t="shared" si="16"/>
        <v>98.866702644360501</v>
      </c>
      <c r="G47" s="184">
        <f t="shared" si="17"/>
        <v>100</v>
      </c>
      <c r="H47" s="63">
        <f t="shared" si="17"/>
        <v>1.6403654485049834</v>
      </c>
      <c r="I47" s="63">
        <f t="shared" si="17"/>
        <v>4.941860465116279</v>
      </c>
      <c r="J47" s="63">
        <f t="shared" si="17"/>
        <v>93.417774086378742</v>
      </c>
      <c r="K47" s="63">
        <f t="shared" si="17"/>
        <v>98.868355481727576</v>
      </c>
      <c r="L47" s="174" t="s">
        <v>103</v>
      </c>
      <c r="M47" s="174">
        <f t="shared" si="10"/>
        <v>-1.7163533858177367</v>
      </c>
      <c r="N47" s="174">
        <f t="shared" si="11"/>
        <v>-2.408382384317072</v>
      </c>
      <c r="O47" s="174">
        <f t="shared" si="12"/>
        <v>4.1247357701348193</v>
      </c>
      <c r="P47" s="174">
        <f t="shared" si="13"/>
        <v>1.6528373670752217E-3</v>
      </c>
    </row>
    <row r="48" spans="1:16" ht="20.25" customHeight="1">
      <c r="A48" s="373" t="s">
        <v>127</v>
      </c>
      <c r="B48" s="373"/>
      <c r="C48" s="373"/>
      <c r="D48" s="373"/>
      <c r="E48" s="373"/>
      <c r="F48" s="373"/>
      <c r="G48" s="373"/>
      <c r="H48" s="373"/>
      <c r="I48" s="373"/>
      <c r="J48" s="373"/>
      <c r="K48" s="373"/>
      <c r="L48" s="373"/>
      <c r="M48" s="373"/>
      <c r="N48" s="373"/>
      <c r="O48" s="373"/>
      <c r="P48" s="373"/>
    </row>
  </sheetData>
  <mergeCells count="17">
    <mergeCell ref="A48:P48"/>
    <mergeCell ref="B8:F8"/>
    <mergeCell ref="G8:K8"/>
    <mergeCell ref="L8:P8"/>
    <mergeCell ref="B28:F28"/>
    <mergeCell ref="G28:K28"/>
    <mergeCell ref="L28:P28"/>
    <mergeCell ref="A5:A7"/>
    <mergeCell ref="B5:F5"/>
    <mergeCell ref="G5:K5"/>
    <mergeCell ref="L5:P5"/>
    <mergeCell ref="B6:B7"/>
    <mergeCell ref="C6:F6"/>
    <mergeCell ref="G6:G7"/>
    <mergeCell ref="H6:K6"/>
    <mergeCell ref="L6:L7"/>
    <mergeCell ref="M6:P6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8"/>
  <sheetViews>
    <sheetView workbookViewId="0"/>
  </sheetViews>
  <sheetFormatPr baseColWidth="10" defaultColWidth="10.81640625" defaultRowHeight="14.65" customHeight="1"/>
  <cols>
    <col min="1" max="1" width="26.81640625" style="3" customWidth="1"/>
    <col min="2" max="2" width="14.54296875" style="3" customWidth="1"/>
    <col min="3" max="6" width="12.54296875" style="3" customWidth="1"/>
    <col min="7" max="7" width="14.54296875" style="3" customWidth="1"/>
    <col min="8" max="11" width="12.54296875" style="3" customWidth="1"/>
    <col min="12" max="12" width="14.54296875" style="3" customWidth="1"/>
    <col min="13" max="16" width="12.54296875" style="3" customWidth="1"/>
    <col min="17" max="16384" width="10.81640625" style="3"/>
  </cols>
  <sheetData>
    <row r="1" spans="1:16" s="5" customFormat="1" ht="20.25" customHeight="1">
      <c r="A1" s="4" t="s">
        <v>0</v>
      </c>
    </row>
    <row r="2" spans="1:16" s="2" customFormat="1" ht="14.65" customHeight="1">
      <c r="A2" s="1"/>
    </row>
    <row r="3" spans="1:16" s="2" customFormat="1" ht="14.65" customHeight="1">
      <c r="A3" s="9" t="s">
        <v>395</v>
      </c>
    </row>
    <row r="5" spans="1:16" ht="14.65" customHeight="1">
      <c r="A5" s="374" t="s">
        <v>28</v>
      </c>
      <c r="B5" s="366">
        <v>2012</v>
      </c>
      <c r="C5" s="366"/>
      <c r="D5" s="366"/>
      <c r="E5" s="366"/>
      <c r="F5" s="366"/>
      <c r="G5" s="366">
        <v>2015</v>
      </c>
      <c r="H5" s="366"/>
      <c r="I5" s="366"/>
      <c r="J5" s="366"/>
      <c r="K5" s="366"/>
      <c r="L5" s="366" t="s">
        <v>214</v>
      </c>
      <c r="M5" s="366"/>
      <c r="N5" s="366"/>
      <c r="O5" s="366"/>
      <c r="P5" s="366"/>
    </row>
    <row r="6" spans="1:16" ht="14.65" customHeight="1">
      <c r="A6" s="375"/>
      <c r="B6" s="371" t="s">
        <v>153</v>
      </c>
      <c r="C6" s="366" t="s">
        <v>27</v>
      </c>
      <c r="D6" s="366"/>
      <c r="E6" s="366"/>
      <c r="F6" s="366"/>
      <c r="G6" s="371" t="s">
        <v>153</v>
      </c>
      <c r="H6" s="366" t="s">
        <v>27</v>
      </c>
      <c r="I6" s="366"/>
      <c r="J6" s="366"/>
      <c r="K6" s="366"/>
      <c r="L6" s="371" t="s">
        <v>153</v>
      </c>
      <c r="M6" s="366" t="s">
        <v>27</v>
      </c>
      <c r="N6" s="366"/>
      <c r="O6" s="366"/>
      <c r="P6" s="366"/>
    </row>
    <row r="7" spans="1:16" s="25" customFormat="1" ht="40.15" customHeight="1">
      <c r="A7" s="377"/>
      <c r="B7" s="371"/>
      <c r="C7" s="180" t="s">
        <v>72</v>
      </c>
      <c r="D7" s="180" t="s">
        <v>145</v>
      </c>
      <c r="E7" s="180" t="s">
        <v>157</v>
      </c>
      <c r="F7" s="180" t="s">
        <v>158</v>
      </c>
      <c r="G7" s="371"/>
      <c r="H7" s="180" t="s">
        <v>72</v>
      </c>
      <c r="I7" s="180" t="s">
        <v>145</v>
      </c>
      <c r="J7" s="180" t="s">
        <v>157</v>
      </c>
      <c r="K7" s="180" t="s">
        <v>158</v>
      </c>
      <c r="L7" s="371"/>
      <c r="M7" s="180" t="s">
        <v>72</v>
      </c>
      <c r="N7" s="180" t="s">
        <v>145</v>
      </c>
      <c r="O7" s="180" t="s">
        <v>157</v>
      </c>
      <c r="P7" s="180" t="s">
        <v>158</v>
      </c>
    </row>
    <row r="8" spans="1:16" ht="14.65" customHeight="1">
      <c r="A8" s="31"/>
      <c r="B8" s="376" t="s">
        <v>5</v>
      </c>
      <c r="C8" s="364"/>
      <c r="D8" s="364"/>
      <c r="E8" s="364"/>
      <c r="F8" s="364"/>
      <c r="G8" s="376" t="s">
        <v>5</v>
      </c>
      <c r="H8" s="364"/>
      <c r="I8" s="364"/>
      <c r="J8" s="364"/>
      <c r="K8" s="364"/>
      <c r="L8" s="376" t="s">
        <v>5</v>
      </c>
      <c r="M8" s="364"/>
      <c r="N8" s="364"/>
      <c r="O8" s="364"/>
      <c r="P8" s="364"/>
    </row>
    <row r="9" spans="1:16" ht="14.65" customHeight="1">
      <c r="A9" s="26" t="s">
        <v>29</v>
      </c>
      <c r="B9" s="39">
        <f>SUM(B11:B20,B22:B27)</f>
        <v>502211</v>
      </c>
      <c r="C9" s="39">
        <f t="shared" ref="C9:K9" si="0">SUM(C11:C20,C22:C27)</f>
        <v>86369</v>
      </c>
      <c r="D9" s="39">
        <f t="shared" si="0"/>
        <v>261432</v>
      </c>
      <c r="E9" s="39">
        <f t="shared" si="0"/>
        <v>154410</v>
      </c>
      <c r="F9" s="39">
        <f>F10+F21</f>
        <v>233099</v>
      </c>
      <c r="G9" s="39">
        <f t="shared" si="0"/>
        <v>482174</v>
      </c>
      <c r="H9" s="39">
        <f t="shared" si="0"/>
        <v>70609</v>
      </c>
      <c r="I9" s="39">
        <f t="shared" si="0"/>
        <v>231082</v>
      </c>
      <c r="J9" s="39">
        <f t="shared" si="0"/>
        <v>180483</v>
      </c>
      <c r="K9" s="39">
        <f t="shared" si="0"/>
        <v>252800</v>
      </c>
      <c r="L9" s="55">
        <f t="shared" ref="L9:P27" si="1">G9-B9</f>
        <v>-20037</v>
      </c>
      <c r="M9" s="55">
        <f t="shared" si="1"/>
        <v>-15760</v>
      </c>
      <c r="N9" s="55">
        <f t="shared" si="1"/>
        <v>-30350</v>
      </c>
      <c r="O9" s="55">
        <f t="shared" si="1"/>
        <v>26073</v>
      </c>
      <c r="P9" s="55">
        <f t="shared" si="1"/>
        <v>19701</v>
      </c>
    </row>
    <row r="10" spans="1:16" ht="14.65" customHeight="1">
      <c r="A10" s="27" t="s">
        <v>30</v>
      </c>
      <c r="B10" s="42">
        <f>SUM(B11:B20)</f>
        <v>490863</v>
      </c>
      <c r="C10" s="42">
        <f t="shared" ref="C10:K10" si="2">SUM(C11:C20)</f>
        <v>85601</v>
      </c>
      <c r="D10" s="42">
        <f t="shared" si="2"/>
        <v>259332</v>
      </c>
      <c r="E10" s="42">
        <f t="shared" si="2"/>
        <v>145930</v>
      </c>
      <c r="F10" s="42">
        <f t="shared" si="2"/>
        <v>221902</v>
      </c>
      <c r="G10" s="42">
        <f t="shared" si="2"/>
        <v>470754</v>
      </c>
      <c r="H10" s="42">
        <f t="shared" si="2"/>
        <v>70256</v>
      </c>
      <c r="I10" s="42">
        <f t="shared" si="2"/>
        <v>229255</v>
      </c>
      <c r="J10" s="42">
        <f t="shared" si="2"/>
        <v>171243</v>
      </c>
      <c r="K10" s="42">
        <f t="shared" si="2"/>
        <v>241522</v>
      </c>
      <c r="L10" s="45">
        <f t="shared" si="1"/>
        <v>-20109</v>
      </c>
      <c r="M10" s="45">
        <f t="shared" si="1"/>
        <v>-15345</v>
      </c>
      <c r="N10" s="45">
        <f t="shared" si="1"/>
        <v>-30077</v>
      </c>
      <c r="O10" s="45">
        <f t="shared" si="1"/>
        <v>25313</v>
      </c>
      <c r="P10" s="45">
        <f t="shared" si="1"/>
        <v>19620</v>
      </c>
    </row>
    <row r="11" spans="1:16" ht="14.65" customHeight="1">
      <c r="A11" s="28" t="s">
        <v>31</v>
      </c>
      <c r="B11" s="39">
        <f>SUM(C11:E11)</f>
        <v>1334</v>
      </c>
      <c r="C11" s="39">
        <v>500</v>
      </c>
      <c r="D11" s="39">
        <v>359</v>
      </c>
      <c r="E11" s="39">
        <v>475</v>
      </c>
      <c r="F11" s="39">
        <v>745</v>
      </c>
      <c r="G11" s="39">
        <f t="shared" ref="G11:G20" si="3">SUM(H11:J11)</f>
        <v>1259</v>
      </c>
      <c r="H11" s="39">
        <v>230</v>
      </c>
      <c r="I11" s="39">
        <v>365</v>
      </c>
      <c r="J11" s="39">
        <v>664</v>
      </c>
      <c r="K11" s="39">
        <v>821</v>
      </c>
      <c r="L11" s="55">
        <f t="shared" si="1"/>
        <v>-75</v>
      </c>
      <c r="M11" s="55">
        <f t="shared" si="1"/>
        <v>-270</v>
      </c>
      <c r="N11" s="55">
        <f t="shared" si="1"/>
        <v>6</v>
      </c>
      <c r="O11" s="55">
        <f t="shared" si="1"/>
        <v>189</v>
      </c>
      <c r="P11" s="55">
        <f t="shared" si="1"/>
        <v>76</v>
      </c>
    </row>
    <row r="12" spans="1:16" ht="14.65" customHeight="1">
      <c r="A12" s="29" t="s">
        <v>32</v>
      </c>
      <c r="B12" s="42">
        <f t="shared" ref="B12:B20" si="4">SUM(C12:E12)</f>
        <v>1733</v>
      </c>
      <c r="C12" s="42">
        <v>937</v>
      </c>
      <c r="D12" s="42">
        <v>253</v>
      </c>
      <c r="E12" s="42">
        <v>543</v>
      </c>
      <c r="F12" s="42">
        <v>1355</v>
      </c>
      <c r="G12" s="42">
        <f t="shared" si="3"/>
        <v>1755</v>
      </c>
      <c r="H12" s="42">
        <v>796</v>
      </c>
      <c r="I12" s="42">
        <v>210</v>
      </c>
      <c r="J12" s="42">
        <v>749</v>
      </c>
      <c r="K12" s="42">
        <v>1568</v>
      </c>
      <c r="L12" s="45">
        <f t="shared" si="1"/>
        <v>22</v>
      </c>
      <c r="M12" s="45">
        <f t="shared" si="1"/>
        <v>-141</v>
      </c>
      <c r="N12" s="45">
        <f t="shared" si="1"/>
        <v>-43</v>
      </c>
      <c r="O12" s="45">
        <f t="shared" si="1"/>
        <v>206</v>
      </c>
      <c r="P12" s="45">
        <f t="shared" si="1"/>
        <v>213</v>
      </c>
    </row>
    <row r="13" spans="1:16" ht="14.65" customHeight="1">
      <c r="A13" s="28" t="s">
        <v>33</v>
      </c>
      <c r="B13" s="39">
        <f t="shared" si="4"/>
        <v>34516</v>
      </c>
      <c r="C13" s="39">
        <v>21543</v>
      </c>
      <c r="D13" s="39">
        <v>6774</v>
      </c>
      <c r="E13" s="39">
        <v>6199</v>
      </c>
      <c r="F13" s="39">
        <v>11665</v>
      </c>
      <c r="G13" s="39">
        <f t="shared" si="3"/>
        <v>32998</v>
      </c>
      <c r="H13" s="39">
        <v>17526</v>
      </c>
      <c r="I13" s="39">
        <v>7367</v>
      </c>
      <c r="J13" s="39">
        <v>8105</v>
      </c>
      <c r="K13" s="39">
        <v>13697</v>
      </c>
      <c r="L13" s="55">
        <f t="shared" si="1"/>
        <v>-1518</v>
      </c>
      <c r="M13" s="55">
        <f t="shared" si="1"/>
        <v>-4017</v>
      </c>
      <c r="N13" s="55">
        <f t="shared" si="1"/>
        <v>593</v>
      </c>
      <c r="O13" s="55">
        <f t="shared" si="1"/>
        <v>1906</v>
      </c>
      <c r="P13" s="55">
        <f t="shared" si="1"/>
        <v>2032</v>
      </c>
    </row>
    <row r="14" spans="1:16" ht="14.65" customHeight="1">
      <c r="A14" s="29" t="s">
        <v>34</v>
      </c>
      <c r="B14" s="42">
        <f t="shared" si="4"/>
        <v>892</v>
      </c>
      <c r="C14" s="42">
        <v>454</v>
      </c>
      <c r="D14" s="42">
        <v>204</v>
      </c>
      <c r="E14" s="42">
        <v>234</v>
      </c>
      <c r="F14" s="42">
        <v>661</v>
      </c>
      <c r="G14" s="42">
        <f t="shared" si="3"/>
        <v>903</v>
      </c>
      <c r="H14" s="42">
        <v>181</v>
      </c>
      <c r="I14" s="42">
        <v>407</v>
      </c>
      <c r="J14" s="42">
        <v>315</v>
      </c>
      <c r="K14" s="42">
        <v>734</v>
      </c>
      <c r="L14" s="45">
        <f t="shared" si="1"/>
        <v>11</v>
      </c>
      <c r="M14" s="45">
        <f t="shared" si="1"/>
        <v>-273</v>
      </c>
      <c r="N14" s="45">
        <f t="shared" si="1"/>
        <v>203</v>
      </c>
      <c r="O14" s="45">
        <f t="shared" si="1"/>
        <v>81</v>
      </c>
      <c r="P14" s="45">
        <f t="shared" si="1"/>
        <v>73</v>
      </c>
    </row>
    <row r="15" spans="1:16" ht="14.65" customHeight="1">
      <c r="A15" s="28" t="s">
        <v>35</v>
      </c>
      <c r="B15" s="39">
        <f t="shared" si="4"/>
        <v>146981</v>
      </c>
      <c r="C15" s="39">
        <v>10775</v>
      </c>
      <c r="D15" s="39">
        <v>84046</v>
      </c>
      <c r="E15" s="39">
        <v>52160</v>
      </c>
      <c r="F15" s="39">
        <v>83782</v>
      </c>
      <c r="G15" s="39">
        <f t="shared" si="3"/>
        <v>132982</v>
      </c>
      <c r="H15" s="39">
        <v>8905</v>
      </c>
      <c r="I15" s="39">
        <v>65371</v>
      </c>
      <c r="J15" s="39">
        <v>58706</v>
      </c>
      <c r="K15" s="39">
        <v>86160</v>
      </c>
      <c r="L15" s="55">
        <f t="shared" si="1"/>
        <v>-13999</v>
      </c>
      <c r="M15" s="55">
        <f t="shared" si="1"/>
        <v>-1870</v>
      </c>
      <c r="N15" s="55">
        <f t="shared" si="1"/>
        <v>-18675</v>
      </c>
      <c r="O15" s="55">
        <f t="shared" si="1"/>
        <v>6546</v>
      </c>
      <c r="P15" s="55">
        <f t="shared" si="1"/>
        <v>2378</v>
      </c>
    </row>
    <row r="16" spans="1:16" ht="14.65" customHeight="1">
      <c r="A16" s="29" t="s">
        <v>36</v>
      </c>
      <c r="B16" s="42">
        <f t="shared" si="4"/>
        <v>26630</v>
      </c>
      <c r="C16" s="42">
        <v>4269</v>
      </c>
      <c r="D16" s="42">
        <v>7519</v>
      </c>
      <c r="E16" s="42">
        <v>14842</v>
      </c>
      <c r="F16" s="42">
        <v>16099</v>
      </c>
      <c r="G16" s="42">
        <f t="shared" si="3"/>
        <v>26818</v>
      </c>
      <c r="H16" s="42">
        <v>3617</v>
      </c>
      <c r="I16" s="42">
        <v>7059</v>
      </c>
      <c r="J16" s="42">
        <v>16142</v>
      </c>
      <c r="K16" s="42">
        <v>17663</v>
      </c>
      <c r="L16" s="45">
        <f t="shared" si="1"/>
        <v>188</v>
      </c>
      <c r="M16" s="45">
        <f t="shared" si="1"/>
        <v>-652</v>
      </c>
      <c r="N16" s="45">
        <f t="shared" si="1"/>
        <v>-460</v>
      </c>
      <c r="O16" s="45">
        <f t="shared" si="1"/>
        <v>1300</v>
      </c>
      <c r="P16" s="45">
        <f t="shared" si="1"/>
        <v>1564</v>
      </c>
    </row>
    <row r="17" spans="1:16" ht="14.65" customHeight="1">
      <c r="A17" s="28" t="s">
        <v>37</v>
      </c>
      <c r="B17" s="39">
        <f t="shared" si="4"/>
        <v>36542</v>
      </c>
      <c r="C17" s="39">
        <v>829</v>
      </c>
      <c r="D17" s="39">
        <v>14873</v>
      </c>
      <c r="E17" s="39">
        <v>20840</v>
      </c>
      <c r="F17" s="39">
        <v>18083</v>
      </c>
      <c r="G17" s="39">
        <f t="shared" si="3"/>
        <v>35825</v>
      </c>
      <c r="H17" s="39">
        <v>1496</v>
      </c>
      <c r="I17" s="39">
        <v>12208</v>
      </c>
      <c r="J17" s="39">
        <v>22121</v>
      </c>
      <c r="K17" s="39">
        <v>20064</v>
      </c>
      <c r="L17" s="55">
        <f t="shared" si="1"/>
        <v>-717</v>
      </c>
      <c r="M17" s="55">
        <f t="shared" si="1"/>
        <v>667</v>
      </c>
      <c r="N17" s="55">
        <f t="shared" si="1"/>
        <v>-2665</v>
      </c>
      <c r="O17" s="55">
        <f t="shared" si="1"/>
        <v>1281</v>
      </c>
      <c r="P17" s="55">
        <f t="shared" si="1"/>
        <v>1981</v>
      </c>
    </row>
    <row r="18" spans="1:16" ht="14.65" customHeight="1">
      <c r="A18" s="29" t="s">
        <v>38</v>
      </c>
      <c r="B18" s="42">
        <f t="shared" si="4"/>
        <v>89695</v>
      </c>
      <c r="C18" s="42">
        <v>1420</v>
      </c>
      <c r="D18" s="42">
        <v>76825</v>
      </c>
      <c r="E18" s="42">
        <v>11450</v>
      </c>
      <c r="F18" s="42">
        <v>19355</v>
      </c>
      <c r="G18" s="42">
        <f t="shared" si="3"/>
        <v>86348</v>
      </c>
      <c r="H18" s="42">
        <v>639</v>
      </c>
      <c r="I18" s="42">
        <v>70749</v>
      </c>
      <c r="J18" s="42">
        <v>14960</v>
      </c>
      <c r="K18" s="42">
        <v>23688</v>
      </c>
      <c r="L18" s="45">
        <f t="shared" si="1"/>
        <v>-3347</v>
      </c>
      <c r="M18" s="45">
        <f t="shared" si="1"/>
        <v>-781</v>
      </c>
      <c r="N18" s="45">
        <f t="shared" si="1"/>
        <v>-6076</v>
      </c>
      <c r="O18" s="45">
        <f t="shared" si="1"/>
        <v>3510</v>
      </c>
      <c r="P18" s="45">
        <f t="shared" si="1"/>
        <v>4333</v>
      </c>
    </row>
    <row r="19" spans="1:16" ht="14.65" customHeight="1">
      <c r="A19" s="28" t="s">
        <v>39</v>
      </c>
      <c r="B19" s="39">
        <f t="shared" si="4"/>
        <v>139845</v>
      </c>
      <c r="C19" s="39">
        <v>44494</v>
      </c>
      <c r="D19" s="39">
        <v>60886</v>
      </c>
      <c r="E19" s="39">
        <v>34465</v>
      </c>
      <c r="F19" s="39">
        <v>65008</v>
      </c>
      <c r="G19" s="39">
        <f t="shared" si="3"/>
        <v>139292</v>
      </c>
      <c r="H19" s="39">
        <v>36790</v>
      </c>
      <c r="I19" s="39">
        <v>58725</v>
      </c>
      <c r="J19" s="39">
        <v>43777</v>
      </c>
      <c r="K19" s="39">
        <v>70855</v>
      </c>
      <c r="L19" s="55">
        <f t="shared" si="1"/>
        <v>-553</v>
      </c>
      <c r="M19" s="55">
        <f t="shared" si="1"/>
        <v>-7704</v>
      </c>
      <c r="N19" s="55">
        <f t="shared" si="1"/>
        <v>-2161</v>
      </c>
      <c r="O19" s="55">
        <f t="shared" si="1"/>
        <v>9312</v>
      </c>
      <c r="P19" s="55">
        <f t="shared" si="1"/>
        <v>5847</v>
      </c>
    </row>
    <row r="20" spans="1:16" ht="14.65" customHeight="1">
      <c r="A20" s="29" t="s">
        <v>40</v>
      </c>
      <c r="B20" s="42">
        <f t="shared" si="4"/>
        <v>12695</v>
      </c>
      <c r="C20" s="42">
        <v>380</v>
      </c>
      <c r="D20" s="42">
        <v>7593</v>
      </c>
      <c r="E20" s="42">
        <v>4722</v>
      </c>
      <c r="F20" s="42">
        <v>5149</v>
      </c>
      <c r="G20" s="42">
        <f t="shared" si="3"/>
        <v>12574</v>
      </c>
      <c r="H20" s="42">
        <v>76</v>
      </c>
      <c r="I20" s="42">
        <v>6794</v>
      </c>
      <c r="J20" s="42">
        <v>5704</v>
      </c>
      <c r="K20" s="42">
        <v>6272</v>
      </c>
      <c r="L20" s="45">
        <f t="shared" si="1"/>
        <v>-121</v>
      </c>
      <c r="M20" s="45">
        <f t="shared" si="1"/>
        <v>-304</v>
      </c>
      <c r="N20" s="45">
        <f t="shared" si="1"/>
        <v>-799</v>
      </c>
      <c r="O20" s="45">
        <f t="shared" si="1"/>
        <v>982</v>
      </c>
      <c r="P20" s="45">
        <f t="shared" si="1"/>
        <v>1123</v>
      </c>
    </row>
    <row r="21" spans="1:16" ht="14.65" customHeight="1">
      <c r="A21" s="30" t="s">
        <v>41</v>
      </c>
      <c r="B21" s="39">
        <f>SUM(B22:B27)</f>
        <v>11348</v>
      </c>
      <c r="C21" s="39">
        <f t="shared" ref="C21:K21" si="5">SUM(C22:C27)</f>
        <v>768</v>
      </c>
      <c r="D21" s="39">
        <f t="shared" si="5"/>
        <v>2100</v>
      </c>
      <c r="E21" s="39">
        <f t="shared" si="5"/>
        <v>8480</v>
      </c>
      <c r="F21" s="39">
        <v>11197</v>
      </c>
      <c r="G21" s="39">
        <f t="shared" si="5"/>
        <v>11420</v>
      </c>
      <c r="H21" s="39">
        <f t="shared" si="5"/>
        <v>353</v>
      </c>
      <c r="I21" s="39">
        <f t="shared" si="5"/>
        <v>1827</v>
      </c>
      <c r="J21" s="39">
        <f t="shared" si="5"/>
        <v>9240</v>
      </c>
      <c r="K21" s="39">
        <f t="shared" si="5"/>
        <v>11278</v>
      </c>
      <c r="L21" s="55">
        <f t="shared" si="1"/>
        <v>72</v>
      </c>
      <c r="M21" s="55">
        <f t="shared" si="1"/>
        <v>-415</v>
      </c>
      <c r="N21" s="55">
        <f t="shared" si="1"/>
        <v>-273</v>
      </c>
      <c r="O21" s="55">
        <f t="shared" si="1"/>
        <v>760</v>
      </c>
      <c r="P21" s="55">
        <f t="shared" si="1"/>
        <v>81</v>
      </c>
    </row>
    <row r="22" spans="1:16" ht="14.65" customHeight="1">
      <c r="A22" s="29" t="s">
        <v>42</v>
      </c>
      <c r="B22" s="42">
        <f t="shared" ref="B22:B27" si="6">SUM(C22:E22)</f>
        <v>2889</v>
      </c>
      <c r="C22" s="42">
        <v>125</v>
      </c>
      <c r="D22" s="42">
        <v>1053</v>
      </c>
      <c r="E22" s="42">
        <v>1711</v>
      </c>
      <c r="F22" s="42" t="s">
        <v>53</v>
      </c>
      <c r="G22" s="42">
        <f t="shared" ref="G22:G27" si="7">SUM(H22:J22)</f>
        <v>2868</v>
      </c>
      <c r="H22" s="42">
        <v>48</v>
      </c>
      <c r="I22" s="42">
        <v>978</v>
      </c>
      <c r="J22" s="42">
        <v>1842</v>
      </c>
      <c r="K22" s="42">
        <v>2860</v>
      </c>
      <c r="L22" s="45">
        <f t="shared" si="1"/>
        <v>-21</v>
      </c>
      <c r="M22" s="45">
        <f t="shared" si="1"/>
        <v>-77</v>
      </c>
      <c r="N22" s="45">
        <f t="shared" si="1"/>
        <v>-75</v>
      </c>
      <c r="O22" s="45">
        <f t="shared" si="1"/>
        <v>131</v>
      </c>
      <c r="P22" s="64" t="s">
        <v>53</v>
      </c>
    </row>
    <row r="23" spans="1:16" ht="14.65" customHeight="1">
      <c r="A23" s="28" t="s">
        <v>43</v>
      </c>
      <c r="B23" s="39">
        <f t="shared" si="6"/>
        <v>738</v>
      </c>
      <c r="C23" s="39">
        <v>0</v>
      </c>
      <c r="D23" s="39">
        <v>258</v>
      </c>
      <c r="E23" s="39">
        <v>480</v>
      </c>
      <c r="F23" s="39" t="s">
        <v>53</v>
      </c>
      <c r="G23" s="39">
        <f t="shared" si="7"/>
        <v>861</v>
      </c>
      <c r="H23" s="39">
        <v>11</v>
      </c>
      <c r="I23" s="39">
        <v>314</v>
      </c>
      <c r="J23" s="39">
        <v>536</v>
      </c>
      <c r="K23" s="39">
        <v>838</v>
      </c>
      <c r="L23" s="55">
        <f t="shared" si="1"/>
        <v>123</v>
      </c>
      <c r="M23" s="55">
        <f t="shared" si="1"/>
        <v>11</v>
      </c>
      <c r="N23" s="55">
        <f t="shared" si="1"/>
        <v>56</v>
      </c>
      <c r="O23" s="55">
        <f t="shared" si="1"/>
        <v>56</v>
      </c>
      <c r="P23" s="39" t="s">
        <v>53</v>
      </c>
    </row>
    <row r="24" spans="1:16" ht="14.65" customHeight="1">
      <c r="A24" s="29" t="s">
        <v>44</v>
      </c>
      <c r="B24" s="42">
        <f t="shared" si="6"/>
        <v>832</v>
      </c>
      <c r="C24" s="42">
        <v>24</v>
      </c>
      <c r="D24" s="42">
        <v>212</v>
      </c>
      <c r="E24" s="42">
        <v>596</v>
      </c>
      <c r="F24" s="42">
        <v>818</v>
      </c>
      <c r="G24" s="42">
        <f t="shared" si="7"/>
        <v>830</v>
      </c>
      <c r="H24" s="42">
        <v>11</v>
      </c>
      <c r="I24" s="42">
        <v>185</v>
      </c>
      <c r="J24" s="42">
        <v>634</v>
      </c>
      <c r="K24" s="42">
        <v>826</v>
      </c>
      <c r="L24" s="45">
        <f t="shared" si="1"/>
        <v>-2</v>
      </c>
      <c r="M24" s="45">
        <f t="shared" si="1"/>
        <v>-13</v>
      </c>
      <c r="N24" s="45">
        <f t="shared" si="1"/>
        <v>-27</v>
      </c>
      <c r="O24" s="45">
        <f t="shared" si="1"/>
        <v>38</v>
      </c>
      <c r="P24" s="45">
        <f t="shared" si="1"/>
        <v>8</v>
      </c>
    </row>
    <row r="25" spans="1:16" ht="14.65" customHeight="1">
      <c r="A25" s="28" t="s">
        <v>45</v>
      </c>
      <c r="B25" s="39">
        <f t="shared" si="6"/>
        <v>2171</v>
      </c>
      <c r="C25" s="39">
        <v>85</v>
      </c>
      <c r="D25" s="39">
        <v>298</v>
      </c>
      <c r="E25" s="39">
        <v>1788</v>
      </c>
      <c r="F25" s="39">
        <v>2132</v>
      </c>
      <c r="G25" s="39">
        <f t="shared" si="7"/>
        <v>2041</v>
      </c>
      <c r="H25" s="39">
        <v>42</v>
      </c>
      <c r="I25" s="39">
        <v>209</v>
      </c>
      <c r="J25" s="39">
        <v>1790</v>
      </c>
      <c r="K25" s="39">
        <v>2019</v>
      </c>
      <c r="L25" s="55">
        <f t="shared" si="1"/>
        <v>-130</v>
      </c>
      <c r="M25" s="55">
        <f t="shared" si="1"/>
        <v>-43</v>
      </c>
      <c r="N25" s="55">
        <f t="shared" si="1"/>
        <v>-89</v>
      </c>
      <c r="O25" s="55">
        <f t="shared" si="1"/>
        <v>2</v>
      </c>
      <c r="P25" s="55">
        <f t="shared" si="1"/>
        <v>-113</v>
      </c>
    </row>
    <row r="26" spans="1:16" ht="14.65" customHeight="1">
      <c r="A26" s="29" t="s">
        <v>46</v>
      </c>
      <c r="B26" s="42">
        <f t="shared" si="6"/>
        <v>1405</v>
      </c>
      <c r="C26" s="42">
        <v>354</v>
      </c>
      <c r="D26" s="42">
        <v>64</v>
      </c>
      <c r="E26" s="42">
        <v>987</v>
      </c>
      <c r="F26" s="42">
        <v>1364</v>
      </c>
      <c r="G26" s="42">
        <f t="shared" si="7"/>
        <v>1392</v>
      </c>
      <c r="H26" s="42">
        <v>112</v>
      </c>
      <c r="I26" s="42">
        <v>68</v>
      </c>
      <c r="J26" s="42">
        <v>1212</v>
      </c>
      <c r="K26" s="42">
        <v>1369</v>
      </c>
      <c r="L26" s="45">
        <f t="shared" si="1"/>
        <v>-13</v>
      </c>
      <c r="M26" s="45">
        <f t="shared" si="1"/>
        <v>-242</v>
      </c>
      <c r="N26" s="45">
        <f t="shared" si="1"/>
        <v>4</v>
      </c>
      <c r="O26" s="45">
        <f t="shared" si="1"/>
        <v>225</v>
      </c>
      <c r="P26" s="45">
        <f t="shared" si="1"/>
        <v>5</v>
      </c>
    </row>
    <row r="27" spans="1:16" ht="14.65" customHeight="1">
      <c r="A27" s="28" t="s">
        <v>47</v>
      </c>
      <c r="B27" s="39">
        <f t="shared" si="6"/>
        <v>3313</v>
      </c>
      <c r="C27" s="39">
        <v>180</v>
      </c>
      <c r="D27" s="39">
        <v>215</v>
      </c>
      <c r="E27" s="39">
        <v>2918</v>
      </c>
      <c r="F27" s="39">
        <v>3264</v>
      </c>
      <c r="G27" s="39">
        <f t="shared" si="7"/>
        <v>3428</v>
      </c>
      <c r="H27" s="39">
        <v>129</v>
      </c>
      <c r="I27" s="39">
        <v>73</v>
      </c>
      <c r="J27" s="39">
        <v>3226</v>
      </c>
      <c r="K27" s="39">
        <v>3366</v>
      </c>
      <c r="L27" s="55">
        <f t="shared" si="1"/>
        <v>115</v>
      </c>
      <c r="M27" s="55">
        <f t="shared" si="1"/>
        <v>-51</v>
      </c>
      <c r="N27" s="55">
        <f t="shared" si="1"/>
        <v>-142</v>
      </c>
      <c r="O27" s="55">
        <f t="shared" si="1"/>
        <v>308</v>
      </c>
      <c r="P27" s="55">
        <f t="shared" si="1"/>
        <v>102</v>
      </c>
    </row>
    <row r="28" spans="1:16" ht="14.65" customHeight="1">
      <c r="A28" s="31"/>
      <c r="B28" s="376" t="s">
        <v>156</v>
      </c>
      <c r="C28" s="364"/>
      <c r="D28" s="364"/>
      <c r="E28" s="364"/>
      <c r="F28" s="364"/>
      <c r="G28" s="376" t="s">
        <v>156</v>
      </c>
      <c r="H28" s="364"/>
      <c r="I28" s="364"/>
      <c r="J28" s="364"/>
      <c r="K28" s="364"/>
      <c r="L28" s="376" t="s">
        <v>124</v>
      </c>
      <c r="M28" s="364"/>
      <c r="N28" s="364"/>
      <c r="O28" s="364"/>
      <c r="P28" s="364"/>
    </row>
    <row r="29" spans="1:16" ht="14.65" customHeight="1">
      <c r="A29" s="26" t="s">
        <v>29</v>
      </c>
      <c r="B29" s="184">
        <f>B9*100/$B9</f>
        <v>100</v>
      </c>
      <c r="C29" s="63">
        <f t="shared" ref="C29:F29" si="8">C9*100/$B9</f>
        <v>17.197751542678276</v>
      </c>
      <c r="D29" s="63">
        <f t="shared" si="8"/>
        <v>52.056207450653211</v>
      </c>
      <c r="E29" s="63">
        <f t="shared" si="8"/>
        <v>30.746041006668513</v>
      </c>
      <c r="F29" s="63">
        <f t="shared" si="8"/>
        <v>46.414554838504138</v>
      </c>
      <c r="G29" s="184">
        <f>G9*100/$G9</f>
        <v>100</v>
      </c>
      <c r="H29" s="63">
        <f t="shared" ref="H29:K29" si="9">H9*100/$G9</f>
        <v>14.643883743213031</v>
      </c>
      <c r="I29" s="63">
        <f t="shared" si="9"/>
        <v>47.925022917038248</v>
      </c>
      <c r="J29" s="63">
        <f t="shared" si="9"/>
        <v>37.43109333974872</v>
      </c>
      <c r="K29" s="63">
        <f t="shared" si="9"/>
        <v>52.429206054245981</v>
      </c>
      <c r="L29" s="183" t="s">
        <v>103</v>
      </c>
      <c r="M29" s="174">
        <f t="shared" ref="M29:M47" si="10">H29-C29</f>
        <v>-2.5538677994652446</v>
      </c>
      <c r="N29" s="174">
        <f t="shared" ref="N29:N47" si="11">I29-D29</f>
        <v>-4.1311845336149631</v>
      </c>
      <c r="O29" s="174">
        <f t="shared" ref="O29:O47" si="12">J29-E29</f>
        <v>6.6850523330802076</v>
      </c>
      <c r="P29" s="174">
        <f t="shared" ref="P29:P47" si="13">K29-F29</f>
        <v>6.0146512157418428</v>
      </c>
    </row>
    <row r="30" spans="1:16" ht="14.65" customHeight="1">
      <c r="A30" s="27" t="s">
        <v>30</v>
      </c>
      <c r="B30" s="185">
        <f t="shared" ref="B30:F45" si="14">B10*100/$B10</f>
        <v>100</v>
      </c>
      <c r="C30" s="65">
        <f t="shared" si="14"/>
        <v>17.43887805762504</v>
      </c>
      <c r="D30" s="65">
        <f t="shared" si="14"/>
        <v>52.831849212509397</v>
      </c>
      <c r="E30" s="65">
        <f t="shared" si="14"/>
        <v>29.729272729865563</v>
      </c>
      <c r="F30" s="65">
        <f t="shared" si="14"/>
        <v>45.206503647657293</v>
      </c>
      <c r="G30" s="185">
        <f t="shared" ref="G30:K45" si="15">G10*100/$G10</f>
        <v>100</v>
      </c>
      <c r="H30" s="65">
        <f t="shared" si="15"/>
        <v>14.924142970638593</v>
      </c>
      <c r="I30" s="65">
        <f t="shared" si="15"/>
        <v>48.699533089469234</v>
      </c>
      <c r="J30" s="65">
        <f t="shared" si="15"/>
        <v>36.376323939892174</v>
      </c>
      <c r="K30" s="65">
        <f t="shared" si="15"/>
        <v>51.305352689515118</v>
      </c>
      <c r="L30" s="175" t="s">
        <v>103</v>
      </c>
      <c r="M30" s="175">
        <f t="shared" si="10"/>
        <v>-2.5147350869864464</v>
      </c>
      <c r="N30" s="175">
        <f t="shared" si="11"/>
        <v>-4.1323161230401624</v>
      </c>
      <c r="O30" s="175">
        <f t="shared" si="12"/>
        <v>6.6470512100266106</v>
      </c>
      <c r="P30" s="175">
        <f t="shared" si="13"/>
        <v>6.0988490418578252</v>
      </c>
    </row>
    <row r="31" spans="1:16" ht="14.65" customHeight="1">
      <c r="A31" s="28" t="s">
        <v>31</v>
      </c>
      <c r="B31" s="184">
        <f t="shared" si="14"/>
        <v>100</v>
      </c>
      <c r="C31" s="63">
        <f t="shared" si="14"/>
        <v>37.481259370314845</v>
      </c>
      <c r="D31" s="63">
        <f t="shared" si="14"/>
        <v>26.911544227886058</v>
      </c>
      <c r="E31" s="63">
        <f t="shared" si="14"/>
        <v>35.607196401799101</v>
      </c>
      <c r="F31" s="63">
        <f t="shared" si="14"/>
        <v>55.847076461769113</v>
      </c>
      <c r="G31" s="184">
        <f t="shared" si="15"/>
        <v>100</v>
      </c>
      <c r="H31" s="63">
        <f t="shared" si="15"/>
        <v>18.268467037331217</v>
      </c>
      <c r="I31" s="63">
        <f t="shared" si="15"/>
        <v>28.991262907069103</v>
      </c>
      <c r="J31" s="63">
        <f t="shared" si="15"/>
        <v>52.74027005559968</v>
      </c>
      <c r="K31" s="63">
        <f t="shared" si="15"/>
        <v>65.21048451151708</v>
      </c>
      <c r="L31" s="174" t="s">
        <v>103</v>
      </c>
      <c r="M31" s="174">
        <f t="shared" si="10"/>
        <v>-19.212792332983629</v>
      </c>
      <c r="N31" s="174">
        <f t="shared" si="11"/>
        <v>2.0797186791830455</v>
      </c>
      <c r="O31" s="174">
        <f t="shared" si="12"/>
        <v>17.133073653800579</v>
      </c>
      <c r="P31" s="174">
        <f t="shared" si="13"/>
        <v>9.3634080497479673</v>
      </c>
    </row>
    <row r="32" spans="1:16" ht="14.65" customHeight="1">
      <c r="A32" s="29" t="s">
        <v>32</v>
      </c>
      <c r="B32" s="185">
        <f t="shared" si="14"/>
        <v>100</v>
      </c>
      <c r="C32" s="65">
        <f t="shared" si="14"/>
        <v>54.068090017311022</v>
      </c>
      <c r="D32" s="65">
        <f t="shared" si="14"/>
        <v>14.598961338718984</v>
      </c>
      <c r="E32" s="65">
        <f t="shared" si="14"/>
        <v>31.332948643969996</v>
      </c>
      <c r="F32" s="65">
        <f t="shared" si="14"/>
        <v>78.188113098672815</v>
      </c>
      <c r="G32" s="185">
        <f t="shared" si="15"/>
        <v>100</v>
      </c>
      <c r="H32" s="65">
        <f t="shared" si="15"/>
        <v>45.356125356125354</v>
      </c>
      <c r="I32" s="65">
        <f t="shared" si="15"/>
        <v>11.965811965811966</v>
      </c>
      <c r="J32" s="65">
        <f t="shared" si="15"/>
        <v>42.67806267806268</v>
      </c>
      <c r="K32" s="65">
        <f t="shared" si="15"/>
        <v>89.344729344729345</v>
      </c>
      <c r="L32" s="175" t="s">
        <v>103</v>
      </c>
      <c r="M32" s="175">
        <f t="shared" si="10"/>
        <v>-8.711964661185668</v>
      </c>
      <c r="N32" s="175">
        <f t="shared" si="11"/>
        <v>-2.6331493729070186</v>
      </c>
      <c r="O32" s="175">
        <f t="shared" si="12"/>
        <v>11.345114034092685</v>
      </c>
      <c r="P32" s="175">
        <f t="shared" si="13"/>
        <v>11.156616246056529</v>
      </c>
    </row>
    <row r="33" spans="1:16" ht="14.65" customHeight="1">
      <c r="A33" s="28" t="s">
        <v>33</v>
      </c>
      <c r="B33" s="184">
        <f t="shared" si="14"/>
        <v>100</v>
      </c>
      <c r="C33" s="63">
        <f t="shared" si="14"/>
        <v>62.414532390775292</v>
      </c>
      <c r="D33" s="63">
        <f t="shared" si="14"/>
        <v>19.625680843666704</v>
      </c>
      <c r="E33" s="63">
        <f t="shared" si="14"/>
        <v>17.959786765558</v>
      </c>
      <c r="F33" s="63">
        <f t="shared" si="14"/>
        <v>33.795920732413954</v>
      </c>
      <c r="G33" s="184">
        <f t="shared" si="15"/>
        <v>100</v>
      </c>
      <c r="H33" s="63">
        <f t="shared" si="15"/>
        <v>53.112309836959817</v>
      </c>
      <c r="I33" s="63">
        <f t="shared" si="15"/>
        <v>22.325595490635795</v>
      </c>
      <c r="J33" s="63">
        <f t="shared" si="15"/>
        <v>24.562094672404388</v>
      </c>
      <c r="K33" s="63">
        <f t="shared" si="15"/>
        <v>41.508576277350144</v>
      </c>
      <c r="L33" s="174" t="s">
        <v>103</v>
      </c>
      <c r="M33" s="174">
        <f t="shared" si="10"/>
        <v>-9.3022225538154757</v>
      </c>
      <c r="N33" s="174">
        <f t="shared" si="11"/>
        <v>2.6999146469690913</v>
      </c>
      <c r="O33" s="174">
        <f t="shared" si="12"/>
        <v>6.6023079068463879</v>
      </c>
      <c r="P33" s="174">
        <f t="shared" si="13"/>
        <v>7.7126555449361902</v>
      </c>
    </row>
    <row r="34" spans="1:16" ht="14.65" customHeight="1">
      <c r="A34" s="29" t="s">
        <v>34</v>
      </c>
      <c r="B34" s="185">
        <f t="shared" si="14"/>
        <v>100</v>
      </c>
      <c r="C34" s="65">
        <f t="shared" si="14"/>
        <v>50.896860986547082</v>
      </c>
      <c r="D34" s="65">
        <f t="shared" si="14"/>
        <v>22.869955156950674</v>
      </c>
      <c r="E34" s="65">
        <f t="shared" si="14"/>
        <v>26.233183856502244</v>
      </c>
      <c r="F34" s="65">
        <f t="shared" si="14"/>
        <v>74.103139013452918</v>
      </c>
      <c r="G34" s="185">
        <f t="shared" si="15"/>
        <v>100</v>
      </c>
      <c r="H34" s="65">
        <f t="shared" si="15"/>
        <v>20.044296788482836</v>
      </c>
      <c r="I34" s="65">
        <f t="shared" si="15"/>
        <v>45.071982281284605</v>
      </c>
      <c r="J34" s="65">
        <f t="shared" si="15"/>
        <v>34.883720930232556</v>
      </c>
      <c r="K34" s="65">
        <f t="shared" si="15"/>
        <v>81.284606866002221</v>
      </c>
      <c r="L34" s="175" t="s">
        <v>103</v>
      </c>
      <c r="M34" s="175">
        <f t="shared" si="10"/>
        <v>-30.852564198064247</v>
      </c>
      <c r="N34" s="175">
        <f t="shared" si="11"/>
        <v>22.202027124333931</v>
      </c>
      <c r="O34" s="175">
        <f t="shared" si="12"/>
        <v>8.6505370737303124</v>
      </c>
      <c r="P34" s="175">
        <f t="shared" si="13"/>
        <v>7.1814678525493036</v>
      </c>
    </row>
    <row r="35" spans="1:16" ht="14.65" customHeight="1">
      <c r="A35" s="28" t="s">
        <v>35</v>
      </c>
      <c r="B35" s="184">
        <f t="shared" si="14"/>
        <v>100</v>
      </c>
      <c r="C35" s="63">
        <f t="shared" si="14"/>
        <v>7.3308795014321575</v>
      </c>
      <c r="D35" s="63">
        <f t="shared" si="14"/>
        <v>57.181540471217367</v>
      </c>
      <c r="E35" s="63">
        <f t="shared" si="14"/>
        <v>35.487580027350475</v>
      </c>
      <c r="F35" s="63">
        <f t="shared" si="14"/>
        <v>57.001925418931698</v>
      </c>
      <c r="G35" s="184">
        <f t="shared" si="15"/>
        <v>100</v>
      </c>
      <c r="H35" s="63">
        <f t="shared" si="15"/>
        <v>6.69639500082718</v>
      </c>
      <c r="I35" s="63">
        <f t="shared" si="15"/>
        <v>49.157780752282264</v>
      </c>
      <c r="J35" s="63">
        <f t="shared" si="15"/>
        <v>44.145824246890555</v>
      </c>
      <c r="K35" s="63">
        <f t="shared" si="15"/>
        <v>64.790723556571564</v>
      </c>
      <c r="L35" s="174" t="s">
        <v>103</v>
      </c>
      <c r="M35" s="174">
        <f t="shared" si="10"/>
        <v>-0.63448450060497752</v>
      </c>
      <c r="N35" s="174">
        <f t="shared" si="11"/>
        <v>-8.0237597189351035</v>
      </c>
      <c r="O35" s="174">
        <f t="shared" si="12"/>
        <v>8.6582442195400802</v>
      </c>
      <c r="P35" s="174">
        <f t="shared" si="13"/>
        <v>7.7887981376398656</v>
      </c>
    </row>
    <row r="36" spans="1:16" ht="14.65" customHeight="1">
      <c r="A36" s="29" t="s">
        <v>36</v>
      </c>
      <c r="B36" s="185">
        <f t="shared" si="14"/>
        <v>100</v>
      </c>
      <c r="C36" s="65">
        <f t="shared" si="14"/>
        <v>16.030792339466768</v>
      </c>
      <c r="D36" s="65">
        <f t="shared" si="14"/>
        <v>28.235073225685316</v>
      </c>
      <c r="E36" s="65">
        <f t="shared" si="14"/>
        <v>55.734134434847917</v>
      </c>
      <c r="F36" s="65">
        <f t="shared" si="14"/>
        <v>60.45437476530229</v>
      </c>
      <c r="G36" s="185">
        <f t="shared" si="15"/>
        <v>100</v>
      </c>
      <c r="H36" s="65">
        <f t="shared" si="15"/>
        <v>13.487210082780223</v>
      </c>
      <c r="I36" s="65">
        <f t="shared" si="15"/>
        <v>26.321873368633007</v>
      </c>
      <c r="J36" s="65">
        <f t="shared" si="15"/>
        <v>60.19091654858677</v>
      </c>
      <c r="K36" s="65">
        <f t="shared" si="15"/>
        <v>65.862480423596097</v>
      </c>
      <c r="L36" s="175" t="s">
        <v>103</v>
      </c>
      <c r="M36" s="175">
        <f t="shared" si="10"/>
        <v>-2.5435822566865447</v>
      </c>
      <c r="N36" s="175">
        <f t="shared" si="11"/>
        <v>-1.9131998570523088</v>
      </c>
      <c r="O36" s="175">
        <f t="shared" si="12"/>
        <v>4.4567821137388535</v>
      </c>
      <c r="P36" s="175">
        <f t="shared" si="13"/>
        <v>5.4081056582938061</v>
      </c>
    </row>
    <row r="37" spans="1:16" ht="14.65" customHeight="1">
      <c r="A37" s="28" t="s">
        <v>37</v>
      </c>
      <c r="B37" s="184">
        <f t="shared" si="14"/>
        <v>100</v>
      </c>
      <c r="C37" s="63">
        <f t="shared" si="14"/>
        <v>2.2686224070932077</v>
      </c>
      <c r="D37" s="63">
        <f t="shared" si="14"/>
        <v>40.701111050298287</v>
      </c>
      <c r="E37" s="63">
        <f t="shared" si="14"/>
        <v>57.030266542608508</v>
      </c>
      <c r="F37" s="63">
        <f t="shared" si="14"/>
        <v>49.4855235071972</v>
      </c>
      <c r="G37" s="184">
        <f t="shared" si="15"/>
        <v>100</v>
      </c>
      <c r="H37" s="63">
        <f t="shared" si="15"/>
        <v>4.1758548499651083</v>
      </c>
      <c r="I37" s="63">
        <f t="shared" si="15"/>
        <v>34.076762037683181</v>
      </c>
      <c r="J37" s="63">
        <f t="shared" si="15"/>
        <v>61.747383112351713</v>
      </c>
      <c r="K37" s="63">
        <f t="shared" si="15"/>
        <v>56.005582693649686</v>
      </c>
      <c r="L37" s="174" t="s">
        <v>103</v>
      </c>
      <c r="M37" s="174">
        <f t="shared" si="10"/>
        <v>1.9072324428719005</v>
      </c>
      <c r="N37" s="174">
        <f t="shared" si="11"/>
        <v>-6.6243490126151059</v>
      </c>
      <c r="O37" s="174">
        <f t="shared" si="12"/>
        <v>4.7171165697432045</v>
      </c>
      <c r="P37" s="174">
        <f t="shared" si="13"/>
        <v>6.5200591864524853</v>
      </c>
    </row>
    <row r="38" spans="1:16" ht="14.65" customHeight="1">
      <c r="A38" s="29" t="s">
        <v>38</v>
      </c>
      <c r="B38" s="185">
        <f t="shared" si="14"/>
        <v>100</v>
      </c>
      <c r="C38" s="65">
        <f t="shared" si="14"/>
        <v>1.5831428730698478</v>
      </c>
      <c r="D38" s="65">
        <f t="shared" si="14"/>
        <v>85.651374101120467</v>
      </c>
      <c r="E38" s="65">
        <f t="shared" si="14"/>
        <v>12.765483025809688</v>
      </c>
      <c r="F38" s="65">
        <f t="shared" si="14"/>
        <v>21.578683315680919</v>
      </c>
      <c r="G38" s="185">
        <f t="shared" si="15"/>
        <v>100</v>
      </c>
      <c r="H38" s="65">
        <f t="shared" si="15"/>
        <v>0.74002872098948436</v>
      </c>
      <c r="I38" s="65">
        <f t="shared" si="15"/>
        <v>81.934729235187845</v>
      </c>
      <c r="J38" s="65">
        <f t="shared" si="15"/>
        <v>17.325242043822669</v>
      </c>
      <c r="K38" s="65">
        <f t="shared" si="15"/>
        <v>27.433177375272155</v>
      </c>
      <c r="L38" s="175" t="s">
        <v>103</v>
      </c>
      <c r="M38" s="175">
        <f t="shared" si="10"/>
        <v>-0.84311415208036344</v>
      </c>
      <c r="N38" s="175">
        <f t="shared" si="11"/>
        <v>-3.7166448659326221</v>
      </c>
      <c r="O38" s="175">
        <f t="shared" si="12"/>
        <v>4.559759018012981</v>
      </c>
      <c r="P38" s="175">
        <f t="shared" si="13"/>
        <v>5.8544940595912358</v>
      </c>
    </row>
    <row r="39" spans="1:16" ht="14.65" customHeight="1">
      <c r="A39" s="28" t="s">
        <v>39</v>
      </c>
      <c r="B39" s="184">
        <f t="shared" si="14"/>
        <v>100</v>
      </c>
      <c r="C39" s="63">
        <f t="shared" si="14"/>
        <v>31.816654152812042</v>
      </c>
      <c r="D39" s="63">
        <f t="shared" si="14"/>
        <v>43.538203010475883</v>
      </c>
      <c r="E39" s="63">
        <f t="shared" si="14"/>
        <v>24.645142836712076</v>
      </c>
      <c r="F39" s="63">
        <f t="shared" si="14"/>
        <v>46.485752082662948</v>
      </c>
      <c r="G39" s="184">
        <f t="shared" si="15"/>
        <v>100</v>
      </c>
      <c r="H39" s="63">
        <f t="shared" si="15"/>
        <v>26.412141400798323</v>
      </c>
      <c r="I39" s="63">
        <f t="shared" si="15"/>
        <v>42.159635872842664</v>
      </c>
      <c r="J39" s="63">
        <f t="shared" si="15"/>
        <v>31.428222726359017</v>
      </c>
      <c r="K39" s="63">
        <f t="shared" si="15"/>
        <v>50.8679608304856</v>
      </c>
      <c r="L39" s="174" t="s">
        <v>103</v>
      </c>
      <c r="M39" s="174">
        <f t="shared" si="10"/>
        <v>-5.4045127520137193</v>
      </c>
      <c r="N39" s="174">
        <f t="shared" si="11"/>
        <v>-1.3785671376332189</v>
      </c>
      <c r="O39" s="174">
        <f t="shared" si="12"/>
        <v>6.7830798896469418</v>
      </c>
      <c r="P39" s="174">
        <f t="shared" si="13"/>
        <v>4.3822087478226521</v>
      </c>
    </row>
    <row r="40" spans="1:16" ht="14.65" customHeight="1">
      <c r="A40" s="29" t="s">
        <v>40</v>
      </c>
      <c r="B40" s="185">
        <f t="shared" si="14"/>
        <v>100</v>
      </c>
      <c r="C40" s="65">
        <f t="shared" si="14"/>
        <v>2.9933044505710908</v>
      </c>
      <c r="D40" s="65">
        <f t="shared" si="14"/>
        <v>59.810949192595508</v>
      </c>
      <c r="E40" s="65">
        <f t="shared" si="14"/>
        <v>37.195746356833396</v>
      </c>
      <c r="F40" s="65">
        <f t="shared" si="14"/>
        <v>40.55927530523828</v>
      </c>
      <c r="G40" s="185">
        <f t="shared" si="15"/>
        <v>100</v>
      </c>
      <c r="H40" s="65">
        <f t="shared" si="15"/>
        <v>0.60442182280897094</v>
      </c>
      <c r="I40" s="65">
        <f t="shared" si="15"/>
        <v>54.03212979163353</v>
      </c>
      <c r="J40" s="65">
        <f t="shared" si="15"/>
        <v>45.363448385557497</v>
      </c>
      <c r="K40" s="65">
        <f t="shared" si="15"/>
        <v>49.880706219182443</v>
      </c>
      <c r="L40" s="175" t="s">
        <v>103</v>
      </c>
      <c r="M40" s="175">
        <f t="shared" si="10"/>
        <v>-2.3888826277621198</v>
      </c>
      <c r="N40" s="175">
        <f t="shared" si="11"/>
        <v>-5.7788194009619787</v>
      </c>
      <c r="O40" s="175">
        <f t="shared" si="12"/>
        <v>8.1677020287241007</v>
      </c>
      <c r="P40" s="175">
        <f t="shared" si="13"/>
        <v>9.3214309139441625</v>
      </c>
    </row>
    <row r="41" spans="1:16" ht="14.65" customHeight="1">
      <c r="A41" s="30" t="s">
        <v>41</v>
      </c>
      <c r="B41" s="184">
        <f t="shared" si="14"/>
        <v>100</v>
      </c>
      <c r="C41" s="63">
        <f t="shared" si="14"/>
        <v>6.7677123722241808</v>
      </c>
      <c r="D41" s="63">
        <f t="shared" si="14"/>
        <v>18.505463517800493</v>
      </c>
      <c r="E41" s="63">
        <f t="shared" si="14"/>
        <v>74.726824109975325</v>
      </c>
      <c r="F41" s="63">
        <f t="shared" si="14"/>
        <v>98.669369051815295</v>
      </c>
      <c r="G41" s="184">
        <f t="shared" si="15"/>
        <v>100</v>
      </c>
      <c r="H41" s="63">
        <f t="shared" si="15"/>
        <v>3.0910683012259192</v>
      </c>
      <c r="I41" s="63">
        <f t="shared" si="15"/>
        <v>15.998248686514886</v>
      </c>
      <c r="J41" s="63">
        <f t="shared" si="15"/>
        <v>80.910683012259199</v>
      </c>
      <c r="K41" s="63">
        <f t="shared" si="15"/>
        <v>98.756567425569173</v>
      </c>
      <c r="L41" s="174" t="s">
        <v>103</v>
      </c>
      <c r="M41" s="174">
        <f t="shared" si="10"/>
        <v>-3.6766440709982615</v>
      </c>
      <c r="N41" s="174">
        <f t="shared" si="11"/>
        <v>-2.5072148312856068</v>
      </c>
      <c r="O41" s="174">
        <f t="shared" si="12"/>
        <v>6.1838589022838732</v>
      </c>
      <c r="P41" s="174">
        <f t="shared" si="13"/>
        <v>8.71983737538784E-2</v>
      </c>
    </row>
    <row r="42" spans="1:16" ht="14.65" customHeight="1">
      <c r="A42" s="29" t="s">
        <v>42</v>
      </c>
      <c r="B42" s="185">
        <f t="shared" si="14"/>
        <v>100</v>
      </c>
      <c r="C42" s="65">
        <f t="shared" si="14"/>
        <v>4.326756663205261</v>
      </c>
      <c r="D42" s="65">
        <f t="shared" si="14"/>
        <v>36.44859813084112</v>
      </c>
      <c r="E42" s="65">
        <f t="shared" si="14"/>
        <v>59.224645205953614</v>
      </c>
      <c r="F42" s="64" t="s">
        <v>53</v>
      </c>
      <c r="G42" s="185">
        <f t="shared" si="15"/>
        <v>100</v>
      </c>
      <c r="H42" s="65">
        <f t="shared" si="15"/>
        <v>1.6736401673640167</v>
      </c>
      <c r="I42" s="65">
        <f t="shared" si="15"/>
        <v>34.10041841004184</v>
      </c>
      <c r="J42" s="65">
        <f t="shared" si="15"/>
        <v>64.225941422594147</v>
      </c>
      <c r="K42" s="65">
        <f t="shared" si="15"/>
        <v>99.721059972105991</v>
      </c>
      <c r="L42" s="175" t="s">
        <v>103</v>
      </c>
      <c r="M42" s="175">
        <f t="shared" si="10"/>
        <v>-2.6531164958412443</v>
      </c>
      <c r="N42" s="175">
        <f t="shared" si="11"/>
        <v>-2.3481797207992798</v>
      </c>
      <c r="O42" s="175">
        <f t="shared" si="12"/>
        <v>5.001296216640533</v>
      </c>
      <c r="P42" s="64" t="s">
        <v>53</v>
      </c>
    </row>
    <row r="43" spans="1:16" ht="14.65" customHeight="1">
      <c r="A43" s="28" t="s">
        <v>43</v>
      </c>
      <c r="B43" s="184">
        <f t="shared" si="14"/>
        <v>100</v>
      </c>
      <c r="C43" s="63">
        <f t="shared" si="14"/>
        <v>0</v>
      </c>
      <c r="D43" s="63">
        <f t="shared" si="14"/>
        <v>34.959349593495936</v>
      </c>
      <c r="E43" s="63">
        <f t="shared" si="14"/>
        <v>65.040650406504071</v>
      </c>
      <c r="F43" s="39" t="s">
        <v>53</v>
      </c>
      <c r="G43" s="184">
        <f t="shared" si="15"/>
        <v>100</v>
      </c>
      <c r="H43" s="63">
        <f t="shared" si="15"/>
        <v>1.2775842044134726</v>
      </c>
      <c r="I43" s="63">
        <f t="shared" si="15"/>
        <v>36.469221835075494</v>
      </c>
      <c r="J43" s="63">
        <f t="shared" si="15"/>
        <v>62.253193960511034</v>
      </c>
      <c r="K43" s="63">
        <f t="shared" si="15"/>
        <v>97.328687572590013</v>
      </c>
      <c r="L43" s="174" t="s">
        <v>103</v>
      </c>
      <c r="M43" s="174">
        <f t="shared" si="10"/>
        <v>1.2775842044134726</v>
      </c>
      <c r="N43" s="174">
        <f t="shared" si="11"/>
        <v>1.5098722415795578</v>
      </c>
      <c r="O43" s="174">
        <f t="shared" si="12"/>
        <v>-2.7874564459930369</v>
      </c>
      <c r="P43" s="39" t="s">
        <v>53</v>
      </c>
    </row>
    <row r="44" spans="1:16" ht="14.65" customHeight="1">
      <c r="A44" s="29" t="s">
        <v>44</v>
      </c>
      <c r="B44" s="185">
        <f t="shared" si="14"/>
        <v>100</v>
      </c>
      <c r="C44" s="65">
        <f t="shared" si="14"/>
        <v>2.8846153846153846</v>
      </c>
      <c r="D44" s="65">
        <f t="shared" si="14"/>
        <v>25.48076923076923</v>
      </c>
      <c r="E44" s="65">
        <f t="shared" si="14"/>
        <v>71.634615384615387</v>
      </c>
      <c r="F44" s="65">
        <f t="shared" si="14"/>
        <v>98.317307692307693</v>
      </c>
      <c r="G44" s="185">
        <f t="shared" si="15"/>
        <v>100</v>
      </c>
      <c r="H44" s="65">
        <f t="shared" si="15"/>
        <v>1.3253012048192772</v>
      </c>
      <c r="I44" s="65">
        <f t="shared" si="15"/>
        <v>22.289156626506024</v>
      </c>
      <c r="J44" s="65">
        <f t="shared" si="15"/>
        <v>76.385542168674704</v>
      </c>
      <c r="K44" s="65">
        <f t="shared" si="15"/>
        <v>99.518072289156621</v>
      </c>
      <c r="L44" s="175" t="s">
        <v>103</v>
      </c>
      <c r="M44" s="175">
        <f t="shared" si="10"/>
        <v>-1.5593141797961074</v>
      </c>
      <c r="N44" s="175">
        <f t="shared" si="11"/>
        <v>-3.1916126042632058</v>
      </c>
      <c r="O44" s="175">
        <f t="shared" si="12"/>
        <v>4.7509267840593168</v>
      </c>
      <c r="P44" s="175">
        <f t="shared" si="13"/>
        <v>1.2007645968489271</v>
      </c>
    </row>
    <row r="45" spans="1:16" ht="14.65" customHeight="1">
      <c r="A45" s="28" t="s">
        <v>45</v>
      </c>
      <c r="B45" s="184">
        <f t="shared" si="14"/>
        <v>100</v>
      </c>
      <c r="C45" s="63">
        <f t="shared" si="14"/>
        <v>3.9152464302164902</v>
      </c>
      <c r="D45" s="63">
        <f t="shared" si="14"/>
        <v>13.72639336711193</v>
      </c>
      <c r="E45" s="63">
        <f t="shared" si="14"/>
        <v>82.358360202671577</v>
      </c>
      <c r="F45" s="63">
        <f t="shared" si="14"/>
        <v>98.203592814371262</v>
      </c>
      <c r="G45" s="184">
        <f t="shared" si="15"/>
        <v>100</v>
      </c>
      <c r="H45" s="63">
        <f t="shared" si="15"/>
        <v>2.0578147966682998</v>
      </c>
      <c r="I45" s="63">
        <f t="shared" si="15"/>
        <v>10.240078392944636</v>
      </c>
      <c r="J45" s="63">
        <f t="shared" si="15"/>
        <v>87.702106810387065</v>
      </c>
      <c r="K45" s="63">
        <f t="shared" si="15"/>
        <v>98.922097011268988</v>
      </c>
      <c r="L45" s="174" t="s">
        <v>103</v>
      </c>
      <c r="M45" s="174">
        <f t="shared" si="10"/>
        <v>-1.8574316335481904</v>
      </c>
      <c r="N45" s="174">
        <f t="shared" si="11"/>
        <v>-3.4863149741672945</v>
      </c>
      <c r="O45" s="174">
        <f t="shared" si="12"/>
        <v>5.343746607715488</v>
      </c>
      <c r="P45" s="174">
        <f t="shared" si="13"/>
        <v>0.71850419689772593</v>
      </c>
    </row>
    <row r="46" spans="1:16" ht="14.65" customHeight="1">
      <c r="A46" s="29" t="s">
        <v>46</v>
      </c>
      <c r="B46" s="185">
        <f t="shared" ref="B46:F47" si="16">B26*100/$B26</f>
        <v>100</v>
      </c>
      <c r="C46" s="65">
        <f t="shared" si="16"/>
        <v>25.19572953736655</v>
      </c>
      <c r="D46" s="65">
        <f t="shared" si="16"/>
        <v>4.5551601423487549</v>
      </c>
      <c r="E46" s="65">
        <f t="shared" si="16"/>
        <v>70.2491103202847</v>
      </c>
      <c r="F46" s="65">
        <f t="shared" si="16"/>
        <v>97.081850533807824</v>
      </c>
      <c r="G46" s="185">
        <f t="shared" ref="G46:K47" si="17">G26*100/$G26</f>
        <v>100</v>
      </c>
      <c r="H46" s="65">
        <f t="shared" si="17"/>
        <v>8.0459770114942533</v>
      </c>
      <c r="I46" s="65">
        <f t="shared" si="17"/>
        <v>4.8850574712643677</v>
      </c>
      <c r="J46" s="65">
        <f t="shared" si="17"/>
        <v>87.068965517241381</v>
      </c>
      <c r="K46" s="65">
        <f t="shared" si="17"/>
        <v>98.347701149425291</v>
      </c>
      <c r="L46" s="175" t="s">
        <v>103</v>
      </c>
      <c r="M46" s="175">
        <f t="shared" si="10"/>
        <v>-17.149752525872294</v>
      </c>
      <c r="N46" s="175">
        <f t="shared" si="11"/>
        <v>0.32989732891561285</v>
      </c>
      <c r="O46" s="175">
        <f t="shared" si="12"/>
        <v>16.819855196956681</v>
      </c>
      <c r="P46" s="175">
        <f t="shared" si="13"/>
        <v>1.2658506156174667</v>
      </c>
    </row>
    <row r="47" spans="1:16" ht="14.65" customHeight="1">
      <c r="A47" s="28" t="s">
        <v>47</v>
      </c>
      <c r="B47" s="184">
        <f t="shared" si="16"/>
        <v>100</v>
      </c>
      <c r="C47" s="63">
        <f t="shared" si="16"/>
        <v>5.4331421672200424</v>
      </c>
      <c r="D47" s="63">
        <f t="shared" si="16"/>
        <v>6.4895864775128285</v>
      </c>
      <c r="E47" s="63">
        <f t="shared" si="16"/>
        <v>88.077271355267129</v>
      </c>
      <c r="F47" s="63">
        <f t="shared" si="16"/>
        <v>98.520977965590106</v>
      </c>
      <c r="G47" s="184">
        <f t="shared" si="17"/>
        <v>100</v>
      </c>
      <c r="H47" s="63">
        <f t="shared" si="17"/>
        <v>3.7631271878646442</v>
      </c>
      <c r="I47" s="63">
        <f t="shared" si="17"/>
        <v>2.1295215869311552</v>
      </c>
      <c r="J47" s="63">
        <f t="shared" si="17"/>
        <v>94.107351225204198</v>
      </c>
      <c r="K47" s="63">
        <f t="shared" si="17"/>
        <v>98.191365227537929</v>
      </c>
      <c r="L47" s="174" t="s">
        <v>103</v>
      </c>
      <c r="M47" s="174">
        <f t="shared" si="10"/>
        <v>-1.6700149793553982</v>
      </c>
      <c r="N47" s="174">
        <f t="shared" si="11"/>
        <v>-4.3600648905816737</v>
      </c>
      <c r="O47" s="174">
        <f t="shared" si="12"/>
        <v>6.0300798699370688</v>
      </c>
      <c r="P47" s="174">
        <f t="shared" si="13"/>
        <v>-0.32961273805217672</v>
      </c>
    </row>
    <row r="48" spans="1:16" ht="20.25" customHeight="1">
      <c r="A48" s="373" t="s">
        <v>127</v>
      </c>
      <c r="B48" s="373"/>
      <c r="C48" s="373"/>
      <c r="D48" s="373"/>
      <c r="E48" s="373"/>
      <c r="F48" s="373"/>
      <c r="G48" s="373"/>
      <c r="H48" s="373"/>
      <c r="I48" s="373"/>
      <c r="J48" s="373"/>
      <c r="K48" s="373"/>
      <c r="L48" s="373"/>
      <c r="M48" s="373"/>
      <c r="N48" s="373"/>
      <c r="O48" s="373"/>
      <c r="P48" s="373"/>
    </row>
  </sheetData>
  <mergeCells count="17">
    <mergeCell ref="A48:P48"/>
    <mergeCell ref="B8:F8"/>
    <mergeCell ref="G8:K8"/>
    <mergeCell ref="L8:P8"/>
    <mergeCell ref="B28:F28"/>
    <mergeCell ref="G28:K28"/>
    <mergeCell ref="L28:P28"/>
    <mergeCell ref="A5:A7"/>
    <mergeCell ref="B5:F5"/>
    <mergeCell ref="G5:K5"/>
    <mergeCell ref="L5:P5"/>
    <mergeCell ref="B6:B7"/>
    <mergeCell ref="C6:F6"/>
    <mergeCell ref="G6:G7"/>
    <mergeCell ref="H6:K6"/>
    <mergeCell ref="L6:L7"/>
    <mergeCell ref="M6:P6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8"/>
  <sheetViews>
    <sheetView workbookViewId="0"/>
  </sheetViews>
  <sheetFormatPr baseColWidth="10" defaultColWidth="10.81640625" defaultRowHeight="14.65" customHeight="1"/>
  <cols>
    <col min="1" max="1" width="26.81640625" style="3" customWidth="1"/>
    <col min="2" max="2" width="14.54296875" style="3" customWidth="1"/>
    <col min="3" max="6" width="12.54296875" style="3" customWidth="1"/>
    <col min="7" max="7" width="14.54296875" style="3" customWidth="1"/>
    <col min="8" max="11" width="12.54296875" style="3" customWidth="1"/>
    <col min="12" max="12" width="14.54296875" style="3" customWidth="1"/>
    <col min="13" max="16" width="12.54296875" style="3" customWidth="1"/>
    <col min="17" max="16384" width="10.81640625" style="3"/>
  </cols>
  <sheetData>
    <row r="1" spans="1:16" s="5" customFormat="1" ht="20.25" customHeight="1">
      <c r="A1" s="4" t="s">
        <v>0</v>
      </c>
    </row>
    <row r="2" spans="1:16" s="2" customFormat="1" ht="14.65" customHeight="1">
      <c r="A2" s="1"/>
    </row>
    <row r="3" spans="1:16" s="2" customFormat="1" ht="14.65" customHeight="1">
      <c r="A3" s="9" t="s">
        <v>394</v>
      </c>
    </row>
    <row r="5" spans="1:16" ht="14.65" customHeight="1">
      <c r="A5" s="374" t="s">
        <v>28</v>
      </c>
      <c r="B5" s="366">
        <v>2012</v>
      </c>
      <c r="C5" s="366"/>
      <c r="D5" s="366"/>
      <c r="E5" s="366"/>
      <c r="F5" s="366"/>
      <c r="G5" s="366">
        <v>2015</v>
      </c>
      <c r="H5" s="366"/>
      <c r="I5" s="366"/>
      <c r="J5" s="366"/>
      <c r="K5" s="366"/>
      <c r="L5" s="366" t="s">
        <v>214</v>
      </c>
      <c r="M5" s="366"/>
      <c r="N5" s="366"/>
      <c r="O5" s="366"/>
      <c r="P5" s="366"/>
    </row>
    <row r="6" spans="1:16" ht="14.65" customHeight="1">
      <c r="A6" s="375"/>
      <c r="B6" s="371" t="s">
        <v>153</v>
      </c>
      <c r="C6" s="366" t="s">
        <v>27</v>
      </c>
      <c r="D6" s="366"/>
      <c r="E6" s="366"/>
      <c r="F6" s="366"/>
      <c r="G6" s="371" t="s">
        <v>153</v>
      </c>
      <c r="H6" s="366" t="s">
        <v>27</v>
      </c>
      <c r="I6" s="366"/>
      <c r="J6" s="366"/>
      <c r="K6" s="366"/>
      <c r="L6" s="371" t="s">
        <v>153</v>
      </c>
      <c r="M6" s="366" t="s">
        <v>27</v>
      </c>
      <c r="N6" s="366"/>
      <c r="O6" s="366"/>
      <c r="P6" s="366"/>
    </row>
    <row r="7" spans="1:16" s="25" customFormat="1" ht="40.15" customHeight="1">
      <c r="A7" s="377"/>
      <c r="B7" s="371"/>
      <c r="C7" s="180" t="s">
        <v>72</v>
      </c>
      <c r="D7" s="180" t="s">
        <v>145</v>
      </c>
      <c r="E7" s="180" t="s">
        <v>157</v>
      </c>
      <c r="F7" s="180" t="s">
        <v>158</v>
      </c>
      <c r="G7" s="371"/>
      <c r="H7" s="180" t="s">
        <v>72</v>
      </c>
      <c r="I7" s="180" t="s">
        <v>145</v>
      </c>
      <c r="J7" s="180" t="s">
        <v>157</v>
      </c>
      <c r="K7" s="180" t="s">
        <v>158</v>
      </c>
      <c r="L7" s="371"/>
      <c r="M7" s="180" t="s">
        <v>72</v>
      </c>
      <c r="N7" s="180" t="s">
        <v>145</v>
      </c>
      <c r="O7" s="180" t="s">
        <v>157</v>
      </c>
      <c r="P7" s="180" t="s">
        <v>158</v>
      </c>
    </row>
    <row r="8" spans="1:16" ht="14.65" customHeight="1">
      <c r="A8" s="31"/>
      <c r="B8" s="376" t="s">
        <v>5</v>
      </c>
      <c r="C8" s="364"/>
      <c r="D8" s="364"/>
      <c r="E8" s="364"/>
      <c r="F8" s="364"/>
      <c r="G8" s="376" t="s">
        <v>5</v>
      </c>
      <c r="H8" s="364"/>
      <c r="I8" s="364"/>
      <c r="J8" s="364"/>
      <c r="K8" s="364"/>
      <c r="L8" s="376" t="s">
        <v>5</v>
      </c>
      <c r="M8" s="364"/>
      <c r="N8" s="364"/>
      <c r="O8" s="364"/>
      <c r="P8" s="364"/>
    </row>
    <row r="9" spans="1:16" ht="14.65" customHeight="1">
      <c r="A9" s="26" t="s">
        <v>29</v>
      </c>
      <c r="B9" s="39">
        <f>SUM(C9:E9)</f>
        <v>104065</v>
      </c>
      <c r="C9" s="39">
        <v>12586</v>
      </c>
      <c r="D9" s="39">
        <v>33236</v>
      </c>
      <c r="E9" s="39">
        <v>58243</v>
      </c>
      <c r="F9" s="39">
        <f>F10+F21</f>
        <v>82801</v>
      </c>
      <c r="G9" s="39">
        <f>SUM(G11:G20,G22:G27)</f>
        <v>108862</v>
      </c>
      <c r="H9" s="39">
        <f>H10+H21</f>
        <v>9905</v>
      </c>
      <c r="I9" s="39">
        <f t="shared" ref="I9:K9" si="0">I10+I21</f>
        <v>31628</v>
      </c>
      <c r="J9" s="39">
        <f t="shared" si="0"/>
        <v>16170</v>
      </c>
      <c r="K9" s="39">
        <f t="shared" si="0"/>
        <v>92276</v>
      </c>
      <c r="L9" s="55">
        <f t="shared" ref="L9:P21" si="1">G9-B9</f>
        <v>4797</v>
      </c>
      <c r="M9" s="55">
        <f t="shared" si="1"/>
        <v>-2681</v>
      </c>
      <c r="N9" s="55">
        <f t="shared" si="1"/>
        <v>-1608</v>
      </c>
      <c r="O9" s="55">
        <f t="shared" si="1"/>
        <v>-42073</v>
      </c>
      <c r="P9" s="55">
        <f t="shared" si="1"/>
        <v>9475</v>
      </c>
    </row>
    <row r="10" spans="1:16" ht="14.65" customHeight="1">
      <c r="A10" s="27" t="s">
        <v>30</v>
      </c>
      <c r="B10" s="42">
        <f>SUM(C10:E10)</f>
        <v>67987</v>
      </c>
      <c r="C10" s="42">
        <v>10305</v>
      </c>
      <c r="D10" s="42">
        <v>25735</v>
      </c>
      <c r="E10" s="42">
        <f>8259+23688</f>
        <v>31947</v>
      </c>
      <c r="F10" s="42">
        <v>47100</v>
      </c>
      <c r="G10" s="42">
        <f t="shared" ref="G10" si="2">SUM(G11:G20)</f>
        <v>71469</v>
      </c>
      <c r="H10" s="42">
        <v>8757</v>
      </c>
      <c r="I10" s="42">
        <v>24765</v>
      </c>
      <c r="J10" s="42">
        <v>9964</v>
      </c>
      <c r="K10" s="42">
        <v>55183</v>
      </c>
      <c r="L10" s="45">
        <f t="shared" si="1"/>
        <v>3482</v>
      </c>
      <c r="M10" s="45">
        <f t="shared" si="1"/>
        <v>-1548</v>
      </c>
      <c r="N10" s="45">
        <f t="shared" si="1"/>
        <v>-970</v>
      </c>
      <c r="O10" s="45">
        <f t="shared" si="1"/>
        <v>-21983</v>
      </c>
      <c r="P10" s="45">
        <f t="shared" si="1"/>
        <v>8083</v>
      </c>
    </row>
    <row r="11" spans="1:16" ht="14.65" customHeight="1">
      <c r="A11" s="28" t="s">
        <v>31</v>
      </c>
      <c r="B11" s="245" t="s">
        <v>53</v>
      </c>
      <c r="C11" s="39" t="s">
        <v>53</v>
      </c>
      <c r="D11" s="39" t="s">
        <v>53</v>
      </c>
      <c r="E11" s="39" t="s">
        <v>53</v>
      </c>
      <c r="F11" s="39" t="s">
        <v>53</v>
      </c>
      <c r="G11" s="39">
        <f t="shared" ref="G11:G20" si="3">SUM(H11:J11)</f>
        <v>5658</v>
      </c>
      <c r="H11" s="39">
        <v>1355</v>
      </c>
      <c r="I11" s="39">
        <v>1779</v>
      </c>
      <c r="J11" s="39">
        <v>2524</v>
      </c>
      <c r="K11" s="39">
        <v>4206</v>
      </c>
      <c r="L11" s="63" t="s">
        <v>53</v>
      </c>
      <c r="M11" s="63" t="s">
        <v>53</v>
      </c>
      <c r="N11" s="63" t="s">
        <v>53</v>
      </c>
      <c r="O11" s="63" t="s">
        <v>53</v>
      </c>
      <c r="P11" s="63" t="s">
        <v>53</v>
      </c>
    </row>
    <row r="12" spans="1:16" ht="14.65" customHeight="1">
      <c r="A12" s="29" t="s">
        <v>32</v>
      </c>
      <c r="B12" s="246" t="s">
        <v>53</v>
      </c>
      <c r="C12" s="42" t="s">
        <v>53</v>
      </c>
      <c r="D12" s="42" t="s">
        <v>53</v>
      </c>
      <c r="E12" s="42" t="s">
        <v>53</v>
      </c>
      <c r="F12" s="42" t="s">
        <v>53</v>
      </c>
      <c r="G12" s="42">
        <f t="shared" si="3"/>
        <v>1332</v>
      </c>
      <c r="H12" s="42">
        <v>480</v>
      </c>
      <c r="I12" s="42">
        <v>212</v>
      </c>
      <c r="J12" s="42">
        <v>640</v>
      </c>
      <c r="K12" s="42">
        <v>1328</v>
      </c>
      <c r="L12" s="65" t="s">
        <v>53</v>
      </c>
      <c r="M12" s="65" t="s">
        <v>53</v>
      </c>
      <c r="N12" s="65" t="s">
        <v>53</v>
      </c>
      <c r="O12" s="65" t="s">
        <v>53</v>
      </c>
      <c r="P12" s="65" t="s">
        <v>53</v>
      </c>
    </row>
    <row r="13" spans="1:16" ht="14.65" customHeight="1">
      <c r="A13" s="28" t="s">
        <v>33</v>
      </c>
      <c r="B13" s="245" t="s">
        <v>53</v>
      </c>
      <c r="C13" s="39" t="s">
        <v>53</v>
      </c>
      <c r="D13" s="39" t="s">
        <v>53</v>
      </c>
      <c r="E13" s="39" t="s">
        <v>53</v>
      </c>
      <c r="F13" s="39" t="s">
        <v>53</v>
      </c>
      <c r="G13" s="39">
        <f t="shared" si="3"/>
        <v>8727</v>
      </c>
      <c r="H13" s="39">
        <v>2383</v>
      </c>
      <c r="I13" s="39">
        <v>2584</v>
      </c>
      <c r="J13" s="39">
        <v>3760</v>
      </c>
      <c r="K13" s="39">
        <v>6045</v>
      </c>
      <c r="L13" s="63" t="s">
        <v>53</v>
      </c>
      <c r="M13" s="63" t="s">
        <v>53</v>
      </c>
      <c r="N13" s="63" t="s">
        <v>53</v>
      </c>
      <c r="O13" s="63" t="s">
        <v>53</v>
      </c>
      <c r="P13" s="63" t="s">
        <v>53</v>
      </c>
    </row>
    <row r="14" spans="1:16" ht="14.65" customHeight="1">
      <c r="A14" s="29" t="s">
        <v>34</v>
      </c>
      <c r="B14" s="246" t="s">
        <v>53</v>
      </c>
      <c r="C14" s="42" t="s">
        <v>53</v>
      </c>
      <c r="D14" s="42" t="s">
        <v>53</v>
      </c>
      <c r="E14" s="42" t="s">
        <v>53</v>
      </c>
      <c r="F14" s="42" t="s">
        <v>53</v>
      </c>
      <c r="G14" s="42">
        <v>807</v>
      </c>
      <c r="H14" s="42" t="s">
        <v>53</v>
      </c>
      <c r="I14" s="42" t="s">
        <v>53</v>
      </c>
      <c r="J14" s="42" t="s">
        <v>53</v>
      </c>
      <c r="K14" s="42" t="s">
        <v>53</v>
      </c>
      <c r="L14" s="65" t="s">
        <v>53</v>
      </c>
      <c r="M14" s="65" t="s">
        <v>53</v>
      </c>
      <c r="N14" s="65" t="s">
        <v>53</v>
      </c>
      <c r="O14" s="65" t="s">
        <v>53</v>
      </c>
      <c r="P14" s="65" t="s">
        <v>53</v>
      </c>
    </row>
    <row r="15" spans="1:16" ht="14.65" customHeight="1">
      <c r="A15" s="28" t="s">
        <v>35</v>
      </c>
      <c r="B15" s="245" t="s">
        <v>53</v>
      </c>
      <c r="C15" s="39" t="s">
        <v>53</v>
      </c>
      <c r="D15" s="39" t="s">
        <v>53</v>
      </c>
      <c r="E15" s="39" t="s">
        <v>53</v>
      </c>
      <c r="F15" s="39" t="s">
        <v>53</v>
      </c>
      <c r="G15" s="39">
        <f t="shared" si="3"/>
        <v>35287</v>
      </c>
      <c r="H15" s="39">
        <v>2092</v>
      </c>
      <c r="I15" s="39">
        <v>13680</v>
      </c>
      <c r="J15" s="39">
        <v>19515</v>
      </c>
      <c r="K15" s="39">
        <v>27713</v>
      </c>
      <c r="L15" s="63" t="s">
        <v>53</v>
      </c>
      <c r="M15" s="63" t="s">
        <v>53</v>
      </c>
      <c r="N15" s="63" t="s">
        <v>53</v>
      </c>
      <c r="O15" s="63" t="s">
        <v>53</v>
      </c>
      <c r="P15" s="63" t="s">
        <v>53</v>
      </c>
    </row>
    <row r="16" spans="1:16" ht="14.65" customHeight="1">
      <c r="A16" s="29" t="s">
        <v>36</v>
      </c>
      <c r="B16" s="246" t="s">
        <v>53</v>
      </c>
      <c r="C16" s="42" t="s">
        <v>53</v>
      </c>
      <c r="D16" s="42" t="s">
        <v>53</v>
      </c>
      <c r="E16" s="42" t="s">
        <v>53</v>
      </c>
      <c r="F16" s="42" t="s">
        <v>53</v>
      </c>
      <c r="G16" s="42">
        <f t="shared" si="3"/>
        <v>3292</v>
      </c>
      <c r="H16" s="42">
        <v>613</v>
      </c>
      <c r="I16" s="42">
        <v>858</v>
      </c>
      <c r="J16" s="42">
        <v>1821</v>
      </c>
      <c r="K16" s="42">
        <v>2221</v>
      </c>
      <c r="L16" s="65" t="s">
        <v>53</v>
      </c>
      <c r="M16" s="65" t="s">
        <v>53</v>
      </c>
      <c r="N16" s="65" t="s">
        <v>53</v>
      </c>
      <c r="O16" s="65" t="s">
        <v>53</v>
      </c>
      <c r="P16" s="65" t="s">
        <v>53</v>
      </c>
    </row>
    <row r="17" spans="1:16" ht="14.65" customHeight="1">
      <c r="A17" s="28" t="s">
        <v>37</v>
      </c>
      <c r="B17" s="245" t="s">
        <v>53</v>
      </c>
      <c r="C17" s="39" t="s">
        <v>53</v>
      </c>
      <c r="D17" s="39" t="s">
        <v>53</v>
      </c>
      <c r="E17" s="39" t="s">
        <v>53</v>
      </c>
      <c r="F17" s="39" t="s">
        <v>53</v>
      </c>
      <c r="G17" s="39">
        <f t="shared" si="3"/>
        <v>183</v>
      </c>
      <c r="H17" s="39">
        <v>15</v>
      </c>
      <c r="I17" s="39">
        <v>55</v>
      </c>
      <c r="J17" s="39">
        <v>113</v>
      </c>
      <c r="K17" s="39">
        <v>111</v>
      </c>
      <c r="L17" s="63" t="s">
        <v>53</v>
      </c>
      <c r="M17" s="63" t="s">
        <v>53</v>
      </c>
      <c r="N17" s="63" t="s">
        <v>53</v>
      </c>
      <c r="O17" s="63" t="s">
        <v>53</v>
      </c>
      <c r="P17" s="63" t="s">
        <v>53</v>
      </c>
    </row>
    <row r="18" spans="1:16" ht="14.65" customHeight="1">
      <c r="A18" s="29" t="s">
        <v>38</v>
      </c>
      <c r="B18" s="246" t="s">
        <v>53</v>
      </c>
      <c r="C18" s="42" t="s">
        <v>53</v>
      </c>
      <c r="D18" s="42" t="s">
        <v>53</v>
      </c>
      <c r="E18" s="42" t="s">
        <v>53</v>
      </c>
      <c r="F18" s="42" t="s">
        <v>53</v>
      </c>
      <c r="G18" s="42">
        <f t="shared" si="3"/>
        <v>2261</v>
      </c>
      <c r="H18" s="42">
        <v>17</v>
      </c>
      <c r="I18" s="42">
        <v>551</v>
      </c>
      <c r="J18" s="42">
        <v>1693</v>
      </c>
      <c r="K18" s="42">
        <v>1923</v>
      </c>
      <c r="L18" s="65" t="s">
        <v>53</v>
      </c>
      <c r="M18" s="65" t="s">
        <v>53</v>
      </c>
      <c r="N18" s="65" t="s">
        <v>53</v>
      </c>
      <c r="O18" s="65" t="s">
        <v>53</v>
      </c>
      <c r="P18" s="65" t="s">
        <v>53</v>
      </c>
    </row>
    <row r="19" spans="1:16" ht="14.65" customHeight="1">
      <c r="A19" s="28" t="s">
        <v>39</v>
      </c>
      <c r="B19" s="245" t="s">
        <v>53</v>
      </c>
      <c r="C19" s="39" t="s">
        <v>53</v>
      </c>
      <c r="D19" s="39" t="s">
        <v>53</v>
      </c>
      <c r="E19" s="39" t="s">
        <v>53</v>
      </c>
      <c r="F19" s="39" t="s">
        <v>53</v>
      </c>
      <c r="G19" s="39">
        <f t="shared" si="3"/>
        <v>12804</v>
      </c>
      <c r="H19" s="39">
        <v>1748</v>
      </c>
      <c r="I19" s="39">
        <v>4274</v>
      </c>
      <c r="J19" s="39">
        <v>6782</v>
      </c>
      <c r="K19" s="39">
        <v>10010</v>
      </c>
      <c r="L19" s="63" t="s">
        <v>53</v>
      </c>
      <c r="M19" s="63" t="s">
        <v>53</v>
      </c>
      <c r="N19" s="63" t="s">
        <v>53</v>
      </c>
      <c r="O19" s="63" t="s">
        <v>53</v>
      </c>
      <c r="P19" s="63" t="s">
        <v>53</v>
      </c>
    </row>
    <row r="20" spans="1:16" ht="14.65" customHeight="1">
      <c r="A20" s="29" t="s">
        <v>40</v>
      </c>
      <c r="B20" s="246" t="s">
        <v>53</v>
      </c>
      <c r="C20" s="42" t="s">
        <v>53</v>
      </c>
      <c r="D20" s="42" t="s">
        <v>53</v>
      </c>
      <c r="E20" s="42" t="s">
        <v>53</v>
      </c>
      <c r="F20" s="42" t="s">
        <v>53</v>
      </c>
      <c r="G20" s="42">
        <f t="shared" si="3"/>
        <v>1118</v>
      </c>
      <c r="H20" s="42">
        <v>14</v>
      </c>
      <c r="I20" s="42">
        <v>290</v>
      </c>
      <c r="J20" s="42">
        <v>814</v>
      </c>
      <c r="K20" s="42">
        <v>843</v>
      </c>
      <c r="L20" s="65" t="s">
        <v>53</v>
      </c>
      <c r="M20" s="65" t="s">
        <v>53</v>
      </c>
      <c r="N20" s="65" t="s">
        <v>53</v>
      </c>
      <c r="O20" s="65" t="s">
        <v>53</v>
      </c>
      <c r="P20" s="65" t="s">
        <v>53</v>
      </c>
    </row>
    <row r="21" spans="1:16" ht="14.65" customHeight="1">
      <c r="A21" s="30" t="s">
        <v>41</v>
      </c>
      <c r="B21" s="39">
        <f>SUM(C21:E21)</f>
        <v>36078</v>
      </c>
      <c r="C21" s="39">
        <v>2281</v>
      </c>
      <c r="D21" s="39">
        <v>7501</v>
      </c>
      <c r="E21" s="39">
        <f>5126+21170</f>
        <v>26296</v>
      </c>
      <c r="F21" s="39">
        <v>35701</v>
      </c>
      <c r="G21" s="39">
        <f t="shared" ref="G21" si="4">SUM(G22:G27)</f>
        <v>37393</v>
      </c>
      <c r="H21" s="39">
        <v>1148</v>
      </c>
      <c r="I21" s="39">
        <v>6863</v>
      </c>
      <c r="J21" s="39">
        <v>6206</v>
      </c>
      <c r="K21" s="39">
        <v>37093</v>
      </c>
      <c r="L21" s="55">
        <f t="shared" si="1"/>
        <v>1315</v>
      </c>
      <c r="M21" s="55">
        <f t="shared" si="1"/>
        <v>-1133</v>
      </c>
      <c r="N21" s="55">
        <f t="shared" si="1"/>
        <v>-638</v>
      </c>
      <c r="O21" s="55">
        <f t="shared" si="1"/>
        <v>-20090</v>
      </c>
      <c r="P21" s="55">
        <f t="shared" si="1"/>
        <v>1392</v>
      </c>
    </row>
    <row r="22" spans="1:16" ht="14.65" customHeight="1">
      <c r="A22" s="29" t="s">
        <v>42</v>
      </c>
      <c r="B22" s="246" t="s">
        <v>53</v>
      </c>
      <c r="C22" s="42" t="s">
        <v>53</v>
      </c>
      <c r="D22" s="42" t="s">
        <v>53</v>
      </c>
      <c r="E22" s="42" t="s">
        <v>53</v>
      </c>
      <c r="F22" s="42" t="s">
        <v>53</v>
      </c>
      <c r="G22" s="42">
        <v>3964</v>
      </c>
      <c r="H22" s="42" t="s">
        <v>53</v>
      </c>
      <c r="I22" s="42" t="s">
        <v>53</v>
      </c>
      <c r="J22" s="42" t="s">
        <v>53</v>
      </c>
      <c r="K22" s="42" t="s">
        <v>53</v>
      </c>
      <c r="L22" s="246" t="s">
        <v>53</v>
      </c>
      <c r="M22" s="246" t="s">
        <v>53</v>
      </c>
      <c r="N22" s="246" t="s">
        <v>53</v>
      </c>
      <c r="O22" s="246" t="s">
        <v>53</v>
      </c>
      <c r="P22" s="246" t="s">
        <v>53</v>
      </c>
    </row>
    <row r="23" spans="1:16" ht="14.65" customHeight="1">
      <c r="A23" s="28" t="s">
        <v>43</v>
      </c>
      <c r="B23" s="245" t="s">
        <v>53</v>
      </c>
      <c r="C23" s="39" t="s">
        <v>53</v>
      </c>
      <c r="D23" s="39" t="s">
        <v>53</v>
      </c>
      <c r="E23" s="39" t="s">
        <v>53</v>
      </c>
      <c r="F23" s="39" t="s">
        <v>53</v>
      </c>
      <c r="G23" s="39">
        <f t="shared" ref="G23:G27" si="5">SUM(H23:J23)</f>
        <v>5072</v>
      </c>
      <c r="H23" s="39">
        <v>41</v>
      </c>
      <c r="I23" s="39">
        <v>1864</v>
      </c>
      <c r="J23" s="39">
        <v>3167</v>
      </c>
      <c r="K23" s="39">
        <v>5020</v>
      </c>
      <c r="L23" s="245" t="s">
        <v>53</v>
      </c>
      <c r="M23" s="245" t="s">
        <v>53</v>
      </c>
      <c r="N23" s="245" t="s">
        <v>53</v>
      </c>
      <c r="O23" s="245" t="s">
        <v>53</v>
      </c>
      <c r="P23" s="245" t="s">
        <v>53</v>
      </c>
    </row>
    <row r="24" spans="1:16" ht="14.65" customHeight="1">
      <c r="A24" s="29" t="s">
        <v>44</v>
      </c>
      <c r="B24" s="246" t="s">
        <v>53</v>
      </c>
      <c r="C24" s="42" t="s">
        <v>53</v>
      </c>
      <c r="D24" s="42" t="s">
        <v>53</v>
      </c>
      <c r="E24" s="42" t="s">
        <v>53</v>
      </c>
      <c r="F24" s="42" t="s">
        <v>53</v>
      </c>
      <c r="G24" s="42">
        <f t="shared" si="5"/>
        <v>4886</v>
      </c>
      <c r="H24" s="42">
        <v>86</v>
      </c>
      <c r="I24" s="42">
        <v>1605</v>
      </c>
      <c r="J24" s="42">
        <v>3195</v>
      </c>
      <c r="K24" s="42">
        <v>4868</v>
      </c>
      <c r="L24" s="246" t="s">
        <v>53</v>
      </c>
      <c r="M24" s="246" t="s">
        <v>53</v>
      </c>
      <c r="N24" s="246" t="s">
        <v>53</v>
      </c>
      <c r="O24" s="246" t="s">
        <v>53</v>
      </c>
      <c r="P24" s="246" t="s">
        <v>53</v>
      </c>
    </row>
    <row r="25" spans="1:16" ht="14.65" customHeight="1">
      <c r="A25" s="28" t="s">
        <v>45</v>
      </c>
      <c r="B25" s="245" t="s">
        <v>53</v>
      </c>
      <c r="C25" s="39" t="s">
        <v>53</v>
      </c>
      <c r="D25" s="39" t="s">
        <v>53</v>
      </c>
      <c r="E25" s="39" t="s">
        <v>53</v>
      </c>
      <c r="F25" s="39" t="s">
        <v>53</v>
      </c>
      <c r="G25" s="39">
        <f t="shared" si="5"/>
        <v>10478</v>
      </c>
      <c r="H25" s="39">
        <v>339</v>
      </c>
      <c r="I25" s="39">
        <v>1616</v>
      </c>
      <c r="J25" s="39">
        <v>8523</v>
      </c>
      <c r="K25" s="39">
        <v>10375</v>
      </c>
      <c r="L25" s="245" t="s">
        <v>53</v>
      </c>
      <c r="M25" s="245" t="s">
        <v>53</v>
      </c>
      <c r="N25" s="245" t="s">
        <v>53</v>
      </c>
      <c r="O25" s="245" t="s">
        <v>53</v>
      </c>
      <c r="P25" s="245" t="s">
        <v>53</v>
      </c>
    </row>
    <row r="26" spans="1:16" ht="14.65" customHeight="1">
      <c r="A26" s="29" t="s">
        <v>46</v>
      </c>
      <c r="B26" s="246" t="s">
        <v>53</v>
      </c>
      <c r="C26" s="42" t="s">
        <v>53</v>
      </c>
      <c r="D26" s="42" t="s">
        <v>53</v>
      </c>
      <c r="E26" s="42" t="s">
        <v>53</v>
      </c>
      <c r="F26" s="42" t="s">
        <v>53</v>
      </c>
      <c r="G26" s="42">
        <f t="shared" si="5"/>
        <v>3358</v>
      </c>
      <c r="H26" s="42">
        <v>339</v>
      </c>
      <c r="I26" s="42">
        <v>130</v>
      </c>
      <c r="J26" s="42">
        <v>2889</v>
      </c>
      <c r="K26" s="42">
        <v>3311</v>
      </c>
      <c r="L26" s="246" t="s">
        <v>53</v>
      </c>
      <c r="M26" s="246" t="s">
        <v>53</v>
      </c>
      <c r="N26" s="246" t="s">
        <v>53</v>
      </c>
      <c r="O26" s="246" t="s">
        <v>53</v>
      </c>
      <c r="P26" s="246" t="s">
        <v>53</v>
      </c>
    </row>
    <row r="27" spans="1:16" ht="14.65" customHeight="1">
      <c r="A27" s="28" t="s">
        <v>47</v>
      </c>
      <c r="B27" s="245" t="s">
        <v>53</v>
      </c>
      <c r="C27" s="39" t="s">
        <v>53</v>
      </c>
      <c r="D27" s="39" t="s">
        <v>53</v>
      </c>
      <c r="E27" s="39" t="s">
        <v>53</v>
      </c>
      <c r="F27" s="39" t="s">
        <v>53</v>
      </c>
      <c r="G27" s="39">
        <f t="shared" si="5"/>
        <v>9635</v>
      </c>
      <c r="H27" s="39">
        <v>215</v>
      </c>
      <c r="I27" s="39">
        <v>267</v>
      </c>
      <c r="J27" s="39">
        <v>9153</v>
      </c>
      <c r="K27" s="39">
        <v>9557</v>
      </c>
      <c r="L27" s="245" t="s">
        <v>53</v>
      </c>
      <c r="M27" s="245" t="s">
        <v>53</v>
      </c>
      <c r="N27" s="245" t="s">
        <v>53</v>
      </c>
      <c r="O27" s="245" t="s">
        <v>53</v>
      </c>
      <c r="P27" s="245" t="s">
        <v>53</v>
      </c>
    </row>
    <row r="28" spans="1:16" ht="14.65" customHeight="1">
      <c r="A28" s="31"/>
      <c r="B28" s="376" t="s">
        <v>156</v>
      </c>
      <c r="C28" s="364"/>
      <c r="D28" s="364"/>
      <c r="E28" s="364"/>
      <c r="F28" s="364"/>
      <c r="G28" s="376" t="s">
        <v>156</v>
      </c>
      <c r="H28" s="364"/>
      <c r="I28" s="364"/>
      <c r="J28" s="364"/>
      <c r="K28" s="364"/>
      <c r="L28" s="376" t="s">
        <v>124</v>
      </c>
      <c r="M28" s="364"/>
      <c r="N28" s="364"/>
      <c r="O28" s="364"/>
      <c r="P28" s="364"/>
    </row>
    <row r="29" spans="1:16" ht="14.65" customHeight="1">
      <c r="A29" s="26" t="s">
        <v>29</v>
      </c>
      <c r="B29" s="184">
        <f>B9*100/$B9</f>
        <v>100</v>
      </c>
      <c r="C29" s="63">
        <f t="shared" ref="C29:F29" si="6">C9*100/$B9</f>
        <v>12.094364099360977</v>
      </c>
      <c r="D29" s="63">
        <f t="shared" si="6"/>
        <v>31.937731225676259</v>
      </c>
      <c r="E29" s="63">
        <f t="shared" si="6"/>
        <v>55.96790467496276</v>
      </c>
      <c r="F29" s="63">
        <f t="shared" si="6"/>
        <v>79.566617018209769</v>
      </c>
      <c r="G29" s="184">
        <f>G9*100/$G9</f>
        <v>100</v>
      </c>
      <c r="H29" s="63">
        <f t="shared" ref="H29:K29" si="7">H9*100/$G9</f>
        <v>9.0986753871874484</v>
      </c>
      <c r="I29" s="63">
        <f t="shared" si="7"/>
        <v>29.053296834524446</v>
      </c>
      <c r="J29" s="63">
        <f t="shared" si="7"/>
        <v>14.853667946574562</v>
      </c>
      <c r="K29" s="63">
        <f t="shared" si="7"/>
        <v>84.764196873105405</v>
      </c>
      <c r="L29" s="183" t="s">
        <v>103</v>
      </c>
      <c r="M29" s="174">
        <f t="shared" ref="M29:M41" si="8">H29-C29</f>
        <v>-2.9956887121735285</v>
      </c>
      <c r="N29" s="174">
        <f t="shared" ref="N29:N41" si="9">I29-D29</f>
        <v>-2.8844343911518138</v>
      </c>
      <c r="O29" s="174">
        <f t="shared" ref="O29:O41" si="10">J29-E29</f>
        <v>-41.1142367283882</v>
      </c>
      <c r="P29" s="174">
        <f t="shared" ref="P29:P41" si="11">K29-F29</f>
        <v>5.1975798548956362</v>
      </c>
    </row>
    <row r="30" spans="1:16" ht="14.65" customHeight="1">
      <c r="A30" s="27" t="s">
        <v>30</v>
      </c>
      <c r="B30" s="185">
        <f t="shared" ref="B30:F41" si="12">B10*100/$B10</f>
        <v>100</v>
      </c>
      <c r="C30" s="65">
        <f t="shared" si="12"/>
        <v>15.15730948563696</v>
      </c>
      <c r="D30" s="65">
        <f t="shared" si="12"/>
        <v>37.852824804742085</v>
      </c>
      <c r="E30" s="65">
        <f t="shared" si="12"/>
        <v>46.989865709620958</v>
      </c>
      <c r="F30" s="65">
        <f t="shared" si="12"/>
        <v>69.277950196361076</v>
      </c>
      <c r="G30" s="185">
        <f t="shared" ref="G30:K45" si="13">G10*100/$G10</f>
        <v>100</v>
      </c>
      <c r="H30" s="65">
        <f t="shared" si="13"/>
        <v>12.25286487847878</v>
      </c>
      <c r="I30" s="65">
        <f t="shared" si="13"/>
        <v>34.651387314779832</v>
      </c>
      <c r="J30" s="65">
        <f t="shared" si="13"/>
        <v>13.941708992710126</v>
      </c>
      <c r="K30" s="65">
        <f t="shared" si="13"/>
        <v>77.212497726286927</v>
      </c>
      <c r="L30" s="175" t="s">
        <v>103</v>
      </c>
      <c r="M30" s="175">
        <f t="shared" si="8"/>
        <v>-2.9044446071581795</v>
      </c>
      <c r="N30" s="175">
        <f t="shared" si="9"/>
        <v>-3.2014374899622524</v>
      </c>
      <c r="O30" s="175">
        <f t="shared" si="10"/>
        <v>-33.048156716910832</v>
      </c>
      <c r="P30" s="175">
        <f t="shared" si="11"/>
        <v>7.934547529925851</v>
      </c>
    </row>
    <row r="31" spans="1:16" ht="14.65" customHeight="1">
      <c r="A31" s="28" t="s">
        <v>31</v>
      </c>
      <c r="B31" s="63" t="s">
        <v>53</v>
      </c>
      <c r="C31" s="63" t="s">
        <v>53</v>
      </c>
      <c r="D31" s="63" t="s">
        <v>53</v>
      </c>
      <c r="E31" s="63" t="s">
        <v>53</v>
      </c>
      <c r="F31" s="63" t="s">
        <v>53</v>
      </c>
      <c r="G31" s="184">
        <f t="shared" si="13"/>
        <v>100</v>
      </c>
      <c r="H31" s="63">
        <f t="shared" si="13"/>
        <v>23.948391657829621</v>
      </c>
      <c r="I31" s="63">
        <f t="shared" si="13"/>
        <v>31.442205726405088</v>
      </c>
      <c r="J31" s="63">
        <f t="shared" si="13"/>
        <v>44.609402615765291</v>
      </c>
      <c r="K31" s="63">
        <f t="shared" si="13"/>
        <v>74.337221633085889</v>
      </c>
      <c r="L31" s="174" t="s">
        <v>103</v>
      </c>
      <c r="M31" s="63" t="s">
        <v>53</v>
      </c>
      <c r="N31" s="63" t="s">
        <v>53</v>
      </c>
      <c r="O31" s="63" t="s">
        <v>53</v>
      </c>
      <c r="P31" s="63" t="s">
        <v>53</v>
      </c>
    </row>
    <row r="32" spans="1:16" ht="14.65" customHeight="1">
      <c r="A32" s="29" t="s">
        <v>32</v>
      </c>
      <c r="B32" s="65" t="s">
        <v>53</v>
      </c>
      <c r="C32" s="65" t="s">
        <v>53</v>
      </c>
      <c r="D32" s="65" t="s">
        <v>53</v>
      </c>
      <c r="E32" s="65" t="s">
        <v>53</v>
      </c>
      <c r="F32" s="65" t="s">
        <v>53</v>
      </c>
      <c r="G32" s="185">
        <f t="shared" si="13"/>
        <v>100</v>
      </c>
      <c r="H32" s="65">
        <f t="shared" si="13"/>
        <v>36.036036036036037</v>
      </c>
      <c r="I32" s="65">
        <f t="shared" si="13"/>
        <v>15.915915915915916</v>
      </c>
      <c r="J32" s="65">
        <f t="shared" si="13"/>
        <v>48.048048048048045</v>
      </c>
      <c r="K32" s="65">
        <f t="shared" si="13"/>
        <v>99.699699699699693</v>
      </c>
      <c r="L32" s="175" t="s">
        <v>103</v>
      </c>
      <c r="M32" s="65" t="s">
        <v>53</v>
      </c>
      <c r="N32" s="65" t="s">
        <v>53</v>
      </c>
      <c r="O32" s="65" t="s">
        <v>53</v>
      </c>
      <c r="P32" s="65" t="s">
        <v>53</v>
      </c>
    </row>
    <row r="33" spans="1:16" ht="14.65" customHeight="1">
      <c r="A33" s="28" t="s">
        <v>33</v>
      </c>
      <c r="B33" s="63" t="s">
        <v>53</v>
      </c>
      <c r="C33" s="63" t="s">
        <v>53</v>
      </c>
      <c r="D33" s="63" t="s">
        <v>53</v>
      </c>
      <c r="E33" s="63" t="s">
        <v>53</v>
      </c>
      <c r="F33" s="63" t="s">
        <v>53</v>
      </c>
      <c r="G33" s="184">
        <f t="shared" si="13"/>
        <v>100</v>
      </c>
      <c r="H33" s="63">
        <f t="shared" si="13"/>
        <v>27.306061647759826</v>
      </c>
      <c r="I33" s="63">
        <f t="shared" si="13"/>
        <v>29.609258622665291</v>
      </c>
      <c r="J33" s="63">
        <f t="shared" si="13"/>
        <v>43.08467972957488</v>
      </c>
      <c r="K33" s="63">
        <f t="shared" si="13"/>
        <v>69.267789618425581</v>
      </c>
      <c r="L33" s="174" t="s">
        <v>103</v>
      </c>
      <c r="M33" s="63" t="s">
        <v>53</v>
      </c>
      <c r="N33" s="63" t="s">
        <v>53</v>
      </c>
      <c r="O33" s="63" t="s">
        <v>53</v>
      </c>
      <c r="P33" s="63" t="s">
        <v>53</v>
      </c>
    </row>
    <row r="34" spans="1:16" ht="14.65" customHeight="1">
      <c r="A34" s="29" t="s">
        <v>34</v>
      </c>
      <c r="B34" s="65" t="s">
        <v>53</v>
      </c>
      <c r="C34" s="65" t="s">
        <v>53</v>
      </c>
      <c r="D34" s="65" t="s">
        <v>53</v>
      </c>
      <c r="E34" s="65" t="s">
        <v>53</v>
      </c>
      <c r="F34" s="65" t="s">
        <v>53</v>
      </c>
      <c r="G34" s="185">
        <f t="shared" si="13"/>
        <v>100</v>
      </c>
      <c r="H34" s="42" t="s">
        <v>53</v>
      </c>
      <c r="I34" s="42" t="s">
        <v>53</v>
      </c>
      <c r="J34" s="42" t="s">
        <v>53</v>
      </c>
      <c r="K34" s="42" t="s">
        <v>53</v>
      </c>
      <c r="L34" s="175" t="s">
        <v>103</v>
      </c>
      <c r="M34" s="65" t="s">
        <v>53</v>
      </c>
      <c r="N34" s="65" t="s">
        <v>53</v>
      </c>
      <c r="O34" s="65" t="s">
        <v>53</v>
      </c>
      <c r="P34" s="65" t="s">
        <v>53</v>
      </c>
    </row>
    <row r="35" spans="1:16" ht="14.65" customHeight="1">
      <c r="A35" s="28" t="s">
        <v>35</v>
      </c>
      <c r="B35" s="63" t="s">
        <v>53</v>
      </c>
      <c r="C35" s="63" t="s">
        <v>53</v>
      </c>
      <c r="D35" s="63" t="s">
        <v>53</v>
      </c>
      <c r="E35" s="63" t="s">
        <v>53</v>
      </c>
      <c r="F35" s="63" t="s">
        <v>53</v>
      </c>
      <c r="G35" s="184">
        <f t="shared" si="13"/>
        <v>100</v>
      </c>
      <c r="H35" s="63">
        <f t="shared" si="13"/>
        <v>5.9285289199988664</v>
      </c>
      <c r="I35" s="63">
        <f t="shared" si="13"/>
        <v>38.767818176665628</v>
      </c>
      <c r="J35" s="63">
        <f t="shared" si="13"/>
        <v>55.303652903335504</v>
      </c>
      <c r="K35" s="63">
        <f t="shared" si="13"/>
        <v>78.536004760960125</v>
      </c>
      <c r="L35" s="174" t="s">
        <v>103</v>
      </c>
      <c r="M35" s="63" t="s">
        <v>53</v>
      </c>
      <c r="N35" s="63" t="s">
        <v>53</v>
      </c>
      <c r="O35" s="63" t="s">
        <v>53</v>
      </c>
      <c r="P35" s="63" t="s">
        <v>53</v>
      </c>
    </row>
    <row r="36" spans="1:16" ht="14.65" customHeight="1">
      <c r="A36" s="29" t="s">
        <v>36</v>
      </c>
      <c r="B36" s="65" t="s">
        <v>53</v>
      </c>
      <c r="C36" s="65" t="s">
        <v>53</v>
      </c>
      <c r="D36" s="65" t="s">
        <v>53</v>
      </c>
      <c r="E36" s="65" t="s">
        <v>53</v>
      </c>
      <c r="F36" s="65" t="s">
        <v>53</v>
      </c>
      <c r="G36" s="185">
        <f t="shared" si="13"/>
        <v>100</v>
      </c>
      <c r="H36" s="65">
        <f t="shared" si="13"/>
        <v>18.620899149453219</v>
      </c>
      <c r="I36" s="65">
        <f t="shared" si="13"/>
        <v>26.06318347509113</v>
      </c>
      <c r="J36" s="65">
        <f t="shared" si="13"/>
        <v>55.315917375455648</v>
      </c>
      <c r="K36" s="65">
        <f t="shared" si="13"/>
        <v>67.466585662211415</v>
      </c>
      <c r="L36" s="175" t="s">
        <v>103</v>
      </c>
      <c r="M36" s="65" t="s">
        <v>53</v>
      </c>
      <c r="N36" s="65" t="s">
        <v>53</v>
      </c>
      <c r="O36" s="65" t="s">
        <v>53</v>
      </c>
      <c r="P36" s="65" t="s">
        <v>53</v>
      </c>
    </row>
    <row r="37" spans="1:16" ht="14.65" customHeight="1">
      <c r="A37" s="28" t="s">
        <v>37</v>
      </c>
      <c r="B37" s="63" t="s">
        <v>53</v>
      </c>
      <c r="C37" s="63" t="s">
        <v>53</v>
      </c>
      <c r="D37" s="63" t="s">
        <v>53</v>
      </c>
      <c r="E37" s="63" t="s">
        <v>53</v>
      </c>
      <c r="F37" s="63" t="s">
        <v>53</v>
      </c>
      <c r="G37" s="184">
        <f t="shared" si="13"/>
        <v>100</v>
      </c>
      <c r="H37" s="63">
        <f t="shared" si="13"/>
        <v>8.1967213114754092</v>
      </c>
      <c r="I37" s="63">
        <f t="shared" si="13"/>
        <v>30.05464480874317</v>
      </c>
      <c r="J37" s="63">
        <f t="shared" si="13"/>
        <v>61.748633879781423</v>
      </c>
      <c r="K37" s="63">
        <f t="shared" si="13"/>
        <v>60.655737704918032</v>
      </c>
      <c r="L37" s="174" t="s">
        <v>103</v>
      </c>
      <c r="M37" s="63" t="s">
        <v>53</v>
      </c>
      <c r="N37" s="63" t="s">
        <v>53</v>
      </c>
      <c r="O37" s="63" t="s">
        <v>53</v>
      </c>
      <c r="P37" s="63" t="s">
        <v>53</v>
      </c>
    </row>
    <row r="38" spans="1:16" ht="14.65" customHeight="1">
      <c r="A38" s="29" t="s">
        <v>38</v>
      </c>
      <c r="B38" s="65" t="s">
        <v>53</v>
      </c>
      <c r="C38" s="65" t="s">
        <v>53</v>
      </c>
      <c r="D38" s="65" t="s">
        <v>53</v>
      </c>
      <c r="E38" s="65" t="s">
        <v>53</v>
      </c>
      <c r="F38" s="65" t="s">
        <v>53</v>
      </c>
      <c r="G38" s="185">
        <f t="shared" si="13"/>
        <v>100</v>
      </c>
      <c r="H38" s="65">
        <f t="shared" si="13"/>
        <v>0.75187969924812026</v>
      </c>
      <c r="I38" s="65">
        <f t="shared" si="13"/>
        <v>24.369747899159663</v>
      </c>
      <c r="J38" s="65">
        <f t="shared" si="13"/>
        <v>74.878372401592216</v>
      </c>
      <c r="K38" s="65">
        <f t="shared" si="13"/>
        <v>85.050862450243258</v>
      </c>
      <c r="L38" s="175" t="s">
        <v>103</v>
      </c>
      <c r="M38" s="65" t="s">
        <v>53</v>
      </c>
      <c r="N38" s="65" t="s">
        <v>53</v>
      </c>
      <c r="O38" s="65" t="s">
        <v>53</v>
      </c>
      <c r="P38" s="65" t="s">
        <v>53</v>
      </c>
    </row>
    <row r="39" spans="1:16" ht="14.65" customHeight="1">
      <c r="A39" s="28" t="s">
        <v>39</v>
      </c>
      <c r="B39" s="63" t="s">
        <v>53</v>
      </c>
      <c r="C39" s="63" t="s">
        <v>53</v>
      </c>
      <c r="D39" s="63" t="s">
        <v>53</v>
      </c>
      <c r="E39" s="63" t="s">
        <v>53</v>
      </c>
      <c r="F39" s="63" t="s">
        <v>53</v>
      </c>
      <c r="G39" s="184">
        <f t="shared" si="13"/>
        <v>100</v>
      </c>
      <c r="H39" s="63">
        <f t="shared" si="13"/>
        <v>13.651983755076538</v>
      </c>
      <c r="I39" s="63">
        <f t="shared" si="13"/>
        <v>33.380193689472037</v>
      </c>
      <c r="J39" s="63">
        <f t="shared" si="13"/>
        <v>52.96782255545142</v>
      </c>
      <c r="K39" s="63">
        <f t="shared" si="13"/>
        <v>78.178694158075601</v>
      </c>
      <c r="L39" s="174" t="s">
        <v>103</v>
      </c>
      <c r="M39" s="63" t="s">
        <v>53</v>
      </c>
      <c r="N39" s="63" t="s">
        <v>53</v>
      </c>
      <c r="O39" s="63" t="s">
        <v>53</v>
      </c>
      <c r="P39" s="63" t="s">
        <v>53</v>
      </c>
    </row>
    <row r="40" spans="1:16" ht="14.65" customHeight="1">
      <c r="A40" s="29" t="s">
        <v>40</v>
      </c>
      <c r="B40" s="65" t="s">
        <v>53</v>
      </c>
      <c r="C40" s="65" t="s">
        <v>53</v>
      </c>
      <c r="D40" s="65" t="s">
        <v>53</v>
      </c>
      <c r="E40" s="65" t="s">
        <v>53</v>
      </c>
      <c r="F40" s="65" t="s">
        <v>53</v>
      </c>
      <c r="G40" s="185">
        <f t="shared" si="13"/>
        <v>100</v>
      </c>
      <c r="H40" s="65">
        <f t="shared" si="13"/>
        <v>1.2522361359570662</v>
      </c>
      <c r="I40" s="65">
        <f t="shared" si="13"/>
        <v>25.9391771019678</v>
      </c>
      <c r="J40" s="65">
        <f t="shared" si="13"/>
        <v>72.808586762075137</v>
      </c>
      <c r="K40" s="65">
        <f t="shared" si="13"/>
        <v>75.402504472271914</v>
      </c>
      <c r="L40" s="175" t="s">
        <v>103</v>
      </c>
      <c r="M40" s="65" t="s">
        <v>53</v>
      </c>
      <c r="N40" s="65" t="s">
        <v>53</v>
      </c>
      <c r="O40" s="65" t="s">
        <v>53</v>
      </c>
      <c r="P40" s="65" t="s">
        <v>53</v>
      </c>
    </row>
    <row r="41" spans="1:16" ht="14.65" customHeight="1">
      <c r="A41" s="30" t="s">
        <v>41</v>
      </c>
      <c r="B41" s="184">
        <f t="shared" si="12"/>
        <v>100</v>
      </c>
      <c r="C41" s="63">
        <f t="shared" si="12"/>
        <v>6.3224125505848443</v>
      </c>
      <c r="D41" s="63">
        <f t="shared" si="12"/>
        <v>20.791063806197684</v>
      </c>
      <c r="E41" s="63">
        <f t="shared" si="12"/>
        <v>72.886523643217473</v>
      </c>
      <c r="F41" s="63">
        <f t="shared" si="12"/>
        <v>98.955041853761301</v>
      </c>
      <c r="G41" s="184">
        <f t="shared" si="13"/>
        <v>100</v>
      </c>
      <c r="H41" s="63">
        <f t="shared" si="13"/>
        <v>3.0700933329767603</v>
      </c>
      <c r="I41" s="63">
        <f t="shared" si="13"/>
        <v>18.353702564651137</v>
      </c>
      <c r="J41" s="63">
        <f t="shared" si="13"/>
        <v>16.596689219907468</v>
      </c>
      <c r="K41" s="63">
        <f t="shared" si="13"/>
        <v>99.197710801486906</v>
      </c>
      <c r="L41" s="174" t="s">
        <v>103</v>
      </c>
      <c r="M41" s="174">
        <f t="shared" si="8"/>
        <v>-3.252319217608084</v>
      </c>
      <c r="N41" s="174">
        <f t="shared" si="9"/>
        <v>-2.4373612415465473</v>
      </c>
      <c r="O41" s="174">
        <f t="shared" si="10"/>
        <v>-56.289834423310005</v>
      </c>
      <c r="P41" s="174">
        <f t="shared" si="11"/>
        <v>0.24266894772560477</v>
      </c>
    </row>
    <row r="42" spans="1:16" ht="14.65" customHeight="1">
      <c r="A42" s="29" t="s">
        <v>42</v>
      </c>
      <c r="B42" s="65" t="s">
        <v>53</v>
      </c>
      <c r="C42" s="65" t="s">
        <v>53</v>
      </c>
      <c r="D42" s="65" t="s">
        <v>53</v>
      </c>
      <c r="E42" s="65" t="s">
        <v>53</v>
      </c>
      <c r="F42" s="65" t="s">
        <v>53</v>
      </c>
      <c r="G42" s="185">
        <f t="shared" si="13"/>
        <v>100</v>
      </c>
      <c r="H42" s="42" t="s">
        <v>53</v>
      </c>
      <c r="I42" s="42" t="s">
        <v>53</v>
      </c>
      <c r="J42" s="42" t="s">
        <v>53</v>
      </c>
      <c r="K42" s="42" t="s">
        <v>53</v>
      </c>
      <c r="L42" s="175" t="s">
        <v>103</v>
      </c>
      <c r="M42" s="42" t="s">
        <v>53</v>
      </c>
      <c r="N42" s="42" t="s">
        <v>53</v>
      </c>
      <c r="O42" s="42" t="s">
        <v>53</v>
      </c>
      <c r="P42" s="42" t="s">
        <v>53</v>
      </c>
    </row>
    <row r="43" spans="1:16" ht="14.65" customHeight="1">
      <c r="A43" s="28" t="s">
        <v>43</v>
      </c>
      <c r="B43" s="63" t="s">
        <v>53</v>
      </c>
      <c r="C43" s="63" t="s">
        <v>53</v>
      </c>
      <c r="D43" s="63" t="s">
        <v>53</v>
      </c>
      <c r="E43" s="63" t="s">
        <v>53</v>
      </c>
      <c r="F43" s="63" t="s">
        <v>53</v>
      </c>
      <c r="G43" s="184">
        <f t="shared" si="13"/>
        <v>100</v>
      </c>
      <c r="H43" s="63">
        <f t="shared" si="13"/>
        <v>0.80835962145110407</v>
      </c>
      <c r="I43" s="63">
        <f t="shared" si="13"/>
        <v>36.75078864353312</v>
      </c>
      <c r="J43" s="63">
        <f t="shared" si="13"/>
        <v>62.440851735015769</v>
      </c>
      <c r="K43" s="63">
        <f t="shared" si="13"/>
        <v>98.974763406940056</v>
      </c>
      <c r="L43" s="174" t="s">
        <v>103</v>
      </c>
      <c r="M43" s="174" t="s">
        <v>53</v>
      </c>
      <c r="N43" s="174" t="s">
        <v>53</v>
      </c>
      <c r="O43" s="174" t="s">
        <v>53</v>
      </c>
      <c r="P43" s="174" t="s">
        <v>53</v>
      </c>
    </row>
    <row r="44" spans="1:16" ht="14.65" customHeight="1">
      <c r="A44" s="29" t="s">
        <v>44</v>
      </c>
      <c r="B44" s="65" t="s">
        <v>53</v>
      </c>
      <c r="C44" s="65" t="s">
        <v>53</v>
      </c>
      <c r="D44" s="65" t="s">
        <v>53</v>
      </c>
      <c r="E44" s="65" t="s">
        <v>53</v>
      </c>
      <c r="F44" s="65" t="s">
        <v>53</v>
      </c>
      <c r="G44" s="185">
        <f t="shared" si="13"/>
        <v>100</v>
      </c>
      <c r="H44" s="65">
        <f t="shared" si="13"/>
        <v>1.760130986492018</v>
      </c>
      <c r="I44" s="65">
        <f t="shared" si="13"/>
        <v>32.848956201391729</v>
      </c>
      <c r="J44" s="65">
        <f t="shared" si="13"/>
        <v>65.390912812116255</v>
      </c>
      <c r="K44" s="65">
        <f t="shared" si="13"/>
        <v>99.63160049119935</v>
      </c>
      <c r="L44" s="175" t="s">
        <v>103</v>
      </c>
      <c r="M44" s="175" t="s">
        <v>53</v>
      </c>
      <c r="N44" s="175" t="s">
        <v>53</v>
      </c>
      <c r="O44" s="175" t="s">
        <v>53</v>
      </c>
      <c r="P44" s="175" t="s">
        <v>53</v>
      </c>
    </row>
    <row r="45" spans="1:16" ht="14.65" customHeight="1">
      <c r="A45" s="28" t="s">
        <v>45</v>
      </c>
      <c r="B45" s="63" t="s">
        <v>53</v>
      </c>
      <c r="C45" s="63" t="s">
        <v>53</v>
      </c>
      <c r="D45" s="63" t="s">
        <v>53</v>
      </c>
      <c r="E45" s="63" t="s">
        <v>53</v>
      </c>
      <c r="F45" s="63" t="s">
        <v>53</v>
      </c>
      <c r="G45" s="184">
        <f t="shared" si="13"/>
        <v>100</v>
      </c>
      <c r="H45" s="63">
        <f t="shared" si="13"/>
        <v>3.235350257682764</v>
      </c>
      <c r="I45" s="63">
        <f t="shared" si="13"/>
        <v>15.422790608894827</v>
      </c>
      <c r="J45" s="63">
        <f t="shared" si="13"/>
        <v>81.341859133422403</v>
      </c>
      <c r="K45" s="63">
        <f t="shared" si="13"/>
        <v>99.016987974804351</v>
      </c>
      <c r="L45" s="174" t="s">
        <v>103</v>
      </c>
      <c r="M45" s="174" t="s">
        <v>53</v>
      </c>
      <c r="N45" s="174" t="s">
        <v>53</v>
      </c>
      <c r="O45" s="174" t="s">
        <v>53</v>
      </c>
      <c r="P45" s="174" t="s">
        <v>53</v>
      </c>
    </row>
    <row r="46" spans="1:16" ht="14.65" customHeight="1">
      <c r="A46" s="29" t="s">
        <v>46</v>
      </c>
      <c r="B46" s="65" t="s">
        <v>53</v>
      </c>
      <c r="C46" s="65" t="s">
        <v>53</v>
      </c>
      <c r="D46" s="65" t="s">
        <v>53</v>
      </c>
      <c r="E46" s="65" t="s">
        <v>53</v>
      </c>
      <c r="F46" s="65" t="s">
        <v>53</v>
      </c>
      <c r="G46" s="185">
        <f t="shared" ref="G46:K47" si="14">G26*100/$G26</f>
        <v>100</v>
      </c>
      <c r="H46" s="65">
        <f t="shared" si="14"/>
        <v>10.095294818344252</v>
      </c>
      <c r="I46" s="65">
        <f t="shared" si="14"/>
        <v>3.8713519952352593</v>
      </c>
      <c r="J46" s="65">
        <f t="shared" si="14"/>
        <v>86.033353186420484</v>
      </c>
      <c r="K46" s="65">
        <f t="shared" si="14"/>
        <v>98.600357355568789</v>
      </c>
      <c r="L46" s="175" t="s">
        <v>103</v>
      </c>
      <c r="M46" s="175" t="s">
        <v>53</v>
      </c>
      <c r="N46" s="175" t="s">
        <v>53</v>
      </c>
      <c r="O46" s="175" t="s">
        <v>53</v>
      </c>
      <c r="P46" s="175" t="s">
        <v>53</v>
      </c>
    </row>
    <row r="47" spans="1:16" ht="14.65" customHeight="1">
      <c r="A47" s="28" t="s">
        <v>47</v>
      </c>
      <c r="B47" s="63" t="s">
        <v>53</v>
      </c>
      <c r="C47" s="63" t="s">
        <v>53</v>
      </c>
      <c r="D47" s="63" t="s">
        <v>53</v>
      </c>
      <c r="E47" s="63" t="s">
        <v>53</v>
      </c>
      <c r="F47" s="63" t="s">
        <v>53</v>
      </c>
      <c r="G47" s="184">
        <f t="shared" si="14"/>
        <v>100</v>
      </c>
      <c r="H47" s="63">
        <f t="shared" si="14"/>
        <v>2.2314478463933574</v>
      </c>
      <c r="I47" s="63">
        <f t="shared" si="14"/>
        <v>2.7711468604047744</v>
      </c>
      <c r="J47" s="63">
        <f t="shared" si="14"/>
        <v>94.997405293201865</v>
      </c>
      <c r="K47" s="63">
        <f t="shared" si="14"/>
        <v>99.19045147898288</v>
      </c>
      <c r="L47" s="174" t="s">
        <v>103</v>
      </c>
      <c r="M47" s="174" t="s">
        <v>53</v>
      </c>
      <c r="N47" s="174" t="s">
        <v>53</v>
      </c>
      <c r="O47" s="174" t="s">
        <v>53</v>
      </c>
      <c r="P47" s="174" t="s">
        <v>53</v>
      </c>
    </row>
    <row r="48" spans="1:16" ht="20.25" customHeight="1">
      <c r="A48" s="373" t="s">
        <v>127</v>
      </c>
      <c r="B48" s="373"/>
      <c r="C48" s="373"/>
      <c r="D48" s="373"/>
      <c r="E48" s="373"/>
      <c r="F48" s="373"/>
      <c r="G48" s="373"/>
      <c r="H48" s="373"/>
      <c r="I48" s="373"/>
      <c r="J48" s="373"/>
      <c r="K48" s="373"/>
      <c r="L48" s="373"/>
      <c r="M48" s="373"/>
      <c r="N48" s="373"/>
      <c r="O48" s="373"/>
      <c r="P48" s="373"/>
    </row>
  </sheetData>
  <mergeCells count="17">
    <mergeCell ref="A48:P48"/>
    <mergeCell ref="B8:F8"/>
    <mergeCell ref="G8:K8"/>
    <mergeCell ref="L8:P8"/>
    <mergeCell ref="B28:F28"/>
    <mergeCell ref="G28:K28"/>
    <mergeCell ref="L28:P28"/>
    <mergeCell ref="A5:A7"/>
    <mergeCell ref="B5:F5"/>
    <mergeCell ref="G5:K5"/>
    <mergeCell ref="L5:P5"/>
    <mergeCell ref="B6:B7"/>
    <mergeCell ref="C6:F6"/>
    <mergeCell ref="G6:G7"/>
    <mergeCell ref="H6:K6"/>
    <mergeCell ref="L6:L7"/>
    <mergeCell ref="M6:P6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8"/>
  <sheetViews>
    <sheetView workbookViewId="0"/>
  </sheetViews>
  <sheetFormatPr baseColWidth="10" defaultColWidth="10.81640625" defaultRowHeight="14.65" customHeight="1"/>
  <cols>
    <col min="1" max="1" width="26.81640625" style="3" customWidth="1"/>
    <col min="2" max="2" width="14.54296875" style="3" customWidth="1"/>
    <col min="3" max="6" width="12.54296875" style="3" customWidth="1"/>
    <col min="7" max="7" width="14.54296875" style="3" customWidth="1"/>
    <col min="8" max="11" width="12.54296875" style="3" customWidth="1"/>
    <col min="12" max="12" width="14.54296875" style="3" customWidth="1"/>
    <col min="13" max="16" width="12.54296875" style="3" customWidth="1"/>
    <col min="17" max="16384" width="10.81640625" style="3"/>
  </cols>
  <sheetData>
    <row r="1" spans="1:16" s="5" customFormat="1" ht="20.25" customHeight="1">
      <c r="A1" s="4" t="s">
        <v>0</v>
      </c>
    </row>
    <row r="2" spans="1:16" s="2" customFormat="1" ht="14.65" customHeight="1">
      <c r="A2" s="1"/>
    </row>
    <row r="3" spans="1:16" s="2" customFormat="1" ht="14.65" customHeight="1">
      <c r="A3" s="9" t="s">
        <v>393</v>
      </c>
    </row>
    <row r="5" spans="1:16" ht="14.65" customHeight="1">
      <c r="A5" s="374" t="s">
        <v>28</v>
      </c>
      <c r="B5" s="366">
        <v>2012</v>
      </c>
      <c r="C5" s="366"/>
      <c r="D5" s="366"/>
      <c r="E5" s="366"/>
      <c r="F5" s="366"/>
      <c r="G5" s="366">
        <v>2015</v>
      </c>
      <c r="H5" s="366"/>
      <c r="I5" s="366"/>
      <c r="J5" s="366"/>
      <c r="K5" s="366"/>
      <c r="L5" s="366" t="s">
        <v>214</v>
      </c>
      <c r="M5" s="366"/>
      <c r="N5" s="366"/>
      <c r="O5" s="366"/>
      <c r="P5" s="366"/>
    </row>
    <row r="6" spans="1:16" ht="14.65" customHeight="1">
      <c r="A6" s="375"/>
      <c r="B6" s="371" t="s">
        <v>153</v>
      </c>
      <c r="C6" s="366" t="s">
        <v>27</v>
      </c>
      <c r="D6" s="366"/>
      <c r="E6" s="366"/>
      <c r="F6" s="366"/>
      <c r="G6" s="371" t="s">
        <v>153</v>
      </c>
      <c r="H6" s="366" t="s">
        <v>27</v>
      </c>
      <c r="I6" s="366"/>
      <c r="J6" s="366"/>
      <c r="K6" s="366"/>
      <c r="L6" s="371" t="s">
        <v>153</v>
      </c>
      <c r="M6" s="366" t="s">
        <v>27</v>
      </c>
      <c r="N6" s="366"/>
      <c r="O6" s="366"/>
      <c r="P6" s="366"/>
    </row>
    <row r="7" spans="1:16" s="25" customFormat="1" ht="40.15" customHeight="1">
      <c r="A7" s="377"/>
      <c r="B7" s="371"/>
      <c r="C7" s="180" t="s">
        <v>72</v>
      </c>
      <c r="D7" s="180" t="s">
        <v>145</v>
      </c>
      <c r="E7" s="180" t="s">
        <v>157</v>
      </c>
      <c r="F7" s="180" t="s">
        <v>158</v>
      </c>
      <c r="G7" s="371"/>
      <c r="H7" s="180" t="s">
        <v>72</v>
      </c>
      <c r="I7" s="180" t="s">
        <v>145</v>
      </c>
      <c r="J7" s="180" t="s">
        <v>157</v>
      </c>
      <c r="K7" s="180" t="s">
        <v>158</v>
      </c>
      <c r="L7" s="371"/>
      <c r="M7" s="180" t="s">
        <v>72</v>
      </c>
      <c r="N7" s="180" t="s">
        <v>145</v>
      </c>
      <c r="O7" s="180" t="s">
        <v>157</v>
      </c>
      <c r="P7" s="180" t="s">
        <v>158</v>
      </c>
    </row>
    <row r="8" spans="1:16" ht="14.65" customHeight="1">
      <c r="A8" s="31"/>
      <c r="B8" s="376" t="s">
        <v>5</v>
      </c>
      <c r="C8" s="364"/>
      <c r="D8" s="364"/>
      <c r="E8" s="364"/>
      <c r="F8" s="364"/>
      <c r="G8" s="376" t="s">
        <v>5</v>
      </c>
      <c r="H8" s="364"/>
      <c r="I8" s="364"/>
      <c r="J8" s="364"/>
      <c r="K8" s="364"/>
      <c r="L8" s="376" t="s">
        <v>5</v>
      </c>
      <c r="M8" s="364"/>
      <c r="N8" s="364"/>
      <c r="O8" s="364"/>
      <c r="P8" s="364"/>
    </row>
    <row r="9" spans="1:16" ht="14.65" customHeight="1">
      <c r="A9" s="26" t="s">
        <v>29</v>
      </c>
      <c r="B9" s="39">
        <f>SUM(B11:B20,B22:B27)</f>
        <v>179410</v>
      </c>
      <c r="C9" s="39">
        <f t="shared" ref="C9:K9" si="0">SUM(C11:C20,C22:C27)</f>
        <v>18379</v>
      </c>
      <c r="D9" s="39">
        <f t="shared" si="0"/>
        <v>53279</v>
      </c>
      <c r="E9" s="39">
        <f t="shared" si="0"/>
        <v>107752</v>
      </c>
      <c r="F9" s="39">
        <f t="shared" si="0"/>
        <v>157245</v>
      </c>
      <c r="G9" s="39">
        <f t="shared" si="0"/>
        <v>190635</v>
      </c>
      <c r="H9" s="39">
        <f t="shared" si="0"/>
        <v>13660</v>
      </c>
      <c r="I9" s="39">
        <f t="shared" si="0"/>
        <v>52788</v>
      </c>
      <c r="J9" s="39">
        <f t="shared" si="0"/>
        <v>124187</v>
      </c>
      <c r="K9" s="39">
        <f t="shared" si="0"/>
        <v>172757</v>
      </c>
      <c r="L9" s="55">
        <f t="shared" ref="L9:P27" si="1">G9-B9</f>
        <v>11225</v>
      </c>
      <c r="M9" s="55">
        <f t="shared" si="1"/>
        <v>-4719</v>
      </c>
      <c r="N9" s="55">
        <f t="shared" si="1"/>
        <v>-491</v>
      </c>
      <c r="O9" s="55">
        <f t="shared" si="1"/>
        <v>16435</v>
      </c>
      <c r="P9" s="55">
        <f t="shared" si="1"/>
        <v>15512</v>
      </c>
    </row>
    <row r="10" spans="1:16" ht="14.65" customHeight="1">
      <c r="A10" s="27" t="s">
        <v>30</v>
      </c>
      <c r="B10" s="42">
        <f>SUM(B11:B20)</f>
        <v>90325</v>
      </c>
      <c r="C10" s="42">
        <f t="shared" ref="C10:K10" si="2">SUM(C11:C20)</f>
        <v>12679</v>
      </c>
      <c r="D10" s="42">
        <f t="shared" si="2"/>
        <v>35158</v>
      </c>
      <c r="E10" s="42">
        <f t="shared" si="2"/>
        <v>42488</v>
      </c>
      <c r="F10" s="42">
        <f t="shared" si="2"/>
        <v>68972</v>
      </c>
      <c r="G10" s="42">
        <f t="shared" si="2"/>
        <v>96327</v>
      </c>
      <c r="H10" s="42">
        <f t="shared" si="2"/>
        <v>11382</v>
      </c>
      <c r="I10" s="42">
        <f t="shared" si="2"/>
        <v>34564</v>
      </c>
      <c r="J10" s="42">
        <f t="shared" si="2"/>
        <v>50381</v>
      </c>
      <c r="K10" s="42">
        <f t="shared" si="2"/>
        <v>79121</v>
      </c>
      <c r="L10" s="45">
        <f t="shared" si="1"/>
        <v>6002</v>
      </c>
      <c r="M10" s="45">
        <f t="shared" si="1"/>
        <v>-1297</v>
      </c>
      <c r="N10" s="45">
        <f t="shared" si="1"/>
        <v>-594</v>
      </c>
      <c r="O10" s="45">
        <f t="shared" si="1"/>
        <v>7893</v>
      </c>
      <c r="P10" s="45">
        <f t="shared" si="1"/>
        <v>10149</v>
      </c>
    </row>
    <row r="11" spans="1:16" ht="14.65" customHeight="1">
      <c r="A11" s="28" t="s">
        <v>31</v>
      </c>
      <c r="B11" s="39">
        <f>SUM(C11:E11)</f>
        <v>6223</v>
      </c>
      <c r="C11" s="39">
        <v>2530</v>
      </c>
      <c r="D11" s="39">
        <v>2183</v>
      </c>
      <c r="E11" s="39">
        <v>1510</v>
      </c>
      <c r="F11" s="39">
        <v>3380</v>
      </c>
      <c r="G11" s="39">
        <f t="shared" ref="G11:G20" si="3">SUM(H11:J11)</f>
        <v>7523</v>
      </c>
      <c r="H11" s="39">
        <v>2374</v>
      </c>
      <c r="I11" s="39">
        <v>2467</v>
      </c>
      <c r="J11" s="39">
        <v>2682</v>
      </c>
      <c r="K11" s="39">
        <v>5163</v>
      </c>
      <c r="L11" s="55">
        <f t="shared" si="1"/>
        <v>1300</v>
      </c>
      <c r="M11" s="55">
        <f t="shared" si="1"/>
        <v>-156</v>
      </c>
      <c r="N11" s="55">
        <f t="shared" si="1"/>
        <v>284</v>
      </c>
      <c r="O11" s="55">
        <f t="shared" si="1"/>
        <v>1172</v>
      </c>
      <c r="P11" s="55">
        <f t="shared" si="1"/>
        <v>1783</v>
      </c>
    </row>
    <row r="12" spans="1:16" ht="14.65" customHeight="1">
      <c r="A12" s="29" t="s">
        <v>32</v>
      </c>
      <c r="B12" s="42">
        <f t="shared" ref="B12:B20" si="4">SUM(C12:E12)</f>
        <v>8011</v>
      </c>
      <c r="C12" s="42">
        <v>3003</v>
      </c>
      <c r="D12" s="42">
        <v>1565</v>
      </c>
      <c r="E12" s="42">
        <v>3443</v>
      </c>
      <c r="F12" s="42">
        <v>7348</v>
      </c>
      <c r="G12" s="42">
        <f t="shared" si="3"/>
        <v>9171</v>
      </c>
      <c r="H12" s="42">
        <v>3350</v>
      </c>
      <c r="I12" s="42">
        <v>1487</v>
      </c>
      <c r="J12" s="42">
        <v>4334</v>
      </c>
      <c r="K12" s="42">
        <v>8734</v>
      </c>
      <c r="L12" s="45">
        <f t="shared" si="1"/>
        <v>1160</v>
      </c>
      <c r="M12" s="45">
        <f t="shared" si="1"/>
        <v>347</v>
      </c>
      <c r="N12" s="45">
        <f t="shared" si="1"/>
        <v>-78</v>
      </c>
      <c r="O12" s="45">
        <f t="shared" si="1"/>
        <v>891</v>
      </c>
      <c r="P12" s="45">
        <f t="shared" si="1"/>
        <v>1386</v>
      </c>
    </row>
    <row r="13" spans="1:16" ht="14.65" customHeight="1">
      <c r="A13" s="28" t="s">
        <v>33</v>
      </c>
      <c r="B13" s="39">
        <f t="shared" si="4"/>
        <v>10573</v>
      </c>
      <c r="C13" s="39">
        <v>3268</v>
      </c>
      <c r="D13" s="39">
        <v>5387</v>
      </c>
      <c r="E13" s="39">
        <v>1918</v>
      </c>
      <c r="F13" s="39">
        <v>7001</v>
      </c>
      <c r="G13" s="39">
        <f t="shared" si="3"/>
        <v>10722</v>
      </c>
      <c r="H13" s="39">
        <v>2608</v>
      </c>
      <c r="I13" s="39">
        <v>5454</v>
      </c>
      <c r="J13" s="39">
        <v>2660</v>
      </c>
      <c r="K13" s="39">
        <v>8046</v>
      </c>
      <c r="L13" s="55">
        <f t="shared" si="1"/>
        <v>149</v>
      </c>
      <c r="M13" s="55">
        <f t="shared" si="1"/>
        <v>-660</v>
      </c>
      <c r="N13" s="55">
        <f t="shared" si="1"/>
        <v>67</v>
      </c>
      <c r="O13" s="55">
        <f t="shared" si="1"/>
        <v>742</v>
      </c>
      <c r="P13" s="55">
        <f t="shared" si="1"/>
        <v>1045</v>
      </c>
    </row>
    <row r="14" spans="1:16" ht="14.65" customHeight="1">
      <c r="A14" s="29" t="s">
        <v>34</v>
      </c>
      <c r="B14" s="42">
        <f t="shared" si="4"/>
        <v>1214</v>
      </c>
      <c r="C14" s="42">
        <v>240</v>
      </c>
      <c r="D14" s="42">
        <v>529</v>
      </c>
      <c r="E14" s="42">
        <v>445</v>
      </c>
      <c r="F14" s="42">
        <v>1079</v>
      </c>
      <c r="G14" s="42">
        <f t="shared" si="3"/>
        <v>1467</v>
      </c>
      <c r="H14" s="42">
        <v>181</v>
      </c>
      <c r="I14" s="42">
        <v>605</v>
      </c>
      <c r="J14" s="42">
        <v>681</v>
      </c>
      <c r="K14" s="42">
        <v>1320</v>
      </c>
      <c r="L14" s="45">
        <f t="shared" si="1"/>
        <v>253</v>
      </c>
      <c r="M14" s="45">
        <f t="shared" si="1"/>
        <v>-59</v>
      </c>
      <c r="N14" s="45">
        <f t="shared" si="1"/>
        <v>76</v>
      </c>
      <c r="O14" s="45">
        <f t="shared" si="1"/>
        <v>236</v>
      </c>
      <c r="P14" s="45">
        <f t="shared" si="1"/>
        <v>241</v>
      </c>
    </row>
    <row r="15" spans="1:16" ht="14.65" customHeight="1">
      <c r="A15" s="28" t="s">
        <v>35</v>
      </c>
      <c r="B15" s="39">
        <f t="shared" si="4"/>
        <v>41669</v>
      </c>
      <c r="C15" s="39">
        <v>1726</v>
      </c>
      <c r="D15" s="39">
        <v>15608</v>
      </c>
      <c r="E15" s="39">
        <v>24335</v>
      </c>
      <c r="F15" s="39">
        <v>33738</v>
      </c>
      <c r="G15" s="39">
        <f t="shared" si="3"/>
        <v>42651</v>
      </c>
      <c r="H15" s="39">
        <v>1269</v>
      </c>
      <c r="I15" s="39">
        <v>14934</v>
      </c>
      <c r="J15" s="39">
        <v>26448</v>
      </c>
      <c r="K15" s="39">
        <v>37204</v>
      </c>
      <c r="L15" s="55">
        <f t="shared" si="1"/>
        <v>982</v>
      </c>
      <c r="M15" s="55">
        <f t="shared" si="1"/>
        <v>-457</v>
      </c>
      <c r="N15" s="55">
        <f t="shared" si="1"/>
        <v>-674</v>
      </c>
      <c r="O15" s="55">
        <f t="shared" si="1"/>
        <v>2113</v>
      </c>
      <c r="P15" s="55">
        <f t="shared" si="1"/>
        <v>3466</v>
      </c>
    </row>
    <row r="16" spans="1:16" ht="14.65" customHeight="1">
      <c r="A16" s="29" t="s">
        <v>36</v>
      </c>
      <c r="B16" s="42">
        <f t="shared" si="4"/>
        <v>6378</v>
      </c>
      <c r="C16" s="42">
        <v>684</v>
      </c>
      <c r="D16" s="42">
        <v>1740</v>
      </c>
      <c r="E16" s="42">
        <v>3954</v>
      </c>
      <c r="F16" s="42">
        <v>5268</v>
      </c>
      <c r="G16" s="42">
        <f t="shared" si="3"/>
        <v>6488</v>
      </c>
      <c r="H16" s="42">
        <v>444</v>
      </c>
      <c r="I16" s="42">
        <v>1440</v>
      </c>
      <c r="J16" s="42">
        <v>4604</v>
      </c>
      <c r="K16" s="42">
        <v>5385</v>
      </c>
      <c r="L16" s="45">
        <f t="shared" si="1"/>
        <v>110</v>
      </c>
      <c r="M16" s="45">
        <f t="shared" si="1"/>
        <v>-240</v>
      </c>
      <c r="N16" s="45">
        <f t="shared" si="1"/>
        <v>-300</v>
      </c>
      <c r="O16" s="45">
        <f t="shared" si="1"/>
        <v>650</v>
      </c>
      <c r="P16" s="45">
        <f t="shared" si="1"/>
        <v>117</v>
      </c>
    </row>
    <row r="17" spans="1:16" ht="14.65" customHeight="1">
      <c r="A17" s="28" t="s">
        <v>37</v>
      </c>
      <c r="B17" s="39">
        <f t="shared" si="4"/>
        <v>2799</v>
      </c>
      <c r="C17" s="39">
        <v>111</v>
      </c>
      <c r="D17" s="39">
        <v>1190</v>
      </c>
      <c r="E17" s="39">
        <v>1498</v>
      </c>
      <c r="F17" s="39">
        <v>2282</v>
      </c>
      <c r="G17" s="39">
        <f t="shared" si="3"/>
        <v>3025</v>
      </c>
      <c r="H17" s="39">
        <v>128</v>
      </c>
      <c r="I17" s="39">
        <v>1102</v>
      </c>
      <c r="J17" s="39">
        <v>1795</v>
      </c>
      <c r="K17" s="39">
        <v>2590</v>
      </c>
      <c r="L17" s="55">
        <f t="shared" si="1"/>
        <v>226</v>
      </c>
      <c r="M17" s="55">
        <f t="shared" si="1"/>
        <v>17</v>
      </c>
      <c r="N17" s="55">
        <f t="shared" si="1"/>
        <v>-88</v>
      </c>
      <c r="O17" s="55">
        <f t="shared" si="1"/>
        <v>297</v>
      </c>
      <c r="P17" s="55">
        <f t="shared" si="1"/>
        <v>308</v>
      </c>
    </row>
    <row r="18" spans="1:16" ht="14.65" customHeight="1">
      <c r="A18" s="29" t="s">
        <v>38</v>
      </c>
      <c r="B18" s="42">
        <f t="shared" si="4"/>
        <v>6089</v>
      </c>
      <c r="C18" s="42">
        <v>240</v>
      </c>
      <c r="D18" s="42">
        <v>4115</v>
      </c>
      <c r="E18" s="42">
        <v>1734</v>
      </c>
      <c r="F18" s="42">
        <v>2674</v>
      </c>
      <c r="G18" s="42">
        <f t="shared" si="3"/>
        <v>6830</v>
      </c>
      <c r="H18" s="42">
        <v>202</v>
      </c>
      <c r="I18" s="42">
        <v>4050</v>
      </c>
      <c r="J18" s="42">
        <v>2578</v>
      </c>
      <c r="K18" s="42">
        <v>3463</v>
      </c>
      <c r="L18" s="45">
        <f t="shared" si="1"/>
        <v>741</v>
      </c>
      <c r="M18" s="45">
        <f t="shared" si="1"/>
        <v>-38</v>
      </c>
      <c r="N18" s="45">
        <f t="shared" si="1"/>
        <v>-65</v>
      </c>
      <c r="O18" s="45">
        <f t="shared" si="1"/>
        <v>844</v>
      </c>
      <c r="P18" s="45">
        <f t="shared" si="1"/>
        <v>789</v>
      </c>
    </row>
    <row r="19" spans="1:16" ht="14.65" customHeight="1">
      <c r="A19" s="28" t="s">
        <v>39</v>
      </c>
      <c r="B19" s="39">
        <f t="shared" si="4"/>
        <v>6826</v>
      </c>
      <c r="C19" s="39">
        <v>864</v>
      </c>
      <c r="D19" s="39">
        <v>2586</v>
      </c>
      <c r="E19" s="39">
        <v>3376</v>
      </c>
      <c r="F19" s="39">
        <v>5735</v>
      </c>
      <c r="G19" s="39">
        <f t="shared" si="3"/>
        <v>7755</v>
      </c>
      <c r="H19" s="39">
        <v>812</v>
      </c>
      <c r="I19" s="39">
        <v>2824</v>
      </c>
      <c r="J19" s="39">
        <v>4119</v>
      </c>
      <c r="K19" s="39">
        <v>6635</v>
      </c>
      <c r="L19" s="55">
        <f t="shared" si="1"/>
        <v>929</v>
      </c>
      <c r="M19" s="55">
        <f t="shared" si="1"/>
        <v>-52</v>
      </c>
      <c r="N19" s="55">
        <f t="shared" si="1"/>
        <v>238</v>
      </c>
      <c r="O19" s="55">
        <f t="shared" si="1"/>
        <v>743</v>
      </c>
      <c r="P19" s="55">
        <f t="shared" si="1"/>
        <v>900</v>
      </c>
    </row>
    <row r="20" spans="1:16" ht="14.65" customHeight="1">
      <c r="A20" s="29" t="s">
        <v>40</v>
      </c>
      <c r="B20" s="42">
        <f t="shared" si="4"/>
        <v>543</v>
      </c>
      <c r="C20" s="42">
        <v>13</v>
      </c>
      <c r="D20" s="42">
        <v>255</v>
      </c>
      <c r="E20" s="42">
        <v>275</v>
      </c>
      <c r="F20" s="42">
        <v>467</v>
      </c>
      <c r="G20" s="42">
        <f t="shared" si="3"/>
        <v>695</v>
      </c>
      <c r="H20" s="42">
        <v>14</v>
      </c>
      <c r="I20" s="42">
        <v>201</v>
      </c>
      <c r="J20" s="42">
        <v>480</v>
      </c>
      <c r="K20" s="42">
        <v>581</v>
      </c>
      <c r="L20" s="45">
        <f t="shared" si="1"/>
        <v>152</v>
      </c>
      <c r="M20" s="45">
        <f t="shared" si="1"/>
        <v>1</v>
      </c>
      <c r="N20" s="45">
        <f t="shared" si="1"/>
        <v>-54</v>
      </c>
      <c r="O20" s="45">
        <f t="shared" si="1"/>
        <v>205</v>
      </c>
      <c r="P20" s="45">
        <f t="shared" si="1"/>
        <v>114</v>
      </c>
    </row>
    <row r="21" spans="1:16" ht="14.65" customHeight="1">
      <c r="A21" s="30" t="s">
        <v>41</v>
      </c>
      <c r="B21" s="39">
        <f>SUM(B22:B27)</f>
        <v>89085</v>
      </c>
      <c r="C21" s="39">
        <f t="shared" ref="C21:K21" si="5">SUM(C22:C27)</f>
        <v>5700</v>
      </c>
      <c r="D21" s="39">
        <f t="shared" si="5"/>
        <v>18121</v>
      </c>
      <c r="E21" s="39">
        <f t="shared" si="5"/>
        <v>65264</v>
      </c>
      <c r="F21" s="39">
        <f t="shared" si="5"/>
        <v>88273</v>
      </c>
      <c r="G21" s="39">
        <f t="shared" si="5"/>
        <v>94308</v>
      </c>
      <c r="H21" s="39">
        <f t="shared" si="5"/>
        <v>2278</v>
      </c>
      <c r="I21" s="39">
        <f t="shared" si="5"/>
        <v>18224</v>
      </c>
      <c r="J21" s="39">
        <f t="shared" si="5"/>
        <v>73806</v>
      </c>
      <c r="K21" s="39">
        <f t="shared" si="5"/>
        <v>93636</v>
      </c>
      <c r="L21" s="55">
        <f t="shared" si="1"/>
        <v>5223</v>
      </c>
      <c r="M21" s="55">
        <f t="shared" si="1"/>
        <v>-3422</v>
      </c>
      <c r="N21" s="55">
        <f t="shared" si="1"/>
        <v>103</v>
      </c>
      <c r="O21" s="55">
        <f t="shared" si="1"/>
        <v>8542</v>
      </c>
      <c r="P21" s="55">
        <f t="shared" si="1"/>
        <v>5363</v>
      </c>
    </row>
    <row r="22" spans="1:16" ht="14.65" customHeight="1">
      <c r="A22" s="29" t="s">
        <v>42</v>
      </c>
      <c r="B22" s="42">
        <f t="shared" ref="B22:B27" si="6">SUM(C22:E22)</f>
        <v>25822</v>
      </c>
      <c r="C22" s="42">
        <v>1287</v>
      </c>
      <c r="D22" s="42">
        <v>7645</v>
      </c>
      <c r="E22" s="42">
        <v>16890</v>
      </c>
      <c r="F22" s="42">
        <v>25780</v>
      </c>
      <c r="G22" s="42">
        <f t="shared" ref="G22:G27" si="7">SUM(H22:J22)</f>
        <v>27441</v>
      </c>
      <c r="H22" s="42">
        <v>673</v>
      </c>
      <c r="I22" s="42">
        <v>8272</v>
      </c>
      <c r="J22" s="42">
        <v>18496</v>
      </c>
      <c r="K22" s="42">
        <v>27404</v>
      </c>
      <c r="L22" s="45">
        <f t="shared" si="1"/>
        <v>1619</v>
      </c>
      <c r="M22" s="45">
        <f t="shared" si="1"/>
        <v>-614</v>
      </c>
      <c r="N22" s="45">
        <f t="shared" si="1"/>
        <v>627</v>
      </c>
      <c r="O22" s="45">
        <f t="shared" si="1"/>
        <v>1606</v>
      </c>
      <c r="P22" s="45">
        <f t="shared" si="1"/>
        <v>1624</v>
      </c>
    </row>
    <row r="23" spans="1:16" ht="14.65" customHeight="1">
      <c r="A23" s="28" t="s">
        <v>43</v>
      </c>
      <c r="B23" s="39">
        <f t="shared" si="6"/>
        <v>7601</v>
      </c>
      <c r="C23" s="39">
        <v>70</v>
      </c>
      <c r="D23" s="39">
        <v>2732</v>
      </c>
      <c r="E23" s="39">
        <v>4799</v>
      </c>
      <c r="F23" s="39">
        <v>7555</v>
      </c>
      <c r="G23" s="39">
        <f t="shared" si="7"/>
        <v>8569</v>
      </c>
      <c r="H23" s="39">
        <v>108</v>
      </c>
      <c r="I23" s="39">
        <v>2797</v>
      </c>
      <c r="J23" s="39">
        <v>5664</v>
      </c>
      <c r="K23" s="39">
        <v>8385</v>
      </c>
      <c r="L23" s="55">
        <f t="shared" si="1"/>
        <v>968</v>
      </c>
      <c r="M23" s="55">
        <f t="shared" si="1"/>
        <v>38</v>
      </c>
      <c r="N23" s="55">
        <f t="shared" si="1"/>
        <v>65</v>
      </c>
      <c r="O23" s="55">
        <f t="shared" si="1"/>
        <v>865</v>
      </c>
      <c r="P23" s="55">
        <f t="shared" si="1"/>
        <v>830</v>
      </c>
    </row>
    <row r="24" spans="1:16" ht="14.65" customHeight="1">
      <c r="A24" s="29" t="s">
        <v>44</v>
      </c>
      <c r="B24" s="42">
        <f t="shared" si="6"/>
        <v>11606</v>
      </c>
      <c r="C24" s="42">
        <v>279</v>
      </c>
      <c r="D24" s="42">
        <v>3558</v>
      </c>
      <c r="E24" s="42">
        <v>7769</v>
      </c>
      <c r="F24" s="42">
        <v>11529</v>
      </c>
      <c r="G24" s="42">
        <f t="shared" si="7"/>
        <v>13301</v>
      </c>
      <c r="H24" s="42">
        <v>184</v>
      </c>
      <c r="I24" s="42">
        <v>3542</v>
      </c>
      <c r="J24" s="42">
        <v>9575</v>
      </c>
      <c r="K24" s="42">
        <v>13269</v>
      </c>
      <c r="L24" s="45">
        <f t="shared" si="1"/>
        <v>1695</v>
      </c>
      <c r="M24" s="45">
        <f t="shared" si="1"/>
        <v>-95</v>
      </c>
      <c r="N24" s="45">
        <f t="shared" si="1"/>
        <v>-16</v>
      </c>
      <c r="O24" s="45">
        <f t="shared" si="1"/>
        <v>1806</v>
      </c>
      <c r="P24" s="45">
        <f t="shared" si="1"/>
        <v>1740</v>
      </c>
    </row>
    <row r="25" spans="1:16" ht="14.65" customHeight="1">
      <c r="A25" s="28" t="s">
        <v>45</v>
      </c>
      <c r="B25" s="39">
        <f t="shared" si="6"/>
        <v>24608</v>
      </c>
      <c r="C25" s="39">
        <v>716</v>
      </c>
      <c r="D25" s="39">
        <v>3270</v>
      </c>
      <c r="E25" s="39">
        <v>20622</v>
      </c>
      <c r="F25" s="39">
        <v>24356</v>
      </c>
      <c r="G25" s="39">
        <f t="shared" si="7"/>
        <v>25408</v>
      </c>
      <c r="H25" s="39">
        <v>499</v>
      </c>
      <c r="I25" s="39">
        <v>2794</v>
      </c>
      <c r="J25" s="39">
        <v>22115</v>
      </c>
      <c r="K25" s="39">
        <v>25236</v>
      </c>
      <c r="L25" s="55">
        <f t="shared" si="1"/>
        <v>800</v>
      </c>
      <c r="M25" s="55">
        <f t="shared" si="1"/>
        <v>-217</v>
      </c>
      <c r="N25" s="55">
        <f t="shared" si="1"/>
        <v>-476</v>
      </c>
      <c r="O25" s="55">
        <f t="shared" si="1"/>
        <v>1493</v>
      </c>
      <c r="P25" s="55">
        <f t="shared" si="1"/>
        <v>880</v>
      </c>
    </row>
    <row r="26" spans="1:16" ht="14.65" customHeight="1">
      <c r="A26" s="29" t="s">
        <v>46</v>
      </c>
      <c r="B26" s="42">
        <f t="shared" si="6"/>
        <v>9366</v>
      </c>
      <c r="C26" s="42">
        <v>3116</v>
      </c>
      <c r="D26" s="42">
        <v>257</v>
      </c>
      <c r="E26" s="42">
        <v>5993</v>
      </c>
      <c r="F26" s="42">
        <v>9044</v>
      </c>
      <c r="G26" s="42">
        <f t="shared" si="7"/>
        <v>9461</v>
      </c>
      <c r="H26" s="42">
        <v>684</v>
      </c>
      <c r="I26" s="42">
        <v>466</v>
      </c>
      <c r="J26" s="42">
        <v>8311</v>
      </c>
      <c r="K26" s="42">
        <v>9312</v>
      </c>
      <c r="L26" s="45">
        <f t="shared" si="1"/>
        <v>95</v>
      </c>
      <c r="M26" s="45">
        <f t="shared" si="1"/>
        <v>-2432</v>
      </c>
      <c r="N26" s="45">
        <f t="shared" si="1"/>
        <v>209</v>
      </c>
      <c r="O26" s="45">
        <f t="shared" si="1"/>
        <v>2318</v>
      </c>
      <c r="P26" s="45">
        <f t="shared" si="1"/>
        <v>268</v>
      </c>
    </row>
    <row r="27" spans="1:16" ht="14.65" customHeight="1">
      <c r="A27" s="28" t="s">
        <v>47</v>
      </c>
      <c r="B27" s="39">
        <f t="shared" si="6"/>
        <v>10082</v>
      </c>
      <c r="C27" s="39">
        <v>232</v>
      </c>
      <c r="D27" s="39">
        <v>659</v>
      </c>
      <c r="E27" s="39">
        <v>9191</v>
      </c>
      <c r="F27" s="39">
        <v>10009</v>
      </c>
      <c r="G27" s="39">
        <f t="shared" si="7"/>
        <v>10128</v>
      </c>
      <c r="H27" s="39">
        <v>130</v>
      </c>
      <c r="I27" s="39">
        <v>353</v>
      </c>
      <c r="J27" s="39">
        <v>9645</v>
      </c>
      <c r="K27" s="39">
        <v>10030</v>
      </c>
      <c r="L27" s="55">
        <f t="shared" si="1"/>
        <v>46</v>
      </c>
      <c r="M27" s="55">
        <f t="shared" si="1"/>
        <v>-102</v>
      </c>
      <c r="N27" s="55">
        <f t="shared" si="1"/>
        <v>-306</v>
      </c>
      <c r="O27" s="55">
        <f t="shared" si="1"/>
        <v>454</v>
      </c>
      <c r="P27" s="55">
        <f t="shared" si="1"/>
        <v>21</v>
      </c>
    </row>
    <row r="28" spans="1:16" ht="14.65" customHeight="1">
      <c r="A28" s="31"/>
      <c r="B28" s="376" t="s">
        <v>156</v>
      </c>
      <c r="C28" s="364"/>
      <c r="D28" s="364"/>
      <c r="E28" s="364"/>
      <c r="F28" s="364"/>
      <c r="G28" s="376" t="s">
        <v>156</v>
      </c>
      <c r="H28" s="364"/>
      <c r="I28" s="364"/>
      <c r="J28" s="364"/>
      <c r="K28" s="364"/>
      <c r="L28" s="376" t="s">
        <v>124</v>
      </c>
      <c r="M28" s="364"/>
      <c r="N28" s="364"/>
      <c r="O28" s="364"/>
      <c r="P28" s="364"/>
    </row>
    <row r="29" spans="1:16" ht="14.65" customHeight="1">
      <c r="A29" s="26" t="s">
        <v>29</v>
      </c>
      <c r="B29" s="184">
        <f>B9*100/$B9</f>
        <v>100</v>
      </c>
      <c r="C29" s="63">
        <f t="shared" ref="C29:F29" si="8">C9*100/$B9</f>
        <v>10.244133548854579</v>
      </c>
      <c r="D29" s="63">
        <f t="shared" si="8"/>
        <v>29.696783902792486</v>
      </c>
      <c r="E29" s="63">
        <f t="shared" si="8"/>
        <v>60.059082548352933</v>
      </c>
      <c r="F29" s="63">
        <f t="shared" si="8"/>
        <v>87.645616186388722</v>
      </c>
      <c r="G29" s="184">
        <f>G9*100/$G9</f>
        <v>100</v>
      </c>
      <c r="H29" s="63">
        <f t="shared" ref="H29:K29" si="9">H9*100/$G9</f>
        <v>7.1655257429118473</v>
      </c>
      <c r="I29" s="63">
        <f t="shared" si="9"/>
        <v>27.690612951451726</v>
      </c>
      <c r="J29" s="63">
        <f t="shared" si="9"/>
        <v>65.14386130563642</v>
      </c>
      <c r="K29" s="63">
        <f t="shared" si="9"/>
        <v>90.621869016707322</v>
      </c>
      <c r="L29" s="183" t="s">
        <v>103</v>
      </c>
      <c r="M29" s="174">
        <f t="shared" ref="M29:M47" si="10">H29-C29</f>
        <v>-3.078607805942732</v>
      </c>
      <c r="N29" s="174">
        <f t="shared" ref="N29:N47" si="11">I29-D29</f>
        <v>-2.00617095134076</v>
      </c>
      <c r="O29" s="174">
        <f t="shared" ref="O29:O47" si="12">J29-E29</f>
        <v>5.0847787572834875</v>
      </c>
      <c r="P29" s="174">
        <f t="shared" ref="P29:P47" si="13">K29-F29</f>
        <v>2.9762528303186002</v>
      </c>
    </row>
    <row r="30" spans="1:16" ht="14.65" customHeight="1">
      <c r="A30" s="27" t="s">
        <v>30</v>
      </c>
      <c r="B30" s="185">
        <f t="shared" ref="B30:F45" si="14">B10*100/$B10</f>
        <v>100</v>
      </c>
      <c r="C30" s="65">
        <f t="shared" si="14"/>
        <v>14.037088292277886</v>
      </c>
      <c r="D30" s="65">
        <f t="shared" si="14"/>
        <v>38.923885967340162</v>
      </c>
      <c r="E30" s="65">
        <f t="shared" si="14"/>
        <v>47.039025740381952</v>
      </c>
      <c r="F30" s="65">
        <f t="shared" si="14"/>
        <v>76.3598117907556</v>
      </c>
      <c r="G30" s="185">
        <f t="shared" ref="G30:K45" si="15">G10*100/$G10</f>
        <v>100</v>
      </c>
      <c r="H30" s="65">
        <f t="shared" si="15"/>
        <v>11.816001744059298</v>
      </c>
      <c r="I30" s="65">
        <f t="shared" si="15"/>
        <v>35.881943795612862</v>
      </c>
      <c r="J30" s="65">
        <f t="shared" si="15"/>
        <v>52.302054460327838</v>
      </c>
      <c r="K30" s="65">
        <f t="shared" si="15"/>
        <v>82.137926022818107</v>
      </c>
      <c r="L30" s="175" t="s">
        <v>103</v>
      </c>
      <c r="M30" s="175">
        <f t="shared" si="10"/>
        <v>-2.2210865482185884</v>
      </c>
      <c r="N30" s="175">
        <f t="shared" si="11"/>
        <v>-3.0419421717272996</v>
      </c>
      <c r="O30" s="175">
        <f t="shared" si="12"/>
        <v>5.2630287199458863</v>
      </c>
      <c r="P30" s="175">
        <f t="shared" si="13"/>
        <v>5.7781142320625065</v>
      </c>
    </row>
    <row r="31" spans="1:16" ht="14.65" customHeight="1">
      <c r="A31" s="28" t="s">
        <v>31</v>
      </c>
      <c r="B31" s="184">
        <f t="shared" si="14"/>
        <v>100</v>
      </c>
      <c r="C31" s="63">
        <f t="shared" si="14"/>
        <v>40.655632331672827</v>
      </c>
      <c r="D31" s="63">
        <f t="shared" si="14"/>
        <v>35.079543628475015</v>
      </c>
      <c r="E31" s="63">
        <f t="shared" si="14"/>
        <v>24.264824039852162</v>
      </c>
      <c r="F31" s="63">
        <f t="shared" si="14"/>
        <v>54.314639241523381</v>
      </c>
      <c r="G31" s="184">
        <f t="shared" si="15"/>
        <v>100</v>
      </c>
      <c r="H31" s="63">
        <f t="shared" si="15"/>
        <v>31.55655988302539</v>
      </c>
      <c r="I31" s="63">
        <f t="shared" si="15"/>
        <v>32.7927688422172</v>
      </c>
      <c r="J31" s="63">
        <f t="shared" si="15"/>
        <v>35.650671274757414</v>
      </c>
      <c r="K31" s="63">
        <f t="shared" si="15"/>
        <v>68.629536089326066</v>
      </c>
      <c r="L31" s="174" t="s">
        <v>103</v>
      </c>
      <c r="M31" s="174">
        <f t="shared" si="10"/>
        <v>-9.099072448647437</v>
      </c>
      <c r="N31" s="174">
        <f t="shared" si="11"/>
        <v>-2.2867747862578156</v>
      </c>
      <c r="O31" s="174">
        <f t="shared" si="12"/>
        <v>11.385847234905253</v>
      </c>
      <c r="P31" s="174">
        <f t="shared" si="13"/>
        <v>14.314896847802686</v>
      </c>
    </row>
    <row r="32" spans="1:16" ht="14.65" customHeight="1">
      <c r="A32" s="29" t="s">
        <v>32</v>
      </c>
      <c r="B32" s="185">
        <f t="shared" si="14"/>
        <v>100</v>
      </c>
      <c r="C32" s="65">
        <f t="shared" si="14"/>
        <v>37.485956809387091</v>
      </c>
      <c r="D32" s="65">
        <f t="shared" si="14"/>
        <v>19.535638497066532</v>
      </c>
      <c r="E32" s="65">
        <f t="shared" si="14"/>
        <v>42.978404693546373</v>
      </c>
      <c r="F32" s="65">
        <f t="shared" si="14"/>
        <v>91.723879665459989</v>
      </c>
      <c r="G32" s="185">
        <f t="shared" si="15"/>
        <v>100</v>
      </c>
      <c r="H32" s="65">
        <f t="shared" si="15"/>
        <v>36.528186675389819</v>
      </c>
      <c r="I32" s="65">
        <f t="shared" si="15"/>
        <v>16.214153309344674</v>
      </c>
      <c r="J32" s="65">
        <f t="shared" si="15"/>
        <v>47.257660015265508</v>
      </c>
      <c r="K32" s="65">
        <f t="shared" si="15"/>
        <v>95.234979827717808</v>
      </c>
      <c r="L32" s="175" t="s">
        <v>103</v>
      </c>
      <c r="M32" s="175">
        <f t="shared" si="10"/>
        <v>-0.95777013399727196</v>
      </c>
      <c r="N32" s="175">
        <f t="shared" si="11"/>
        <v>-3.3214851877218585</v>
      </c>
      <c r="O32" s="175">
        <f t="shared" si="12"/>
        <v>4.279255321719134</v>
      </c>
      <c r="P32" s="175">
        <f t="shared" si="13"/>
        <v>3.5111001622578186</v>
      </c>
    </row>
    <row r="33" spans="1:16" ht="14.65" customHeight="1">
      <c r="A33" s="28" t="s">
        <v>33</v>
      </c>
      <c r="B33" s="184">
        <f t="shared" si="14"/>
        <v>100</v>
      </c>
      <c r="C33" s="63">
        <f t="shared" si="14"/>
        <v>30.908918944481226</v>
      </c>
      <c r="D33" s="63">
        <f t="shared" si="14"/>
        <v>50.950534380024592</v>
      </c>
      <c r="E33" s="63">
        <f t="shared" si="14"/>
        <v>18.140546675494182</v>
      </c>
      <c r="F33" s="63">
        <f t="shared" si="14"/>
        <v>66.215832781613543</v>
      </c>
      <c r="G33" s="184">
        <f t="shared" si="15"/>
        <v>100</v>
      </c>
      <c r="H33" s="63">
        <f t="shared" si="15"/>
        <v>24.323820182801715</v>
      </c>
      <c r="I33" s="63">
        <f t="shared" si="15"/>
        <v>50.867375489647451</v>
      </c>
      <c r="J33" s="63">
        <f t="shared" si="15"/>
        <v>24.808804327550831</v>
      </c>
      <c r="K33" s="63">
        <f t="shared" si="15"/>
        <v>75.041969781757132</v>
      </c>
      <c r="L33" s="174" t="s">
        <v>103</v>
      </c>
      <c r="M33" s="174">
        <f t="shared" si="10"/>
        <v>-6.5850987616795109</v>
      </c>
      <c r="N33" s="174">
        <f t="shared" si="11"/>
        <v>-8.3158890377141859E-2</v>
      </c>
      <c r="O33" s="174">
        <f t="shared" si="12"/>
        <v>6.6682576520566492</v>
      </c>
      <c r="P33" s="174">
        <f t="shared" si="13"/>
        <v>8.8261370001435893</v>
      </c>
    </row>
    <row r="34" spans="1:16" ht="14.65" customHeight="1">
      <c r="A34" s="29" t="s">
        <v>34</v>
      </c>
      <c r="B34" s="185">
        <f t="shared" si="14"/>
        <v>100</v>
      </c>
      <c r="C34" s="65">
        <f t="shared" si="14"/>
        <v>19.769357495881383</v>
      </c>
      <c r="D34" s="65">
        <f t="shared" si="14"/>
        <v>43.574958813838549</v>
      </c>
      <c r="E34" s="65">
        <f t="shared" si="14"/>
        <v>36.655683690280064</v>
      </c>
      <c r="F34" s="65">
        <f t="shared" si="14"/>
        <v>88.879736408566728</v>
      </c>
      <c r="G34" s="185">
        <f t="shared" si="15"/>
        <v>100</v>
      </c>
      <c r="H34" s="65">
        <f t="shared" si="15"/>
        <v>12.338104976141786</v>
      </c>
      <c r="I34" s="65">
        <f t="shared" si="15"/>
        <v>41.24062713019768</v>
      </c>
      <c r="J34" s="65">
        <f t="shared" si="15"/>
        <v>46.421267893660534</v>
      </c>
      <c r="K34" s="65">
        <f t="shared" si="15"/>
        <v>89.97955010224949</v>
      </c>
      <c r="L34" s="175" t="s">
        <v>103</v>
      </c>
      <c r="M34" s="175">
        <f t="shared" si="10"/>
        <v>-7.4312525197395978</v>
      </c>
      <c r="N34" s="175">
        <f t="shared" si="11"/>
        <v>-2.334331683640869</v>
      </c>
      <c r="O34" s="175">
        <f t="shared" si="12"/>
        <v>9.7655842033804703</v>
      </c>
      <c r="P34" s="175">
        <f t="shared" si="13"/>
        <v>1.0998136936827621</v>
      </c>
    </row>
    <row r="35" spans="1:16" ht="14.65" customHeight="1">
      <c r="A35" s="28" t="s">
        <v>35</v>
      </c>
      <c r="B35" s="184">
        <f t="shared" si="14"/>
        <v>100</v>
      </c>
      <c r="C35" s="63">
        <f t="shared" si="14"/>
        <v>4.1421680385898387</v>
      </c>
      <c r="D35" s="63">
        <f t="shared" si="14"/>
        <v>37.45710240226547</v>
      </c>
      <c r="E35" s="63">
        <f t="shared" si="14"/>
        <v>58.400729559144686</v>
      </c>
      <c r="F35" s="63">
        <f t="shared" si="14"/>
        <v>80.966665866711466</v>
      </c>
      <c r="G35" s="184">
        <f t="shared" si="15"/>
        <v>100</v>
      </c>
      <c r="H35" s="63">
        <f t="shared" si="15"/>
        <v>2.9753112470985439</v>
      </c>
      <c r="I35" s="63">
        <f t="shared" si="15"/>
        <v>35.014419357107691</v>
      </c>
      <c r="J35" s="63">
        <f t="shared" si="15"/>
        <v>62.01026939579377</v>
      </c>
      <c r="K35" s="63">
        <f t="shared" si="15"/>
        <v>87.228904363320908</v>
      </c>
      <c r="L35" s="174" t="s">
        <v>103</v>
      </c>
      <c r="M35" s="174">
        <f t="shared" si="10"/>
        <v>-1.1668567914912948</v>
      </c>
      <c r="N35" s="174">
        <f t="shared" si="11"/>
        <v>-2.4426830451577786</v>
      </c>
      <c r="O35" s="174">
        <f t="shared" si="12"/>
        <v>3.6095398366490841</v>
      </c>
      <c r="P35" s="174">
        <f t="shared" si="13"/>
        <v>6.2622384966094415</v>
      </c>
    </row>
    <row r="36" spans="1:16" ht="14.65" customHeight="1">
      <c r="A36" s="29" t="s">
        <v>36</v>
      </c>
      <c r="B36" s="185">
        <f t="shared" si="14"/>
        <v>100</v>
      </c>
      <c r="C36" s="65">
        <f t="shared" si="14"/>
        <v>10.724365004703669</v>
      </c>
      <c r="D36" s="65">
        <f t="shared" si="14"/>
        <v>27.281279397930387</v>
      </c>
      <c r="E36" s="65">
        <f t="shared" si="14"/>
        <v>61.994355597365946</v>
      </c>
      <c r="F36" s="65">
        <f t="shared" si="14"/>
        <v>82.596425211665093</v>
      </c>
      <c r="G36" s="185">
        <f t="shared" si="15"/>
        <v>100</v>
      </c>
      <c r="H36" s="65">
        <f t="shared" si="15"/>
        <v>6.8434032059186194</v>
      </c>
      <c r="I36" s="65">
        <f t="shared" si="15"/>
        <v>22.19482120838471</v>
      </c>
      <c r="J36" s="65">
        <f t="shared" si="15"/>
        <v>70.961775585696671</v>
      </c>
      <c r="K36" s="65">
        <f t="shared" si="15"/>
        <v>82.999383477188658</v>
      </c>
      <c r="L36" s="175" t="s">
        <v>103</v>
      </c>
      <c r="M36" s="175">
        <f t="shared" si="10"/>
        <v>-3.8809617987850498</v>
      </c>
      <c r="N36" s="175">
        <f t="shared" si="11"/>
        <v>-5.0864581895456773</v>
      </c>
      <c r="O36" s="175">
        <f t="shared" si="12"/>
        <v>8.9674199883307253</v>
      </c>
      <c r="P36" s="175">
        <f t="shared" si="13"/>
        <v>0.40295826552356573</v>
      </c>
    </row>
    <row r="37" spans="1:16" ht="14.65" customHeight="1">
      <c r="A37" s="28" t="s">
        <v>37</v>
      </c>
      <c r="B37" s="184">
        <f t="shared" si="14"/>
        <v>100</v>
      </c>
      <c r="C37" s="63">
        <f t="shared" si="14"/>
        <v>3.9657020364415865</v>
      </c>
      <c r="D37" s="63">
        <f t="shared" si="14"/>
        <v>42.515183994283674</v>
      </c>
      <c r="E37" s="63">
        <f t="shared" si="14"/>
        <v>53.519113969274741</v>
      </c>
      <c r="F37" s="63">
        <f t="shared" si="14"/>
        <v>81.529117541979275</v>
      </c>
      <c r="G37" s="184">
        <f t="shared" si="15"/>
        <v>100</v>
      </c>
      <c r="H37" s="63">
        <f t="shared" si="15"/>
        <v>4.2314049586776861</v>
      </c>
      <c r="I37" s="63">
        <f t="shared" si="15"/>
        <v>36.429752066115704</v>
      </c>
      <c r="J37" s="63">
        <f t="shared" si="15"/>
        <v>59.33884297520661</v>
      </c>
      <c r="K37" s="63">
        <f t="shared" si="15"/>
        <v>85.619834710743802</v>
      </c>
      <c r="L37" s="174" t="s">
        <v>103</v>
      </c>
      <c r="M37" s="174">
        <f t="shared" si="10"/>
        <v>0.26570292223609959</v>
      </c>
      <c r="N37" s="174">
        <f t="shared" si="11"/>
        <v>-6.0854319281679707</v>
      </c>
      <c r="O37" s="174">
        <f t="shared" si="12"/>
        <v>5.8197290059318689</v>
      </c>
      <c r="P37" s="174">
        <f t="shared" si="13"/>
        <v>4.0907171687645274</v>
      </c>
    </row>
    <row r="38" spans="1:16" ht="14.65" customHeight="1">
      <c r="A38" s="29" t="s">
        <v>38</v>
      </c>
      <c r="B38" s="185">
        <f t="shared" si="14"/>
        <v>100</v>
      </c>
      <c r="C38" s="65">
        <f t="shared" si="14"/>
        <v>3.9415339136147152</v>
      </c>
      <c r="D38" s="65">
        <f t="shared" si="14"/>
        <v>67.58088356051897</v>
      </c>
      <c r="E38" s="65">
        <f t="shared" si="14"/>
        <v>28.477582525866318</v>
      </c>
      <c r="F38" s="65">
        <f t="shared" si="14"/>
        <v>43.915257020857283</v>
      </c>
      <c r="G38" s="185">
        <f t="shared" si="15"/>
        <v>100</v>
      </c>
      <c r="H38" s="65">
        <f t="shared" si="15"/>
        <v>2.957540263543192</v>
      </c>
      <c r="I38" s="65">
        <f t="shared" si="15"/>
        <v>59.297218155197655</v>
      </c>
      <c r="J38" s="65">
        <f t="shared" si="15"/>
        <v>37.745241581259151</v>
      </c>
      <c r="K38" s="65">
        <f t="shared" si="15"/>
        <v>50.702781844802345</v>
      </c>
      <c r="L38" s="175" t="s">
        <v>103</v>
      </c>
      <c r="M38" s="175">
        <f t="shared" si="10"/>
        <v>-0.98399365007152317</v>
      </c>
      <c r="N38" s="175">
        <f t="shared" si="11"/>
        <v>-8.2836654053213152</v>
      </c>
      <c r="O38" s="175">
        <f t="shared" si="12"/>
        <v>9.2676590553928335</v>
      </c>
      <c r="P38" s="175">
        <f t="shared" si="13"/>
        <v>6.7875248239450627</v>
      </c>
    </row>
    <row r="39" spans="1:16" ht="14.65" customHeight="1">
      <c r="A39" s="28" t="s">
        <v>39</v>
      </c>
      <c r="B39" s="184">
        <f t="shared" si="14"/>
        <v>100</v>
      </c>
      <c r="C39" s="63">
        <f t="shared" si="14"/>
        <v>12.657486082625256</v>
      </c>
      <c r="D39" s="63">
        <f t="shared" si="14"/>
        <v>37.884559038968646</v>
      </c>
      <c r="E39" s="63">
        <f t="shared" si="14"/>
        <v>49.457954878406092</v>
      </c>
      <c r="F39" s="63">
        <f t="shared" si="14"/>
        <v>84.016993847055375</v>
      </c>
      <c r="G39" s="184">
        <f t="shared" si="15"/>
        <v>100</v>
      </c>
      <c r="H39" s="63">
        <f t="shared" si="15"/>
        <v>10.470664087685364</v>
      </c>
      <c r="I39" s="63">
        <f t="shared" si="15"/>
        <v>36.415215989684071</v>
      </c>
      <c r="J39" s="63">
        <f t="shared" si="15"/>
        <v>53.114119922630564</v>
      </c>
      <c r="K39" s="63">
        <f t="shared" si="15"/>
        <v>85.557704706640877</v>
      </c>
      <c r="L39" s="174" t="s">
        <v>103</v>
      </c>
      <c r="M39" s="174">
        <f t="shared" si="10"/>
        <v>-2.1868219949398924</v>
      </c>
      <c r="N39" s="174">
        <f t="shared" si="11"/>
        <v>-1.4693430492845749</v>
      </c>
      <c r="O39" s="174">
        <f t="shared" si="12"/>
        <v>3.6561650442244726</v>
      </c>
      <c r="P39" s="174">
        <f t="shared" si="13"/>
        <v>1.5407108595855021</v>
      </c>
    </row>
    <row r="40" spans="1:16" ht="14.65" customHeight="1">
      <c r="A40" s="29" t="s">
        <v>40</v>
      </c>
      <c r="B40" s="185">
        <f t="shared" si="14"/>
        <v>100</v>
      </c>
      <c r="C40" s="65">
        <f t="shared" si="14"/>
        <v>2.3941068139963169</v>
      </c>
      <c r="D40" s="65">
        <f t="shared" si="14"/>
        <v>46.961325966850829</v>
      </c>
      <c r="E40" s="65">
        <f t="shared" si="14"/>
        <v>50.644567219152854</v>
      </c>
      <c r="F40" s="65">
        <f t="shared" si="14"/>
        <v>86.003683241252304</v>
      </c>
      <c r="G40" s="185">
        <f t="shared" si="15"/>
        <v>100</v>
      </c>
      <c r="H40" s="65">
        <f t="shared" si="15"/>
        <v>2.014388489208633</v>
      </c>
      <c r="I40" s="65">
        <f t="shared" si="15"/>
        <v>28.920863309352519</v>
      </c>
      <c r="J40" s="65">
        <f t="shared" si="15"/>
        <v>69.064748201438846</v>
      </c>
      <c r="K40" s="65">
        <f t="shared" si="15"/>
        <v>83.597122302158269</v>
      </c>
      <c r="L40" s="175" t="s">
        <v>103</v>
      </c>
      <c r="M40" s="175">
        <f t="shared" si="10"/>
        <v>-0.37971832478768386</v>
      </c>
      <c r="N40" s="175">
        <f t="shared" si="11"/>
        <v>-18.04046265749831</v>
      </c>
      <c r="O40" s="175">
        <f t="shared" si="12"/>
        <v>18.420180982285991</v>
      </c>
      <c r="P40" s="175">
        <f t="shared" si="13"/>
        <v>-2.4065609390940352</v>
      </c>
    </row>
    <row r="41" spans="1:16" ht="14.65" customHeight="1">
      <c r="A41" s="30" t="s">
        <v>41</v>
      </c>
      <c r="B41" s="184">
        <f t="shared" si="14"/>
        <v>100</v>
      </c>
      <c r="C41" s="63">
        <f t="shared" si="14"/>
        <v>6.3983835662569453</v>
      </c>
      <c r="D41" s="63">
        <f t="shared" si="14"/>
        <v>20.341247123533705</v>
      </c>
      <c r="E41" s="63">
        <f t="shared" si="14"/>
        <v>73.260369310209356</v>
      </c>
      <c r="F41" s="63">
        <f t="shared" si="14"/>
        <v>99.088510972666555</v>
      </c>
      <c r="G41" s="184">
        <f t="shared" si="15"/>
        <v>100</v>
      </c>
      <c r="H41" s="63">
        <f t="shared" si="15"/>
        <v>2.4154896721381007</v>
      </c>
      <c r="I41" s="63">
        <f t="shared" si="15"/>
        <v>19.323917377104806</v>
      </c>
      <c r="J41" s="63">
        <f t="shared" si="15"/>
        <v>78.260592950757101</v>
      </c>
      <c r="K41" s="63">
        <f t="shared" si="15"/>
        <v>99.287441150273565</v>
      </c>
      <c r="L41" s="174" t="s">
        <v>103</v>
      </c>
      <c r="M41" s="174">
        <f t="shared" si="10"/>
        <v>-3.9828938941188445</v>
      </c>
      <c r="N41" s="174">
        <f t="shared" si="11"/>
        <v>-1.0173297464288993</v>
      </c>
      <c r="O41" s="174">
        <f t="shared" si="12"/>
        <v>5.0002236405477447</v>
      </c>
      <c r="P41" s="174">
        <f t="shared" si="13"/>
        <v>0.19893017760701071</v>
      </c>
    </row>
    <row r="42" spans="1:16" ht="14.65" customHeight="1">
      <c r="A42" s="29" t="s">
        <v>42</v>
      </c>
      <c r="B42" s="185">
        <f t="shared" si="14"/>
        <v>100</v>
      </c>
      <c r="C42" s="65">
        <f t="shared" si="14"/>
        <v>4.9841220664549608</v>
      </c>
      <c r="D42" s="65">
        <f t="shared" si="14"/>
        <v>29.606537061420493</v>
      </c>
      <c r="E42" s="65">
        <f t="shared" si="14"/>
        <v>65.409340872124545</v>
      </c>
      <c r="F42" s="65">
        <f t="shared" si="14"/>
        <v>99.837347997831301</v>
      </c>
      <c r="G42" s="185">
        <f t="shared" si="15"/>
        <v>100</v>
      </c>
      <c r="H42" s="65">
        <f t="shared" si="15"/>
        <v>2.4525345286250499</v>
      </c>
      <c r="I42" s="65">
        <f t="shared" si="15"/>
        <v>30.144674027914434</v>
      </c>
      <c r="J42" s="65">
        <f t="shared" si="15"/>
        <v>67.402791443460515</v>
      </c>
      <c r="K42" s="65">
        <f t="shared" si="15"/>
        <v>99.865165263656579</v>
      </c>
      <c r="L42" s="175" t="s">
        <v>103</v>
      </c>
      <c r="M42" s="175">
        <f t="shared" si="10"/>
        <v>-2.5315875378299109</v>
      </c>
      <c r="N42" s="175">
        <f t="shared" si="11"/>
        <v>0.53813696649394061</v>
      </c>
      <c r="O42" s="175">
        <f t="shared" si="12"/>
        <v>1.9934505713359698</v>
      </c>
      <c r="P42" s="175">
        <f t="shared" si="13"/>
        <v>2.7817265825277104E-2</v>
      </c>
    </row>
    <row r="43" spans="1:16" ht="14.65" customHeight="1">
      <c r="A43" s="28" t="s">
        <v>43</v>
      </c>
      <c r="B43" s="184">
        <f t="shared" si="14"/>
        <v>100</v>
      </c>
      <c r="C43" s="63">
        <f t="shared" si="14"/>
        <v>0.92093145638731744</v>
      </c>
      <c r="D43" s="63">
        <f t="shared" si="14"/>
        <v>35.942639126430734</v>
      </c>
      <c r="E43" s="63">
        <f t="shared" si="14"/>
        <v>63.136429417181951</v>
      </c>
      <c r="F43" s="63">
        <f t="shared" si="14"/>
        <v>99.394816471516904</v>
      </c>
      <c r="G43" s="184">
        <f t="shared" si="15"/>
        <v>100</v>
      </c>
      <c r="H43" s="63">
        <f t="shared" si="15"/>
        <v>1.2603571011786674</v>
      </c>
      <c r="I43" s="63">
        <f t="shared" si="15"/>
        <v>32.640914925895672</v>
      </c>
      <c r="J43" s="63">
        <f t="shared" si="15"/>
        <v>66.098727972925658</v>
      </c>
      <c r="K43" s="63">
        <f t="shared" si="15"/>
        <v>97.852724938732635</v>
      </c>
      <c r="L43" s="174" t="s">
        <v>103</v>
      </c>
      <c r="M43" s="174">
        <f t="shared" si="10"/>
        <v>0.33942564479134996</v>
      </c>
      <c r="N43" s="174">
        <f t="shared" si="11"/>
        <v>-3.3017242005350624</v>
      </c>
      <c r="O43" s="174">
        <f t="shared" si="12"/>
        <v>2.9622985557437076</v>
      </c>
      <c r="P43" s="174">
        <f t="shared" si="13"/>
        <v>-1.5420915327842692</v>
      </c>
    </row>
    <row r="44" spans="1:16" ht="14.65" customHeight="1">
      <c r="A44" s="29" t="s">
        <v>44</v>
      </c>
      <c r="B44" s="185">
        <f t="shared" si="14"/>
        <v>100</v>
      </c>
      <c r="C44" s="65">
        <f t="shared" si="14"/>
        <v>2.4039290022402207</v>
      </c>
      <c r="D44" s="65">
        <f t="shared" si="14"/>
        <v>30.656556953300019</v>
      </c>
      <c r="E44" s="65">
        <f t="shared" si="14"/>
        <v>66.939514044459756</v>
      </c>
      <c r="F44" s="65">
        <f t="shared" si="14"/>
        <v>99.336550060313627</v>
      </c>
      <c r="G44" s="185">
        <f t="shared" si="15"/>
        <v>100</v>
      </c>
      <c r="H44" s="65">
        <f t="shared" si="15"/>
        <v>1.3833546349898505</v>
      </c>
      <c r="I44" s="65">
        <f t="shared" si="15"/>
        <v>26.629576723554621</v>
      </c>
      <c r="J44" s="65">
        <f t="shared" si="15"/>
        <v>71.987068641455537</v>
      </c>
      <c r="K44" s="65">
        <f t="shared" si="15"/>
        <v>99.759416585219157</v>
      </c>
      <c r="L44" s="175" t="s">
        <v>103</v>
      </c>
      <c r="M44" s="175">
        <f t="shared" si="10"/>
        <v>-1.0205743672503702</v>
      </c>
      <c r="N44" s="175">
        <f t="shared" si="11"/>
        <v>-4.0269802297453978</v>
      </c>
      <c r="O44" s="175">
        <f t="shared" si="12"/>
        <v>5.0475545969957807</v>
      </c>
      <c r="P44" s="175">
        <f t="shared" si="13"/>
        <v>0.42286652490552967</v>
      </c>
    </row>
    <row r="45" spans="1:16" ht="14.65" customHeight="1">
      <c r="A45" s="28" t="s">
        <v>45</v>
      </c>
      <c r="B45" s="184">
        <f t="shared" si="14"/>
        <v>100</v>
      </c>
      <c r="C45" s="63">
        <f t="shared" si="14"/>
        <v>2.9096228868660599</v>
      </c>
      <c r="D45" s="63">
        <f t="shared" si="14"/>
        <v>13.288361508452535</v>
      </c>
      <c r="E45" s="63">
        <f t="shared" si="14"/>
        <v>83.802015604681401</v>
      </c>
      <c r="F45" s="63">
        <f t="shared" si="14"/>
        <v>98.975942782834849</v>
      </c>
      <c r="G45" s="184">
        <f t="shared" si="15"/>
        <v>100</v>
      </c>
      <c r="H45" s="63">
        <f t="shared" si="15"/>
        <v>1.9639483627204031</v>
      </c>
      <c r="I45" s="63">
        <f t="shared" si="15"/>
        <v>10.996536523929471</v>
      </c>
      <c r="J45" s="63">
        <f t="shared" si="15"/>
        <v>87.03951511335012</v>
      </c>
      <c r="K45" s="63">
        <f t="shared" si="15"/>
        <v>99.323047858942061</v>
      </c>
      <c r="L45" s="174" t="s">
        <v>103</v>
      </c>
      <c r="M45" s="174">
        <f t="shared" si="10"/>
        <v>-0.94567452414565678</v>
      </c>
      <c r="N45" s="174">
        <f t="shared" si="11"/>
        <v>-2.291824984523064</v>
      </c>
      <c r="O45" s="174">
        <f t="shared" si="12"/>
        <v>3.2374995086687193</v>
      </c>
      <c r="P45" s="174">
        <f t="shared" si="13"/>
        <v>0.34710507610721208</v>
      </c>
    </row>
    <row r="46" spans="1:16" ht="14.65" customHeight="1">
      <c r="A46" s="29" t="s">
        <v>46</v>
      </c>
      <c r="B46" s="185">
        <f t="shared" ref="B46:F47" si="16">B26*100/$B26</f>
        <v>100</v>
      </c>
      <c r="C46" s="65">
        <f t="shared" si="16"/>
        <v>33.269271834294258</v>
      </c>
      <c r="D46" s="65">
        <f t="shared" si="16"/>
        <v>2.7439675421738201</v>
      </c>
      <c r="E46" s="65">
        <f t="shared" si="16"/>
        <v>63.986760623531922</v>
      </c>
      <c r="F46" s="65">
        <f t="shared" si="16"/>
        <v>96.562032884902834</v>
      </c>
      <c r="G46" s="185">
        <f t="shared" ref="G46:K47" si="17">G26*100/$G26</f>
        <v>100</v>
      </c>
      <c r="H46" s="65">
        <f t="shared" si="17"/>
        <v>7.2296797378712609</v>
      </c>
      <c r="I46" s="65">
        <f t="shared" si="17"/>
        <v>4.9254835641052743</v>
      </c>
      <c r="J46" s="65">
        <f t="shared" si="17"/>
        <v>87.844836698023471</v>
      </c>
      <c r="K46" s="65">
        <f t="shared" si="17"/>
        <v>98.425113624352605</v>
      </c>
      <c r="L46" s="175" t="s">
        <v>103</v>
      </c>
      <c r="M46" s="175">
        <f t="shared" si="10"/>
        <v>-26.039592096422997</v>
      </c>
      <c r="N46" s="175">
        <f t="shared" si="11"/>
        <v>2.1815160219314542</v>
      </c>
      <c r="O46" s="175">
        <f t="shared" si="12"/>
        <v>23.858076074491549</v>
      </c>
      <c r="P46" s="175">
        <f t="shared" si="13"/>
        <v>1.8630807394497708</v>
      </c>
    </row>
    <row r="47" spans="1:16" ht="14.65" customHeight="1">
      <c r="A47" s="28" t="s">
        <v>47</v>
      </c>
      <c r="B47" s="184">
        <f t="shared" si="16"/>
        <v>100</v>
      </c>
      <c r="C47" s="63">
        <f t="shared" si="16"/>
        <v>2.3011307280301527</v>
      </c>
      <c r="D47" s="63">
        <f t="shared" si="16"/>
        <v>6.5364015076373736</v>
      </c>
      <c r="E47" s="63">
        <f t="shared" si="16"/>
        <v>91.162467764332476</v>
      </c>
      <c r="F47" s="63">
        <f t="shared" si="16"/>
        <v>99.275937314025001</v>
      </c>
      <c r="G47" s="184">
        <f t="shared" si="17"/>
        <v>100</v>
      </c>
      <c r="H47" s="63">
        <f t="shared" si="17"/>
        <v>1.2835703001579779</v>
      </c>
      <c r="I47" s="63">
        <f t="shared" si="17"/>
        <v>3.485387045813586</v>
      </c>
      <c r="J47" s="63">
        <f t="shared" si="17"/>
        <v>95.231042654028442</v>
      </c>
      <c r="K47" s="63">
        <f t="shared" si="17"/>
        <v>99.032385466034754</v>
      </c>
      <c r="L47" s="174" t="s">
        <v>103</v>
      </c>
      <c r="M47" s="174">
        <f t="shared" si="10"/>
        <v>-1.0175604278721748</v>
      </c>
      <c r="N47" s="174">
        <f t="shared" si="11"/>
        <v>-3.0510144618237875</v>
      </c>
      <c r="O47" s="174">
        <f t="shared" si="12"/>
        <v>4.0685748896959666</v>
      </c>
      <c r="P47" s="174">
        <f t="shared" si="13"/>
        <v>-0.24355184799024698</v>
      </c>
    </row>
    <row r="48" spans="1:16" ht="20.25" customHeight="1">
      <c r="A48" s="373" t="s">
        <v>127</v>
      </c>
      <c r="B48" s="373"/>
      <c r="C48" s="373"/>
      <c r="D48" s="373"/>
      <c r="E48" s="373"/>
      <c r="F48" s="373"/>
      <c r="G48" s="373"/>
      <c r="H48" s="373"/>
      <c r="I48" s="373"/>
      <c r="J48" s="373"/>
      <c r="K48" s="373"/>
      <c r="L48" s="373"/>
      <c r="M48" s="373"/>
      <c r="N48" s="373"/>
      <c r="O48" s="373"/>
      <c r="P48" s="373"/>
    </row>
  </sheetData>
  <mergeCells count="17">
    <mergeCell ref="A48:P48"/>
    <mergeCell ref="B8:F8"/>
    <mergeCell ref="G8:K8"/>
    <mergeCell ref="L8:P8"/>
    <mergeCell ref="B28:F28"/>
    <mergeCell ref="G28:K28"/>
    <mergeCell ref="L28:P28"/>
    <mergeCell ref="A5:A7"/>
    <mergeCell ref="B5:F5"/>
    <mergeCell ref="G5:K5"/>
    <mergeCell ref="L5:P5"/>
    <mergeCell ref="B6:B7"/>
    <mergeCell ref="C6:F6"/>
    <mergeCell ref="G6:G7"/>
    <mergeCell ref="H6:K6"/>
    <mergeCell ref="L6:L7"/>
    <mergeCell ref="M6:P6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8"/>
  <sheetViews>
    <sheetView zoomScaleNormal="100" workbookViewId="0"/>
  </sheetViews>
  <sheetFormatPr baseColWidth="10" defaultColWidth="10.81640625" defaultRowHeight="14.65" customHeight="1"/>
  <cols>
    <col min="1" max="1" width="26.81640625" style="3" customWidth="1"/>
    <col min="2" max="2" width="14.54296875" style="3" customWidth="1"/>
    <col min="3" max="6" width="12.54296875" style="3" customWidth="1"/>
    <col min="7" max="7" width="14.54296875" style="3" customWidth="1"/>
    <col min="8" max="11" width="12.54296875" style="3" customWidth="1"/>
    <col min="12" max="12" width="14.54296875" style="3" customWidth="1"/>
    <col min="13" max="16" width="12.54296875" style="3" customWidth="1"/>
    <col min="17" max="16384" width="10.81640625" style="3"/>
  </cols>
  <sheetData>
    <row r="1" spans="1:16" s="5" customFormat="1" ht="20.25" customHeight="1">
      <c r="A1" s="4" t="s">
        <v>0</v>
      </c>
    </row>
    <row r="2" spans="1:16" s="2" customFormat="1" ht="14.65" customHeight="1">
      <c r="A2" s="1"/>
    </row>
    <row r="3" spans="1:16" s="2" customFormat="1" ht="14.65" customHeight="1">
      <c r="A3" s="9" t="s">
        <v>392</v>
      </c>
    </row>
    <row r="5" spans="1:16" ht="14.65" customHeight="1">
      <c r="A5" s="374" t="s">
        <v>28</v>
      </c>
      <c r="B5" s="366">
        <v>2012</v>
      </c>
      <c r="C5" s="366"/>
      <c r="D5" s="366"/>
      <c r="E5" s="366"/>
      <c r="F5" s="366"/>
      <c r="G5" s="366">
        <v>2015</v>
      </c>
      <c r="H5" s="366"/>
      <c r="I5" s="366"/>
      <c r="J5" s="366"/>
      <c r="K5" s="366"/>
      <c r="L5" s="366" t="s">
        <v>214</v>
      </c>
      <c r="M5" s="366"/>
      <c r="N5" s="366"/>
      <c r="O5" s="366"/>
      <c r="P5" s="366"/>
    </row>
    <row r="6" spans="1:16" ht="14.65" customHeight="1">
      <c r="A6" s="375"/>
      <c r="B6" s="371" t="s">
        <v>153</v>
      </c>
      <c r="C6" s="366" t="s">
        <v>27</v>
      </c>
      <c r="D6" s="366"/>
      <c r="E6" s="366"/>
      <c r="F6" s="366"/>
      <c r="G6" s="371" t="s">
        <v>153</v>
      </c>
      <c r="H6" s="366" t="s">
        <v>27</v>
      </c>
      <c r="I6" s="366"/>
      <c r="J6" s="366"/>
      <c r="K6" s="366"/>
      <c r="L6" s="371" t="s">
        <v>153</v>
      </c>
      <c r="M6" s="366" t="s">
        <v>27</v>
      </c>
      <c r="N6" s="366"/>
      <c r="O6" s="366"/>
      <c r="P6" s="366"/>
    </row>
    <row r="7" spans="1:16" s="25" customFormat="1" ht="40.15" customHeight="1">
      <c r="A7" s="377"/>
      <c r="B7" s="371"/>
      <c r="C7" s="180" t="s">
        <v>72</v>
      </c>
      <c r="D7" s="180" t="s">
        <v>145</v>
      </c>
      <c r="E7" s="180" t="s">
        <v>157</v>
      </c>
      <c r="F7" s="180" t="s">
        <v>158</v>
      </c>
      <c r="G7" s="371"/>
      <c r="H7" s="180" t="s">
        <v>72</v>
      </c>
      <c r="I7" s="180" t="s">
        <v>145</v>
      </c>
      <c r="J7" s="180" t="s">
        <v>157</v>
      </c>
      <c r="K7" s="180" t="s">
        <v>158</v>
      </c>
      <c r="L7" s="371"/>
      <c r="M7" s="180" t="s">
        <v>72</v>
      </c>
      <c r="N7" s="180" t="s">
        <v>145</v>
      </c>
      <c r="O7" s="180" t="s">
        <v>157</v>
      </c>
      <c r="P7" s="180" t="s">
        <v>158</v>
      </c>
    </row>
    <row r="8" spans="1:16" ht="14.65" customHeight="1">
      <c r="A8" s="31"/>
      <c r="B8" s="376" t="s">
        <v>5</v>
      </c>
      <c r="C8" s="364"/>
      <c r="D8" s="364"/>
      <c r="E8" s="364"/>
      <c r="F8" s="364"/>
      <c r="G8" s="376" t="s">
        <v>5</v>
      </c>
      <c r="H8" s="364"/>
      <c r="I8" s="364"/>
      <c r="J8" s="364"/>
      <c r="K8" s="364"/>
      <c r="L8" s="376" t="s">
        <v>5</v>
      </c>
      <c r="M8" s="364"/>
      <c r="N8" s="364"/>
      <c r="O8" s="364"/>
      <c r="P8" s="364"/>
    </row>
    <row r="9" spans="1:16" ht="14.65" customHeight="1">
      <c r="A9" s="26" t="s">
        <v>29</v>
      </c>
      <c r="B9" s="39">
        <f>B10+B21</f>
        <v>65954</v>
      </c>
      <c r="C9" s="39">
        <v>15878</v>
      </c>
      <c r="D9" s="39">
        <v>20627</v>
      </c>
      <c r="E9" s="39">
        <v>29449</v>
      </c>
      <c r="F9" s="39">
        <v>45149</v>
      </c>
      <c r="G9" s="39">
        <f t="shared" ref="G9:I9" si="0">SUM(G11:G20,G22:G27)</f>
        <v>68362</v>
      </c>
      <c r="H9" s="39">
        <f t="shared" si="0"/>
        <v>12832</v>
      </c>
      <c r="I9" s="39">
        <f t="shared" si="0"/>
        <v>19298</v>
      </c>
      <c r="J9" s="39">
        <f>J10+J21</f>
        <v>35921</v>
      </c>
      <c r="K9" s="39">
        <f>K10+K21</f>
        <v>52117</v>
      </c>
      <c r="L9" s="55">
        <f t="shared" ref="L9:P21" si="1">G9-B9</f>
        <v>2408</v>
      </c>
      <c r="M9" s="55">
        <f t="shared" si="1"/>
        <v>-3046</v>
      </c>
      <c r="N9" s="55">
        <f t="shared" si="1"/>
        <v>-1329</v>
      </c>
      <c r="O9" s="55">
        <f t="shared" si="1"/>
        <v>6472</v>
      </c>
      <c r="P9" s="55">
        <f t="shared" si="1"/>
        <v>6968</v>
      </c>
    </row>
    <row r="10" spans="1:16" ht="14.65" customHeight="1">
      <c r="A10" s="27" t="s">
        <v>30</v>
      </c>
      <c r="B10" s="42">
        <f>SUM(C10:E10)</f>
        <v>46736</v>
      </c>
      <c r="C10" s="42">
        <v>14915</v>
      </c>
      <c r="D10" s="42">
        <v>16491</v>
      </c>
      <c r="E10" s="42">
        <f>10130+5200</f>
        <v>15330</v>
      </c>
      <c r="F10" s="42">
        <v>26232</v>
      </c>
      <c r="G10" s="42">
        <f t="shared" ref="G10" si="2">SUM(G11:G20)</f>
        <v>47994</v>
      </c>
      <c r="H10" s="42">
        <v>12417</v>
      </c>
      <c r="I10" s="42">
        <v>15784</v>
      </c>
      <c r="J10" s="42">
        <v>19793</v>
      </c>
      <c r="K10" s="42">
        <v>31958</v>
      </c>
      <c r="L10" s="45">
        <f t="shared" si="1"/>
        <v>1258</v>
      </c>
      <c r="M10" s="45">
        <f t="shared" si="1"/>
        <v>-2498</v>
      </c>
      <c r="N10" s="45">
        <f t="shared" si="1"/>
        <v>-707</v>
      </c>
      <c r="O10" s="45">
        <f t="shared" si="1"/>
        <v>4463</v>
      </c>
      <c r="P10" s="45">
        <f t="shared" si="1"/>
        <v>5726</v>
      </c>
    </row>
    <row r="11" spans="1:16" ht="14.65" customHeight="1">
      <c r="A11" s="28" t="s">
        <v>31</v>
      </c>
      <c r="B11" s="245" t="s">
        <v>53</v>
      </c>
      <c r="C11" s="39" t="s">
        <v>53</v>
      </c>
      <c r="D11" s="39" t="s">
        <v>53</v>
      </c>
      <c r="E11" s="39" t="s">
        <v>53</v>
      </c>
      <c r="F11" s="39" t="s">
        <v>53</v>
      </c>
      <c r="G11" s="39">
        <f t="shared" ref="G11:G20" si="3">SUM(H11:J11)</f>
        <v>4835</v>
      </c>
      <c r="H11" s="39">
        <v>1469</v>
      </c>
      <c r="I11" s="39">
        <v>1679</v>
      </c>
      <c r="J11" s="39">
        <v>1687</v>
      </c>
      <c r="K11" s="39">
        <v>3209</v>
      </c>
      <c r="L11" s="245" t="s">
        <v>53</v>
      </c>
      <c r="M11" s="245" t="s">
        <v>53</v>
      </c>
      <c r="N11" s="245" t="s">
        <v>53</v>
      </c>
      <c r="O11" s="245" t="s">
        <v>53</v>
      </c>
      <c r="P11" s="245" t="s">
        <v>53</v>
      </c>
    </row>
    <row r="12" spans="1:16" ht="14.65" customHeight="1">
      <c r="A12" s="29" t="s">
        <v>32</v>
      </c>
      <c r="B12" s="246" t="s">
        <v>53</v>
      </c>
      <c r="C12" s="42" t="s">
        <v>53</v>
      </c>
      <c r="D12" s="42" t="s">
        <v>53</v>
      </c>
      <c r="E12" s="42" t="s">
        <v>53</v>
      </c>
      <c r="F12" s="42" t="s">
        <v>53</v>
      </c>
      <c r="G12" s="42">
        <f t="shared" si="3"/>
        <v>1741</v>
      </c>
      <c r="H12" s="42">
        <v>787</v>
      </c>
      <c r="I12" s="42">
        <v>196</v>
      </c>
      <c r="J12" s="42">
        <v>758</v>
      </c>
      <c r="K12" s="42">
        <v>1701</v>
      </c>
      <c r="L12" s="246" t="s">
        <v>53</v>
      </c>
      <c r="M12" s="246" t="s">
        <v>53</v>
      </c>
      <c r="N12" s="246" t="s">
        <v>53</v>
      </c>
      <c r="O12" s="246" t="s">
        <v>53</v>
      </c>
      <c r="P12" s="246" t="s">
        <v>53</v>
      </c>
    </row>
    <row r="13" spans="1:16" ht="14.65" customHeight="1">
      <c r="A13" s="28" t="s">
        <v>33</v>
      </c>
      <c r="B13" s="245" t="s">
        <v>53</v>
      </c>
      <c r="C13" s="39" t="s">
        <v>53</v>
      </c>
      <c r="D13" s="39" t="s">
        <v>53</v>
      </c>
      <c r="E13" s="39" t="s">
        <v>53</v>
      </c>
      <c r="F13" s="39" t="s">
        <v>53</v>
      </c>
      <c r="G13" s="39">
        <f t="shared" si="3"/>
        <v>17770</v>
      </c>
      <c r="H13" s="39">
        <v>7993</v>
      </c>
      <c r="I13" s="39">
        <v>4318</v>
      </c>
      <c r="J13" s="39">
        <v>5459</v>
      </c>
      <c r="K13" s="39">
        <v>9546</v>
      </c>
      <c r="L13" s="245" t="s">
        <v>53</v>
      </c>
      <c r="M13" s="245" t="s">
        <v>53</v>
      </c>
      <c r="N13" s="245" t="s">
        <v>53</v>
      </c>
      <c r="O13" s="245" t="s">
        <v>53</v>
      </c>
      <c r="P13" s="245" t="s">
        <v>53</v>
      </c>
    </row>
    <row r="14" spans="1:16" ht="14.65" customHeight="1">
      <c r="A14" s="29" t="s">
        <v>34</v>
      </c>
      <c r="B14" s="246" t="s">
        <v>53</v>
      </c>
      <c r="C14" s="42" t="s">
        <v>53</v>
      </c>
      <c r="D14" s="42" t="s">
        <v>53</v>
      </c>
      <c r="E14" s="42" t="s">
        <v>53</v>
      </c>
      <c r="F14" s="42" t="s">
        <v>53</v>
      </c>
      <c r="G14" s="42">
        <v>593</v>
      </c>
      <c r="H14" s="42" t="s">
        <v>53</v>
      </c>
      <c r="I14" s="42" t="s">
        <v>53</v>
      </c>
      <c r="J14" s="42" t="s">
        <v>53</v>
      </c>
      <c r="K14" s="42" t="s">
        <v>53</v>
      </c>
      <c r="L14" s="246" t="s">
        <v>53</v>
      </c>
      <c r="M14" s="246" t="s">
        <v>53</v>
      </c>
      <c r="N14" s="246" t="s">
        <v>53</v>
      </c>
      <c r="O14" s="246" t="s">
        <v>53</v>
      </c>
      <c r="P14" s="246" t="s">
        <v>53</v>
      </c>
    </row>
    <row r="15" spans="1:16" ht="14.65" customHeight="1">
      <c r="A15" s="28" t="s">
        <v>35</v>
      </c>
      <c r="B15" s="245" t="s">
        <v>53</v>
      </c>
      <c r="C15" s="39" t="s">
        <v>53</v>
      </c>
      <c r="D15" s="39" t="s">
        <v>53</v>
      </c>
      <c r="E15" s="39" t="s">
        <v>53</v>
      </c>
      <c r="F15" s="39" t="s">
        <v>53</v>
      </c>
      <c r="G15" s="39">
        <f t="shared" si="3"/>
        <v>16986</v>
      </c>
      <c r="H15" s="39">
        <v>1093</v>
      </c>
      <c r="I15" s="39">
        <v>7218</v>
      </c>
      <c r="J15" s="39">
        <v>8675</v>
      </c>
      <c r="K15" s="39">
        <v>12682</v>
      </c>
      <c r="L15" s="245" t="s">
        <v>53</v>
      </c>
      <c r="M15" s="245" t="s">
        <v>53</v>
      </c>
      <c r="N15" s="245" t="s">
        <v>53</v>
      </c>
      <c r="O15" s="245" t="s">
        <v>53</v>
      </c>
      <c r="P15" s="245" t="s">
        <v>53</v>
      </c>
    </row>
    <row r="16" spans="1:16" ht="14.65" customHeight="1">
      <c r="A16" s="29" t="s">
        <v>36</v>
      </c>
      <c r="B16" s="246" t="s">
        <v>53</v>
      </c>
      <c r="C16" s="42" t="s">
        <v>53</v>
      </c>
      <c r="D16" s="42" t="s">
        <v>53</v>
      </c>
      <c r="E16" s="42" t="s">
        <v>53</v>
      </c>
      <c r="F16" s="42" t="s">
        <v>53</v>
      </c>
      <c r="G16" s="42">
        <f t="shared" si="3"/>
        <v>1239</v>
      </c>
      <c r="H16" s="42">
        <v>131</v>
      </c>
      <c r="I16" s="42">
        <v>291</v>
      </c>
      <c r="J16" s="42">
        <v>817</v>
      </c>
      <c r="K16" s="42">
        <v>972</v>
      </c>
      <c r="L16" s="246" t="s">
        <v>53</v>
      </c>
      <c r="M16" s="246" t="s">
        <v>53</v>
      </c>
      <c r="N16" s="246" t="s">
        <v>53</v>
      </c>
      <c r="O16" s="246" t="s">
        <v>53</v>
      </c>
      <c r="P16" s="246" t="s">
        <v>53</v>
      </c>
    </row>
    <row r="17" spans="1:16" ht="14.65" customHeight="1">
      <c r="A17" s="28" t="s">
        <v>37</v>
      </c>
      <c r="B17" s="245" t="s">
        <v>53</v>
      </c>
      <c r="C17" s="39" t="s">
        <v>53</v>
      </c>
      <c r="D17" s="39" t="s">
        <v>53</v>
      </c>
      <c r="E17" s="39" t="s">
        <v>53</v>
      </c>
      <c r="F17" s="39" t="s">
        <v>53</v>
      </c>
      <c r="G17" s="39">
        <f t="shared" si="3"/>
        <v>223</v>
      </c>
      <c r="H17" s="39">
        <v>8</v>
      </c>
      <c r="I17" s="39">
        <v>85</v>
      </c>
      <c r="J17" s="39">
        <v>130</v>
      </c>
      <c r="K17" s="39">
        <v>169</v>
      </c>
      <c r="L17" s="245" t="s">
        <v>53</v>
      </c>
      <c r="M17" s="245" t="s">
        <v>53</v>
      </c>
      <c r="N17" s="245" t="s">
        <v>53</v>
      </c>
      <c r="O17" s="245" t="s">
        <v>53</v>
      </c>
      <c r="P17" s="245" t="s">
        <v>53</v>
      </c>
    </row>
    <row r="18" spans="1:16" ht="14.65" customHeight="1">
      <c r="A18" s="29" t="s">
        <v>38</v>
      </c>
      <c r="B18" s="246" t="s">
        <v>53</v>
      </c>
      <c r="C18" s="42" t="s">
        <v>53</v>
      </c>
      <c r="D18" s="42" t="s">
        <v>53</v>
      </c>
      <c r="E18" s="42" t="s">
        <v>53</v>
      </c>
      <c r="F18" s="42" t="s">
        <v>53</v>
      </c>
      <c r="G18" s="42">
        <f t="shared" si="3"/>
        <v>347</v>
      </c>
      <c r="H18" s="42">
        <v>29</v>
      </c>
      <c r="I18" s="42">
        <v>176</v>
      </c>
      <c r="J18" s="42">
        <v>142</v>
      </c>
      <c r="K18" s="42">
        <v>162</v>
      </c>
      <c r="L18" s="246" t="s">
        <v>53</v>
      </c>
      <c r="M18" s="246" t="s">
        <v>53</v>
      </c>
      <c r="N18" s="246" t="s">
        <v>53</v>
      </c>
      <c r="O18" s="246" t="s">
        <v>53</v>
      </c>
      <c r="P18" s="246" t="s">
        <v>53</v>
      </c>
    </row>
    <row r="19" spans="1:16" ht="14.65" customHeight="1">
      <c r="A19" s="28" t="s">
        <v>39</v>
      </c>
      <c r="B19" s="245" t="s">
        <v>53</v>
      </c>
      <c r="C19" s="39" t="s">
        <v>53</v>
      </c>
      <c r="D19" s="39" t="s">
        <v>53</v>
      </c>
      <c r="E19" s="39" t="s">
        <v>53</v>
      </c>
      <c r="F19" s="39" t="s">
        <v>53</v>
      </c>
      <c r="G19" s="39">
        <f t="shared" si="3"/>
        <v>4260</v>
      </c>
      <c r="H19" s="39">
        <v>872</v>
      </c>
      <c r="I19" s="39">
        <v>1573</v>
      </c>
      <c r="J19" s="39">
        <v>1815</v>
      </c>
      <c r="K19" s="39">
        <v>2941</v>
      </c>
      <c r="L19" s="245" t="s">
        <v>53</v>
      </c>
      <c r="M19" s="245" t="s">
        <v>53</v>
      </c>
      <c r="N19" s="245" t="s">
        <v>53</v>
      </c>
      <c r="O19" s="245" t="s">
        <v>53</v>
      </c>
      <c r="P19" s="245" t="s">
        <v>53</v>
      </c>
    </row>
    <row r="20" spans="1:16" ht="14.65" customHeight="1">
      <c r="A20" s="29" t="s">
        <v>40</v>
      </c>
      <c r="B20" s="246" t="s">
        <v>53</v>
      </c>
      <c r="C20" s="42" t="s">
        <v>53</v>
      </c>
      <c r="D20" s="42" t="s">
        <v>53</v>
      </c>
      <c r="E20" s="42" t="s">
        <v>53</v>
      </c>
      <c r="F20" s="42" t="s">
        <v>53</v>
      </c>
      <c r="G20" s="42">
        <f t="shared" si="3"/>
        <v>0</v>
      </c>
      <c r="H20" s="42">
        <v>0</v>
      </c>
      <c r="I20" s="42">
        <v>0</v>
      </c>
      <c r="J20" s="42">
        <v>0</v>
      </c>
      <c r="K20" s="42">
        <v>0</v>
      </c>
      <c r="L20" s="246" t="s">
        <v>53</v>
      </c>
      <c r="M20" s="246" t="s">
        <v>53</v>
      </c>
      <c r="N20" s="246" t="s">
        <v>53</v>
      </c>
      <c r="O20" s="246" t="s">
        <v>53</v>
      </c>
      <c r="P20" s="246" t="s">
        <v>53</v>
      </c>
    </row>
    <row r="21" spans="1:16" ht="14.65" customHeight="1">
      <c r="A21" s="30" t="s">
        <v>41</v>
      </c>
      <c r="B21" s="39">
        <f>SUM(C21:E21)</f>
        <v>19218</v>
      </c>
      <c r="C21" s="39">
        <v>963</v>
      </c>
      <c r="D21" s="39">
        <v>4136</v>
      </c>
      <c r="E21" s="39">
        <f>11307+2812</f>
        <v>14119</v>
      </c>
      <c r="F21" s="39">
        <v>18917</v>
      </c>
      <c r="G21" s="39">
        <f t="shared" ref="G21" si="4">SUM(G22:G27)</f>
        <v>20368</v>
      </c>
      <c r="H21" s="39">
        <v>455</v>
      </c>
      <c r="I21" s="39">
        <v>3785</v>
      </c>
      <c r="J21" s="39">
        <v>16128</v>
      </c>
      <c r="K21" s="39">
        <v>20159</v>
      </c>
      <c r="L21" s="55">
        <f t="shared" si="1"/>
        <v>1150</v>
      </c>
      <c r="M21" s="55">
        <f t="shared" si="1"/>
        <v>-508</v>
      </c>
      <c r="N21" s="55">
        <f t="shared" si="1"/>
        <v>-351</v>
      </c>
      <c r="O21" s="55">
        <f t="shared" si="1"/>
        <v>2009</v>
      </c>
      <c r="P21" s="55">
        <f t="shared" si="1"/>
        <v>1242</v>
      </c>
    </row>
    <row r="22" spans="1:16" ht="14.65" customHeight="1">
      <c r="A22" s="29" t="s">
        <v>42</v>
      </c>
      <c r="B22" s="246" t="s">
        <v>53</v>
      </c>
      <c r="C22" s="42" t="s">
        <v>53</v>
      </c>
      <c r="D22" s="42" t="s">
        <v>53</v>
      </c>
      <c r="E22" s="42" t="s">
        <v>53</v>
      </c>
      <c r="F22" s="42" t="s">
        <v>53</v>
      </c>
      <c r="G22" s="42">
        <v>73</v>
      </c>
      <c r="H22" s="42" t="s">
        <v>53</v>
      </c>
      <c r="I22" s="42" t="s">
        <v>53</v>
      </c>
      <c r="J22" s="42" t="s">
        <v>53</v>
      </c>
      <c r="K22" s="42" t="s">
        <v>53</v>
      </c>
      <c r="L22" s="45" t="s">
        <v>53</v>
      </c>
      <c r="M22" s="42" t="s">
        <v>53</v>
      </c>
      <c r="N22" s="42" t="s">
        <v>53</v>
      </c>
      <c r="O22" s="42" t="s">
        <v>53</v>
      </c>
      <c r="P22" s="42" t="s">
        <v>53</v>
      </c>
    </row>
    <row r="23" spans="1:16" ht="14.65" customHeight="1">
      <c r="A23" s="28" t="s">
        <v>43</v>
      </c>
      <c r="B23" s="245" t="s">
        <v>53</v>
      </c>
      <c r="C23" s="39" t="s">
        <v>53</v>
      </c>
      <c r="D23" s="39" t="s">
        <v>53</v>
      </c>
      <c r="E23" s="39" t="s">
        <v>53</v>
      </c>
      <c r="F23" s="39" t="s">
        <v>53</v>
      </c>
      <c r="G23" s="39">
        <f t="shared" ref="G23:G27" si="5">SUM(H23:J23)</f>
        <v>2851</v>
      </c>
      <c r="H23" s="39">
        <v>20</v>
      </c>
      <c r="I23" s="39">
        <v>1018</v>
      </c>
      <c r="J23" s="39">
        <v>1813</v>
      </c>
      <c r="K23" s="39">
        <v>2813</v>
      </c>
      <c r="L23" s="55" t="s">
        <v>53</v>
      </c>
      <c r="M23" s="55" t="s">
        <v>53</v>
      </c>
      <c r="N23" s="55" t="s">
        <v>53</v>
      </c>
      <c r="O23" s="55" t="s">
        <v>53</v>
      </c>
      <c r="P23" s="55" t="s">
        <v>53</v>
      </c>
    </row>
    <row r="24" spans="1:16" ht="14.65" customHeight="1">
      <c r="A24" s="29" t="s">
        <v>44</v>
      </c>
      <c r="B24" s="246" t="s">
        <v>53</v>
      </c>
      <c r="C24" s="42" t="s">
        <v>53</v>
      </c>
      <c r="D24" s="42" t="s">
        <v>53</v>
      </c>
      <c r="E24" s="42" t="s">
        <v>53</v>
      </c>
      <c r="F24" s="42" t="s">
        <v>53</v>
      </c>
      <c r="G24" s="42">
        <f t="shared" si="5"/>
        <v>5240</v>
      </c>
      <c r="H24" s="42">
        <v>74</v>
      </c>
      <c r="I24" s="42">
        <v>1463</v>
      </c>
      <c r="J24" s="42">
        <v>3703</v>
      </c>
      <c r="K24" s="42">
        <v>5228</v>
      </c>
      <c r="L24" s="45" t="s">
        <v>53</v>
      </c>
      <c r="M24" s="45" t="s">
        <v>53</v>
      </c>
      <c r="N24" s="45" t="s">
        <v>53</v>
      </c>
      <c r="O24" s="45" t="s">
        <v>53</v>
      </c>
      <c r="P24" s="45" t="s">
        <v>53</v>
      </c>
    </row>
    <row r="25" spans="1:16" ht="14.65" customHeight="1">
      <c r="A25" s="28" t="s">
        <v>45</v>
      </c>
      <c r="B25" s="245" t="s">
        <v>53</v>
      </c>
      <c r="C25" s="39" t="s">
        <v>53</v>
      </c>
      <c r="D25" s="39" t="s">
        <v>53</v>
      </c>
      <c r="E25" s="39" t="s">
        <v>53</v>
      </c>
      <c r="F25" s="39" t="s">
        <v>53</v>
      </c>
      <c r="G25" s="39">
        <f t="shared" si="5"/>
        <v>6902</v>
      </c>
      <c r="H25" s="39">
        <v>178</v>
      </c>
      <c r="I25" s="39">
        <v>1023</v>
      </c>
      <c r="J25" s="39">
        <v>5701</v>
      </c>
      <c r="K25" s="39">
        <v>6840</v>
      </c>
      <c r="L25" s="55" t="s">
        <v>53</v>
      </c>
      <c r="M25" s="55" t="s">
        <v>53</v>
      </c>
      <c r="N25" s="55" t="s">
        <v>53</v>
      </c>
      <c r="O25" s="55" t="s">
        <v>53</v>
      </c>
      <c r="P25" s="55" t="s">
        <v>53</v>
      </c>
    </row>
    <row r="26" spans="1:16" ht="14.65" customHeight="1">
      <c r="A26" s="29" t="s">
        <v>46</v>
      </c>
      <c r="B26" s="246" t="s">
        <v>53</v>
      </c>
      <c r="C26" s="42" t="s">
        <v>53</v>
      </c>
      <c r="D26" s="42" t="s">
        <v>53</v>
      </c>
      <c r="E26" s="42" t="s">
        <v>53</v>
      </c>
      <c r="F26" s="42" t="s">
        <v>53</v>
      </c>
      <c r="G26" s="42">
        <f t="shared" si="5"/>
        <v>1460</v>
      </c>
      <c r="H26" s="42">
        <v>91</v>
      </c>
      <c r="I26" s="42">
        <v>51</v>
      </c>
      <c r="J26" s="42">
        <v>1318</v>
      </c>
      <c r="K26" s="42">
        <v>1421</v>
      </c>
      <c r="L26" s="45" t="s">
        <v>53</v>
      </c>
      <c r="M26" s="45" t="s">
        <v>53</v>
      </c>
      <c r="N26" s="45" t="s">
        <v>53</v>
      </c>
      <c r="O26" s="45" t="s">
        <v>53</v>
      </c>
      <c r="P26" s="45" t="s">
        <v>53</v>
      </c>
    </row>
    <row r="27" spans="1:16" ht="14.65" customHeight="1">
      <c r="A27" s="28" t="s">
        <v>47</v>
      </c>
      <c r="B27" s="245" t="s">
        <v>53</v>
      </c>
      <c r="C27" s="39" t="s">
        <v>53</v>
      </c>
      <c r="D27" s="39" t="s">
        <v>53</v>
      </c>
      <c r="E27" s="39" t="s">
        <v>53</v>
      </c>
      <c r="F27" s="39" t="s">
        <v>53</v>
      </c>
      <c r="G27" s="39">
        <f t="shared" si="5"/>
        <v>3842</v>
      </c>
      <c r="H27" s="39">
        <v>87</v>
      </c>
      <c r="I27" s="39">
        <v>207</v>
      </c>
      <c r="J27" s="39">
        <v>3548</v>
      </c>
      <c r="K27" s="39">
        <v>3785</v>
      </c>
      <c r="L27" s="55" t="s">
        <v>53</v>
      </c>
      <c r="M27" s="55" t="s">
        <v>53</v>
      </c>
      <c r="N27" s="55" t="s">
        <v>53</v>
      </c>
      <c r="O27" s="55" t="s">
        <v>53</v>
      </c>
      <c r="P27" s="55" t="s">
        <v>53</v>
      </c>
    </row>
    <row r="28" spans="1:16" ht="14.65" customHeight="1">
      <c r="A28" s="31"/>
      <c r="B28" s="376" t="s">
        <v>156</v>
      </c>
      <c r="C28" s="364"/>
      <c r="D28" s="364"/>
      <c r="E28" s="364"/>
      <c r="F28" s="364"/>
      <c r="G28" s="376" t="s">
        <v>156</v>
      </c>
      <c r="H28" s="364"/>
      <c r="I28" s="364"/>
      <c r="J28" s="364"/>
      <c r="K28" s="364"/>
      <c r="L28" s="376" t="s">
        <v>124</v>
      </c>
      <c r="M28" s="364"/>
      <c r="N28" s="364"/>
      <c r="O28" s="364"/>
      <c r="P28" s="364"/>
    </row>
    <row r="29" spans="1:16" ht="14.65" customHeight="1">
      <c r="A29" s="26" t="s">
        <v>29</v>
      </c>
      <c r="B29" s="184">
        <f>B9*100/$B9</f>
        <v>100</v>
      </c>
      <c r="C29" s="63">
        <f t="shared" ref="C29:F29" si="6">C9*100/$B9</f>
        <v>24.074354853382662</v>
      </c>
      <c r="D29" s="63">
        <f t="shared" si="6"/>
        <v>31.274827910361768</v>
      </c>
      <c r="E29" s="63">
        <f t="shared" si="6"/>
        <v>44.65081723625557</v>
      </c>
      <c r="F29" s="63">
        <f t="shared" si="6"/>
        <v>68.455287018224823</v>
      </c>
      <c r="G29" s="184">
        <f>G9*100/$G9</f>
        <v>100</v>
      </c>
      <c r="H29" s="63">
        <f t="shared" ref="H29:K29" si="7">H9*100/$G9</f>
        <v>18.770662063719609</v>
      </c>
      <c r="I29" s="63">
        <f t="shared" si="7"/>
        <v>28.229133144144409</v>
      </c>
      <c r="J29" s="63">
        <f t="shared" si="7"/>
        <v>52.545273690061727</v>
      </c>
      <c r="K29" s="63">
        <f t="shared" si="7"/>
        <v>76.236798221234025</v>
      </c>
      <c r="L29" s="183" t="s">
        <v>103</v>
      </c>
      <c r="M29" s="174">
        <f t="shared" ref="M29:M41" si="8">H29-C29</f>
        <v>-5.303692789663053</v>
      </c>
      <c r="N29" s="174">
        <f t="shared" ref="N29:N41" si="9">I29-D29</f>
        <v>-3.045694766217359</v>
      </c>
      <c r="O29" s="174">
        <f t="shared" ref="O29:O41" si="10">J29-E29</f>
        <v>7.894456453806157</v>
      </c>
      <c r="P29" s="174">
        <f t="shared" ref="P29:P41" si="11">K29-F29</f>
        <v>7.7815112030092024</v>
      </c>
    </row>
    <row r="30" spans="1:16" ht="14.65" customHeight="1">
      <c r="A30" s="27" t="s">
        <v>30</v>
      </c>
      <c r="B30" s="185">
        <f t="shared" ref="B30:F41" si="12">B10*100/$B10</f>
        <v>100</v>
      </c>
      <c r="C30" s="65">
        <f t="shared" si="12"/>
        <v>31.913300239643956</v>
      </c>
      <c r="D30" s="65">
        <f t="shared" si="12"/>
        <v>35.285433070866141</v>
      </c>
      <c r="E30" s="65">
        <f t="shared" si="12"/>
        <v>32.8012666894899</v>
      </c>
      <c r="F30" s="65">
        <f t="shared" si="12"/>
        <v>56.128038343033211</v>
      </c>
      <c r="G30" s="185">
        <f t="shared" ref="G30:K45" si="13">G10*100/$G10</f>
        <v>100</v>
      </c>
      <c r="H30" s="65">
        <f t="shared" si="13"/>
        <v>25.871983997999749</v>
      </c>
      <c r="I30" s="65">
        <f t="shared" si="13"/>
        <v>32.887444263866314</v>
      </c>
      <c r="J30" s="65">
        <f t="shared" si="13"/>
        <v>41.24057173813393</v>
      </c>
      <c r="K30" s="65">
        <f t="shared" si="13"/>
        <v>66.587490102929536</v>
      </c>
      <c r="L30" s="175" t="s">
        <v>103</v>
      </c>
      <c r="M30" s="175">
        <f t="shared" si="8"/>
        <v>-6.041316241644207</v>
      </c>
      <c r="N30" s="175">
        <f t="shared" si="9"/>
        <v>-2.3979888069998267</v>
      </c>
      <c r="O30" s="175">
        <f t="shared" si="10"/>
        <v>8.4393050486440302</v>
      </c>
      <c r="P30" s="175">
        <f t="shared" si="11"/>
        <v>10.459451759896325</v>
      </c>
    </row>
    <row r="31" spans="1:16" ht="14.65" customHeight="1">
      <c r="A31" s="28" t="s">
        <v>31</v>
      </c>
      <c r="B31" s="63" t="s">
        <v>53</v>
      </c>
      <c r="C31" s="63" t="s">
        <v>53</v>
      </c>
      <c r="D31" s="63" t="s">
        <v>53</v>
      </c>
      <c r="E31" s="63" t="s">
        <v>53</v>
      </c>
      <c r="F31" s="63" t="s">
        <v>53</v>
      </c>
      <c r="G31" s="184">
        <f t="shared" si="13"/>
        <v>100</v>
      </c>
      <c r="H31" s="63">
        <f t="shared" si="13"/>
        <v>30.382626680455015</v>
      </c>
      <c r="I31" s="63">
        <f t="shared" si="13"/>
        <v>34.725956566701136</v>
      </c>
      <c r="J31" s="63">
        <f t="shared" si="13"/>
        <v>34.891416752843845</v>
      </c>
      <c r="K31" s="63">
        <f t="shared" si="13"/>
        <v>66.370217166494314</v>
      </c>
      <c r="L31" s="174" t="s">
        <v>103</v>
      </c>
      <c r="M31" s="174" t="s">
        <v>53</v>
      </c>
      <c r="N31" s="174" t="s">
        <v>53</v>
      </c>
      <c r="O31" s="174" t="s">
        <v>53</v>
      </c>
      <c r="P31" s="174" t="s">
        <v>53</v>
      </c>
    </row>
    <row r="32" spans="1:16" ht="14.65" customHeight="1">
      <c r="A32" s="29" t="s">
        <v>32</v>
      </c>
      <c r="B32" s="65" t="s">
        <v>53</v>
      </c>
      <c r="C32" s="65" t="s">
        <v>53</v>
      </c>
      <c r="D32" s="65" t="s">
        <v>53</v>
      </c>
      <c r="E32" s="65" t="s">
        <v>53</v>
      </c>
      <c r="F32" s="65" t="s">
        <v>53</v>
      </c>
      <c r="G32" s="185">
        <f t="shared" si="13"/>
        <v>100</v>
      </c>
      <c r="H32" s="65">
        <f t="shared" si="13"/>
        <v>45.203905801263645</v>
      </c>
      <c r="I32" s="65">
        <f t="shared" si="13"/>
        <v>11.257897759908099</v>
      </c>
      <c r="J32" s="65">
        <f t="shared" si="13"/>
        <v>43.538196438828258</v>
      </c>
      <c r="K32" s="65">
        <f t="shared" si="13"/>
        <v>97.70246984491672</v>
      </c>
      <c r="L32" s="175" t="s">
        <v>103</v>
      </c>
      <c r="M32" s="175" t="s">
        <v>53</v>
      </c>
      <c r="N32" s="175" t="s">
        <v>53</v>
      </c>
      <c r="O32" s="175" t="s">
        <v>53</v>
      </c>
      <c r="P32" s="175" t="s">
        <v>53</v>
      </c>
    </row>
    <row r="33" spans="1:16" ht="14.65" customHeight="1">
      <c r="A33" s="28" t="s">
        <v>33</v>
      </c>
      <c r="B33" s="63" t="s">
        <v>53</v>
      </c>
      <c r="C33" s="63" t="s">
        <v>53</v>
      </c>
      <c r="D33" s="63" t="s">
        <v>53</v>
      </c>
      <c r="E33" s="63" t="s">
        <v>53</v>
      </c>
      <c r="F33" s="63" t="s">
        <v>53</v>
      </c>
      <c r="G33" s="184">
        <f t="shared" si="13"/>
        <v>100</v>
      </c>
      <c r="H33" s="63">
        <f t="shared" si="13"/>
        <v>44.980303882948789</v>
      </c>
      <c r="I33" s="63">
        <f t="shared" si="13"/>
        <v>24.299380979178391</v>
      </c>
      <c r="J33" s="63">
        <f t="shared" si="13"/>
        <v>30.72031513787282</v>
      </c>
      <c r="K33" s="63">
        <f t="shared" si="13"/>
        <v>53.719752391671356</v>
      </c>
      <c r="L33" s="174" t="s">
        <v>103</v>
      </c>
      <c r="M33" s="174" t="s">
        <v>53</v>
      </c>
      <c r="N33" s="174" t="s">
        <v>53</v>
      </c>
      <c r="O33" s="174" t="s">
        <v>53</v>
      </c>
      <c r="P33" s="174" t="s">
        <v>53</v>
      </c>
    </row>
    <row r="34" spans="1:16" ht="14.65" customHeight="1">
      <c r="A34" s="29" t="s">
        <v>34</v>
      </c>
      <c r="B34" s="65" t="s">
        <v>53</v>
      </c>
      <c r="C34" s="65" t="s">
        <v>53</v>
      </c>
      <c r="D34" s="65" t="s">
        <v>53</v>
      </c>
      <c r="E34" s="65" t="s">
        <v>53</v>
      </c>
      <c r="F34" s="65" t="s">
        <v>53</v>
      </c>
      <c r="G34" s="185">
        <f t="shared" si="13"/>
        <v>100</v>
      </c>
      <c r="H34" s="42" t="s">
        <v>53</v>
      </c>
      <c r="I34" s="42" t="s">
        <v>53</v>
      </c>
      <c r="J34" s="42" t="s">
        <v>53</v>
      </c>
      <c r="K34" s="42" t="s">
        <v>53</v>
      </c>
      <c r="L34" s="175" t="s">
        <v>103</v>
      </c>
      <c r="M34" s="42" t="s">
        <v>53</v>
      </c>
      <c r="N34" s="42" t="s">
        <v>53</v>
      </c>
      <c r="O34" s="42" t="s">
        <v>53</v>
      </c>
      <c r="P34" s="42" t="s">
        <v>53</v>
      </c>
    </row>
    <row r="35" spans="1:16" ht="14.65" customHeight="1">
      <c r="A35" s="28" t="s">
        <v>35</v>
      </c>
      <c r="B35" s="63" t="s">
        <v>53</v>
      </c>
      <c r="C35" s="63" t="s">
        <v>53</v>
      </c>
      <c r="D35" s="63" t="s">
        <v>53</v>
      </c>
      <c r="E35" s="63" t="s">
        <v>53</v>
      </c>
      <c r="F35" s="63" t="s">
        <v>53</v>
      </c>
      <c r="G35" s="184">
        <f t="shared" si="13"/>
        <v>100</v>
      </c>
      <c r="H35" s="63">
        <f t="shared" si="13"/>
        <v>6.4347109384198751</v>
      </c>
      <c r="I35" s="63">
        <f t="shared" si="13"/>
        <v>42.493818438714236</v>
      </c>
      <c r="J35" s="63">
        <f t="shared" si="13"/>
        <v>51.071470622865888</v>
      </c>
      <c r="K35" s="63">
        <f t="shared" si="13"/>
        <v>74.661485929589077</v>
      </c>
      <c r="L35" s="174" t="s">
        <v>103</v>
      </c>
      <c r="M35" s="174" t="s">
        <v>53</v>
      </c>
      <c r="N35" s="174" t="s">
        <v>53</v>
      </c>
      <c r="O35" s="174" t="s">
        <v>53</v>
      </c>
      <c r="P35" s="174" t="s">
        <v>53</v>
      </c>
    </row>
    <row r="36" spans="1:16" ht="14.65" customHeight="1">
      <c r="A36" s="29" t="s">
        <v>36</v>
      </c>
      <c r="B36" s="65" t="s">
        <v>53</v>
      </c>
      <c r="C36" s="65" t="s">
        <v>53</v>
      </c>
      <c r="D36" s="65" t="s">
        <v>53</v>
      </c>
      <c r="E36" s="65" t="s">
        <v>53</v>
      </c>
      <c r="F36" s="65" t="s">
        <v>53</v>
      </c>
      <c r="G36" s="185">
        <f t="shared" si="13"/>
        <v>100</v>
      </c>
      <c r="H36" s="65">
        <f t="shared" si="13"/>
        <v>10.573042776432606</v>
      </c>
      <c r="I36" s="65">
        <f t="shared" si="13"/>
        <v>23.486682808716708</v>
      </c>
      <c r="J36" s="65">
        <f t="shared" si="13"/>
        <v>65.940274414850691</v>
      </c>
      <c r="K36" s="65">
        <f t="shared" si="13"/>
        <v>78.450363196125906</v>
      </c>
      <c r="L36" s="175" t="s">
        <v>103</v>
      </c>
      <c r="M36" s="175" t="s">
        <v>53</v>
      </c>
      <c r="N36" s="175" t="s">
        <v>53</v>
      </c>
      <c r="O36" s="175" t="s">
        <v>53</v>
      </c>
      <c r="P36" s="175" t="s">
        <v>53</v>
      </c>
    </row>
    <row r="37" spans="1:16" ht="14.65" customHeight="1">
      <c r="A37" s="28" t="s">
        <v>37</v>
      </c>
      <c r="B37" s="63" t="s">
        <v>53</v>
      </c>
      <c r="C37" s="63" t="s">
        <v>53</v>
      </c>
      <c r="D37" s="63" t="s">
        <v>53</v>
      </c>
      <c r="E37" s="63" t="s">
        <v>53</v>
      </c>
      <c r="F37" s="63" t="s">
        <v>53</v>
      </c>
      <c r="G37" s="184">
        <f t="shared" si="13"/>
        <v>100</v>
      </c>
      <c r="H37" s="63">
        <f t="shared" si="13"/>
        <v>3.5874439461883409</v>
      </c>
      <c r="I37" s="63">
        <f t="shared" si="13"/>
        <v>38.116591928251118</v>
      </c>
      <c r="J37" s="63">
        <f t="shared" si="13"/>
        <v>58.295964125560538</v>
      </c>
      <c r="K37" s="63">
        <f t="shared" si="13"/>
        <v>75.784753363228702</v>
      </c>
      <c r="L37" s="174" t="s">
        <v>103</v>
      </c>
      <c r="M37" s="174" t="s">
        <v>53</v>
      </c>
      <c r="N37" s="174" t="s">
        <v>53</v>
      </c>
      <c r="O37" s="174" t="s">
        <v>53</v>
      </c>
      <c r="P37" s="174" t="s">
        <v>53</v>
      </c>
    </row>
    <row r="38" spans="1:16" ht="14.65" customHeight="1">
      <c r="A38" s="29" t="s">
        <v>38</v>
      </c>
      <c r="B38" s="65" t="s">
        <v>53</v>
      </c>
      <c r="C38" s="65" t="s">
        <v>53</v>
      </c>
      <c r="D38" s="65" t="s">
        <v>53</v>
      </c>
      <c r="E38" s="65" t="s">
        <v>53</v>
      </c>
      <c r="F38" s="65" t="s">
        <v>53</v>
      </c>
      <c r="G38" s="185">
        <f t="shared" si="13"/>
        <v>100</v>
      </c>
      <c r="H38" s="65">
        <f t="shared" si="13"/>
        <v>8.3573487031700289</v>
      </c>
      <c r="I38" s="65">
        <f t="shared" si="13"/>
        <v>50.720461095100866</v>
      </c>
      <c r="J38" s="65">
        <f t="shared" si="13"/>
        <v>40.922190201729109</v>
      </c>
      <c r="K38" s="65">
        <f t="shared" si="13"/>
        <v>46.685878962536023</v>
      </c>
      <c r="L38" s="175" t="s">
        <v>103</v>
      </c>
      <c r="M38" s="175" t="s">
        <v>53</v>
      </c>
      <c r="N38" s="175" t="s">
        <v>53</v>
      </c>
      <c r="O38" s="175" t="s">
        <v>53</v>
      </c>
      <c r="P38" s="175" t="s">
        <v>53</v>
      </c>
    </row>
    <row r="39" spans="1:16" ht="14.65" customHeight="1">
      <c r="A39" s="28" t="s">
        <v>39</v>
      </c>
      <c r="B39" s="63" t="s">
        <v>53</v>
      </c>
      <c r="C39" s="63" t="s">
        <v>53</v>
      </c>
      <c r="D39" s="63" t="s">
        <v>53</v>
      </c>
      <c r="E39" s="63" t="s">
        <v>53</v>
      </c>
      <c r="F39" s="63" t="s">
        <v>53</v>
      </c>
      <c r="G39" s="184">
        <f t="shared" si="13"/>
        <v>100</v>
      </c>
      <c r="H39" s="63">
        <f t="shared" si="13"/>
        <v>20.469483568075116</v>
      </c>
      <c r="I39" s="63">
        <f t="shared" si="13"/>
        <v>36.924882629107984</v>
      </c>
      <c r="J39" s="63">
        <f t="shared" si="13"/>
        <v>42.605633802816904</v>
      </c>
      <c r="K39" s="63">
        <f t="shared" si="13"/>
        <v>69.037558685446015</v>
      </c>
      <c r="L39" s="174" t="s">
        <v>103</v>
      </c>
      <c r="M39" s="174" t="s">
        <v>53</v>
      </c>
      <c r="N39" s="174" t="s">
        <v>53</v>
      </c>
      <c r="O39" s="174" t="s">
        <v>53</v>
      </c>
      <c r="P39" s="174" t="s">
        <v>53</v>
      </c>
    </row>
    <row r="40" spans="1:16" ht="14.65" customHeight="1">
      <c r="A40" s="29" t="s">
        <v>40</v>
      </c>
      <c r="B40" s="185" t="s">
        <v>103</v>
      </c>
      <c r="C40" s="175" t="s">
        <v>103</v>
      </c>
      <c r="D40" s="175" t="s">
        <v>103</v>
      </c>
      <c r="E40" s="175" t="s">
        <v>103</v>
      </c>
      <c r="F40" s="175" t="s">
        <v>103</v>
      </c>
      <c r="G40" s="175" t="s">
        <v>103</v>
      </c>
      <c r="H40" s="175" t="s">
        <v>103</v>
      </c>
      <c r="I40" s="175" t="s">
        <v>103</v>
      </c>
      <c r="J40" s="175" t="s">
        <v>103</v>
      </c>
      <c r="K40" s="175" t="s">
        <v>103</v>
      </c>
      <c r="L40" s="175" t="s">
        <v>103</v>
      </c>
      <c r="M40" s="175" t="s">
        <v>103</v>
      </c>
      <c r="N40" s="175" t="s">
        <v>103</v>
      </c>
      <c r="O40" s="175" t="s">
        <v>103</v>
      </c>
      <c r="P40" s="175" t="s">
        <v>103</v>
      </c>
    </row>
    <row r="41" spans="1:16" ht="14.65" customHeight="1">
      <c r="A41" s="30" t="s">
        <v>41</v>
      </c>
      <c r="B41" s="184">
        <f t="shared" si="12"/>
        <v>100</v>
      </c>
      <c r="C41" s="63">
        <f t="shared" si="12"/>
        <v>5.0109272556977835</v>
      </c>
      <c r="D41" s="63">
        <f t="shared" si="12"/>
        <v>21.521490269538972</v>
      </c>
      <c r="E41" s="63">
        <f t="shared" si="12"/>
        <v>73.467582474763248</v>
      </c>
      <c r="F41" s="63">
        <f t="shared" si="12"/>
        <v>98.43376001665105</v>
      </c>
      <c r="G41" s="184">
        <f t="shared" si="13"/>
        <v>100</v>
      </c>
      <c r="H41" s="63">
        <f t="shared" si="13"/>
        <v>2.2338963079340139</v>
      </c>
      <c r="I41" s="63">
        <f t="shared" si="13"/>
        <v>18.583071484681852</v>
      </c>
      <c r="J41" s="63">
        <f t="shared" si="13"/>
        <v>79.18303220738413</v>
      </c>
      <c r="K41" s="63">
        <f t="shared" si="13"/>
        <v>98.973880597014926</v>
      </c>
      <c r="L41" s="174" t="s">
        <v>103</v>
      </c>
      <c r="M41" s="174">
        <f t="shared" si="8"/>
        <v>-2.7770309477637696</v>
      </c>
      <c r="N41" s="174">
        <f t="shared" si="9"/>
        <v>-2.9384187848571202</v>
      </c>
      <c r="O41" s="174">
        <f t="shared" si="10"/>
        <v>5.7154497326208826</v>
      </c>
      <c r="P41" s="174">
        <f t="shared" si="11"/>
        <v>0.540120580363876</v>
      </c>
    </row>
    <row r="42" spans="1:16" ht="14.65" customHeight="1">
      <c r="A42" s="29" t="s">
        <v>42</v>
      </c>
      <c r="B42" s="65" t="s">
        <v>53</v>
      </c>
      <c r="C42" s="65" t="s">
        <v>53</v>
      </c>
      <c r="D42" s="65" t="s">
        <v>53</v>
      </c>
      <c r="E42" s="65" t="s">
        <v>53</v>
      </c>
      <c r="F42" s="65" t="s">
        <v>53</v>
      </c>
      <c r="G42" s="185">
        <f t="shared" si="13"/>
        <v>100</v>
      </c>
      <c r="H42" s="42" t="s">
        <v>53</v>
      </c>
      <c r="I42" s="42" t="s">
        <v>53</v>
      </c>
      <c r="J42" s="42" t="s">
        <v>53</v>
      </c>
      <c r="K42" s="42" t="s">
        <v>53</v>
      </c>
      <c r="L42" s="175" t="s">
        <v>103</v>
      </c>
      <c r="M42" s="42" t="s">
        <v>53</v>
      </c>
      <c r="N42" s="42" t="s">
        <v>53</v>
      </c>
      <c r="O42" s="42" t="s">
        <v>53</v>
      </c>
      <c r="P42" s="246" t="s">
        <v>53</v>
      </c>
    </row>
    <row r="43" spans="1:16" ht="14.65" customHeight="1">
      <c r="A43" s="28" t="s">
        <v>43</v>
      </c>
      <c r="B43" s="63" t="s">
        <v>53</v>
      </c>
      <c r="C43" s="63" t="s">
        <v>53</v>
      </c>
      <c r="D43" s="63" t="s">
        <v>53</v>
      </c>
      <c r="E43" s="63" t="s">
        <v>53</v>
      </c>
      <c r="F43" s="63" t="s">
        <v>53</v>
      </c>
      <c r="G43" s="184">
        <f t="shared" si="13"/>
        <v>100</v>
      </c>
      <c r="H43" s="63">
        <f t="shared" si="13"/>
        <v>0.70150824272185197</v>
      </c>
      <c r="I43" s="63">
        <f t="shared" si="13"/>
        <v>35.706769554542269</v>
      </c>
      <c r="J43" s="63">
        <f t="shared" si="13"/>
        <v>63.59172220273588</v>
      </c>
      <c r="K43" s="63">
        <f t="shared" si="13"/>
        <v>98.667134338828475</v>
      </c>
      <c r="L43" s="174" t="s">
        <v>103</v>
      </c>
      <c r="M43" s="174" t="s">
        <v>53</v>
      </c>
      <c r="N43" s="174" t="s">
        <v>53</v>
      </c>
      <c r="O43" s="174" t="s">
        <v>53</v>
      </c>
      <c r="P43" s="174" t="s">
        <v>53</v>
      </c>
    </row>
    <row r="44" spans="1:16" ht="14.65" customHeight="1">
      <c r="A44" s="29" t="s">
        <v>44</v>
      </c>
      <c r="B44" s="65" t="s">
        <v>53</v>
      </c>
      <c r="C44" s="65" t="s">
        <v>53</v>
      </c>
      <c r="D44" s="65" t="s">
        <v>53</v>
      </c>
      <c r="E44" s="65" t="s">
        <v>53</v>
      </c>
      <c r="F44" s="65" t="s">
        <v>53</v>
      </c>
      <c r="G44" s="185">
        <f t="shared" si="13"/>
        <v>100</v>
      </c>
      <c r="H44" s="65">
        <f t="shared" si="13"/>
        <v>1.4122137404580153</v>
      </c>
      <c r="I44" s="65">
        <f t="shared" si="13"/>
        <v>27.919847328244273</v>
      </c>
      <c r="J44" s="65">
        <f t="shared" si="13"/>
        <v>70.667938931297712</v>
      </c>
      <c r="K44" s="65">
        <f t="shared" si="13"/>
        <v>99.770992366412216</v>
      </c>
      <c r="L44" s="175" t="s">
        <v>103</v>
      </c>
      <c r="M44" s="175" t="s">
        <v>53</v>
      </c>
      <c r="N44" s="175" t="s">
        <v>53</v>
      </c>
      <c r="O44" s="175" t="s">
        <v>53</v>
      </c>
      <c r="P44" s="175" t="s">
        <v>53</v>
      </c>
    </row>
    <row r="45" spans="1:16" ht="14.65" customHeight="1">
      <c r="A45" s="28" t="s">
        <v>45</v>
      </c>
      <c r="B45" s="63" t="s">
        <v>53</v>
      </c>
      <c r="C45" s="63" t="s">
        <v>53</v>
      </c>
      <c r="D45" s="63" t="s">
        <v>53</v>
      </c>
      <c r="E45" s="63" t="s">
        <v>53</v>
      </c>
      <c r="F45" s="63" t="s">
        <v>53</v>
      </c>
      <c r="G45" s="184">
        <f t="shared" si="13"/>
        <v>100</v>
      </c>
      <c r="H45" s="63">
        <f t="shared" si="13"/>
        <v>2.578962619530571</v>
      </c>
      <c r="I45" s="63">
        <f t="shared" si="13"/>
        <v>14.82179078527963</v>
      </c>
      <c r="J45" s="63">
        <f t="shared" si="13"/>
        <v>82.599246595189797</v>
      </c>
      <c r="K45" s="63">
        <f t="shared" si="13"/>
        <v>99.101709649376986</v>
      </c>
      <c r="L45" s="174" t="s">
        <v>103</v>
      </c>
      <c r="M45" s="174" t="s">
        <v>53</v>
      </c>
      <c r="N45" s="174" t="s">
        <v>53</v>
      </c>
      <c r="O45" s="174" t="s">
        <v>53</v>
      </c>
      <c r="P45" s="174" t="s">
        <v>53</v>
      </c>
    </row>
    <row r="46" spans="1:16" ht="14.65" customHeight="1">
      <c r="A46" s="29" t="s">
        <v>46</v>
      </c>
      <c r="B46" s="65" t="s">
        <v>53</v>
      </c>
      <c r="C46" s="65" t="s">
        <v>53</v>
      </c>
      <c r="D46" s="65" t="s">
        <v>53</v>
      </c>
      <c r="E46" s="65" t="s">
        <v>53</v>
      </c>
      <c r="F46" s="65" t="s">
        <v>53</v>
      </c>
      <c r="G46" s="185">
        <f t="shared" ref="G46:K47" si="14">G26*100/$G26</f>
        <v>100</v>
      </c>
      <c r="H46" s="65">
        <f t="shared" si="14"/>
        <v>6.2328767123287667</v>
      </c>
      <c r="I46" s="65">
        <f t="shared" si="14"/>
        <v>3.493150684931507</v>
      </c>
      <c r="J46" s="65">
        <f t="shared" si="14"/>
        <v>90.273972602739732</v>
      </c>
      <c r="K46" s="65">
        <f t="shared" si="14"/>
        <v>97.328767123287676</v>
      </c>
      <c r="L46" s="175" t="s">
        <v>103</v>
      </c>
      <c r="M46" s="175" t="s">
        <v>53</v>
      </c>
      <c r="N46" s="175" t="s">
        <v>53</v>
      </c>
      <c r="O46" s="175" t="s">
        <v>53</v>
      </c>
      <c r="P46" s="175" t="s">
        <v>53</v>
      </c>
    </row>
    <row r="47" spans="1:16" ht="14.65" customHeight="1">
      <c r="A47" s="28" t="s">
        <v>47</v>
      </c>
      <c r="B47" s="63" t="s">
        <v>53</v>
      </c>
      <c r="C47" s="63" t="s">
        <v>53</v>
      </c>
      <c r="D47" s="63" t="s">
        <v>53</v>
      </c>
      <c r="E47" s="63" t="s">
        <v>53</v>
      </c>
      <c r="F47" s="63" t="s">
        <v>53</v>
      </c>
      <c r="G47" s="184">
        <f t="shared" si="14"/>
        <v>100</v>
      </c>
      <c r="H47" s="63">
        <f t="shared" si="14"/>
        <v>2.2644456012493492</v>
      </c>
      <c r="I47" s="63">
        <f t="shared" si="14"/>
        <v>5.3878188443518997</v>
      </c>
      <c r="J47" s="63">
        <f t="shared" si="14"/>
        <v>92.347735554398753</v>
      </c>
      <c r="K47" s="63">
        <f t="shared" si="14"/>
        <v>98.516397709526288</v>
      </c>
      <c r="L47" s="174" t="s">
        <v>103</v>
      </c>
      <c r="M47" s="174" t="s">
        <v>53</v>
      </c>
      <c r="N47" s="174" t="s">
        <v>53</v>
      </c>
      <c r="O47" s="174" t="s">
        <v>53</v>
      </c>
      <c r="P47" s="174" t="s">
        <v>53</v>
      </c>
    </row>
    <row r="48" spans="1:16" ht="20.25" customHeight="1">
      <c r="A48" s="373" t="s">
        <v>127</v>
      </c>
      <c r="B48" s="373"/>
      <c r="C48" s="373"/>
      <c r="D48" s="373"/>
      <c r="E48" s="373"/>
      <c r="F48" s="373"/>
      <c r="G48" s="373"/>
      <c r="H48" s="373"/>
      <c r="I48" s="373"/>
      <c r="J48" s="373"/>
      <c r="K48" s="373"/>
      <c r="L48" s="373"/>
      <c r="M48" s="373"/>
      <c r="N48" s="373"/>
      <c r="O48" s="373"/>
      <c r="P48" s="373"/>
    </row>
  </sheetData>
  <mergeCells count="17">
    <mergeCell ref="A48:P48"/>
    <mergeCell ref="B8:F8"/>
    <mergeCell ref="G8:K8"/>
    <mergeCell ref="L8:P8"/>
    <mergeCell ref="B28:F28"/>
    <mergeCell ref="G28:K28"/>
    <mergeCell ref="L28:P28"/>
    <mergeCell ref="A5:A7"/>
    <mergeCell ref="B5:F5"/>
    <mergeCell ref="G5:K5"/>
    <mergeCell ref="L5:P5"/>
    <mergeCell ref="B6:B7"/>
    <mergeCell ref="C6:F6"/>
    <mergeCell ref="G6:G7"/>
    <mergeCell ref="H6:K6"/>
    <mergeCell ref="L6:L7"/>
    <mergeCell ref="M6:P6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8"/>
  <sheetViews>
    <sheetView workbookViewId="0"/>
  </sheetViews>
  <sheetFormatPr baseColWidth="10" defaultColWidth="10.81640625" defaultRowHeight="14.65" customHeight="1"/>
  <cols>
    <col min="1" max="1" width="26.81640625" style="3" customWidth="1"/>
    <col min="2" max="13" width="12.54296875" style="3" customWidth="1"/>
    <col min="14" max="16384" width="10.81640625" style="3"/>
  </cols>
  <sheetData>
    <row r="1" spans="1:13" s="5" customFormat="1" ht="20.25" customHeight="1">
      <c r="A1" s="4" t="s">
        <v>0</v>
      </c>
    </row>
    <row r="2" spans="1:13" s="2" customFormat="1" ht="14.65" customHeight="1">
      <c r="A2" s="1"/>
    </row>
    <row r="3" spans="1:13" s="2" customFormat="1" ht="14.65" customHeight="1">
      <c r="A3" s="9" t="s">
        <v>391</v>
      </c>
    </row>
    <row r="5" spans="1:13" ht="14.65" customHeight="1">
      <c r="A5" s="374" t="s">
        <v>28</v>
      </c>
      <c r="B5" s="366">
        <v>2012</v>
      </c>
      <c r="C5" s="366"/>
      <c r="D5" s="366"/>
      <c r="E5" s="366"/>
      <c r="F5" s="366">
        <v>2015</v>
      </c>
      <c r="G5" s="366"/>
      <c r="H5" s="366"/>
      <c r="I5" s="366"/>
      <c r="J5" s="366" t="s">
        <v>214</v>
      </c>
      <c r="K5" s="366"/>
      <c r="L5" s="366"/>
      <c r="M5" s="366"/>
    </row>
    <row r="6" spans="1:13" ht="14.65" customHeight="1">
      <c r="A6" s="375"/>
      <c r="B6" s="371" t="s">
        <v>155</v>
      </c>
      <c r="C6" s="366" t="s">
        <v>27</v>
      </c>
      <c r="D6" s="366"/>
      <c r="E6" s="366"/>
      <c r="F6" s="371" t="s">
        <v>155</v>
      </c>
      <c r="G6" s="366" t="s">
        <v>27</v>
      </c>
      <c r="H6" s="366"/>
      <c r="I6" s="366"/>
      <c r="J6" s="371" t="s">
        <v>155</v>
      </c>
      <c r="K6" s="366" t="s">
        <v>27</v>
      </c>
      <c r="L6" s="366"/>
      <c r="M6" s="366"/>
    </row>
    <row r="7" spans="1:13" s="25" customFormat="1" ht="40.15" customHeight="1">
      <c r="A7" s="377"/>
      <c r="B7" s="372"/>
      <c r="C7" s="300" t="s">
        <v>72</v>
      </c>
      <c r="D7" s="300" t="s">
        <v>159</v>
      </c>
      <c r="E7" s="300" t="s">
        <v>158</v>
      </c>
      <c r="F7" s="372"/>
      <c r="G7" s="300" t="s">
        <v>72</v>
      </c>
      <c r="H7" s="300" t="s">
        <v>159</v>
      </c>
      <c r="I7" s="300" t="s">
        <v>158</v>
      </c>
      <c r="J7" s="372"/>
      <c r="K7" s="300" t="s">
        <v>72</v>
      </c>
      <c r="L7" s="300" t="s">
        <v>159</v>
      </c>
      <c r="M7" s="300" t="s">
        <v>158</v>
      </c>
    </row>
    <row r="8" spans="1:13" ht="14.65" customHeight="1">
      <c r="A8" s="285"/>
      <c r="B8" s="362" t="s">
        <v>5</v>
      </c>
      <c r="C8" s="362"/>
      <c r="D8" s="362"/>
      <c r="E8" s="362"/>
      <c r="F8" s="362" t="s">
        <v>5</v>
      </c>
      <c r="G8" s="362"/>
      <c r="H8" s="362"/>
      <c r="I8" s="362"/>
      <c r="J8" s="362" t="s">
        <v>5</v>
      </c>
      <c r="K8" s="362"/>
      <c r="L8" s="362"/>
      <c r="M8" s="362"/>
    </row>
    <row r="9" spans="1:13" ht="14.65" customHeight="1">
      <c r="A9" s="26" t="s">
        <v>29</v>
      </c>
      <c r="B9" s="307">
        <f>SUM(B11:B20,B22:B27)</f>
        <v>452073</v>
      </c>
      <c r="C9" s="307">
        <f t="shared" ref="C9:I9" si="0">SUM(C11:C20,C22:C27)</f>
        <v>284036</v>
      </c>
      <c r="D9" s="307">
        <f t="shared" si="0"/>
        <v>168037</v>
      </c>
      <c r="E9" s="307">
        <f t="shared" si="0"/>
        <v>356525</v>
      </c>
      <c r="F9" s="307">
        <f>SUM(F11:F20,F22:F27)</f>
        <v>468034</v>
      </c>
      <c r="G9" s="307">
        <f t="shared" si="0"/>
        <v>281456</v>
      </c>
      <c r="H9" s="307">
        <f t="shared" si="0"/>
        <v>186578</v>
      </c>
      <c r="I9" s="307">
        <f t="shared" si="0"/>
        <v>355699</v>
      </c>
      <c r="J9" s="309">
        <f>F9-B9</f>
        <v>15961</v>
      </c>
      <c r="K9" s="309">
        <f t="shared" ref="K9:M27" si="1">G9-C9</f>
        <v>-2580</v>
      </c>
      <c r="L9" s="309">
        <f t="shared" si="1"/>
        <v>18541</v>
      </c>
      <c r="M9" s="309">
        <f t="shared" si="1"/>
        <v>-826</v>
      </c>
    </row>
    <row r="10" spans="1:13" ht="14.65" customHeight="1">
      <c r="A10" s="27" t="s">
        <v>30</v>
      </c>
      <c r="B10" s="246">
        <f>SUM(B11:B20)</f>
        <v>203975</v>
      </c>
      <c r="C10" s="292">
        <f t="shared" ref="C10:I10" si="2">SUM(C11:C20)</f>
        <v>126965</v>
      </c>
      <c r="D10" s="292">
        <f t="shared" si="2"/>
        <v>77010</v>
      </c>
      <c r="E10" s="292">
        <f t="shared" si="2"/>
        <v>183637</v>
      </c>
      <c r="F10" s="246">
        <f t="shared" si="2"/>
        <v>199669</v>
      </c>
      <c r="G10" s="246">
        <f t="shared" si="2"/>
        <v>122854</v>
      </c>
      <c r="H10" s="246">
        <f t="shared" si="2"/>
        <v>76815</v>
      </c>
      <c r="I10" s="292">
        <f t="shared" si="2"/>
        <v>180550</v>
      </c>
      <c r="J10" s="247">
        <f t="shared" ref="J10:J27" si="3">F10-B10</f>
        <v>-4306</v>
      </c>
      <c r="K10" s="247">
        <f t="shared" si="1"/>
        <v>-4111</v>
      </c>
      <c r="L10" s="247">
        <f t="shared" si="1"/>
        <v>-195</v>
      </c>
      <c r="M10" s="247">
        <f t="shared" si="1"/>
        <v>-3087</v>
      </c>
    </row>
    <row r="11" spans="1:13" ht="14.65" customHeight="1">
      <c r="A11" s="28" t="s">
        <v>31</v>
      </c>
      <c r="B11" s="245">
        <f>SUM(C11:D11)</f>
        <v>7954</v>
      </c>
      <c r="C11" s="291">
        <v>5325</v>
      </c>
      <c r="D11" s="291">
        <v>2629</v>
      </c>
      <c r="E11" s="291">
        <v>7205</v>
      </c>
      <c r="F11" s="245">
        <f>SUM(G11:H11)</f>
        <v>8366</v>
      </c>
      <c r="G11" s="245">
        <v>5151</v>
      </c>
      <c r="H11" s="245">
        <v>3215</v>
      </c>
      <c r="I11" s="291">
        <v>7638</v>
      </c>
      <c r="J11" s="248">
        <f t="shared" si="3"/>
        <v>412</v>
      </c>
      <c r="K11" s="248">
        <f t="shared" si="1"/>
        <v>-174</v>
      </c>
      <c r="L11" s="248">
        <f t="shared" si="1"/>
        <v>586</v>
      </c>
      <c r="M11" s="248">
        <f t="shared" si="1"/>
        <v>433</v>
      </c>
    </row>
    <row r="12" spans="1:13" ht="14.65" customHeight="1">
      <c r="A12" s="29" t="s">
        <v>32</v>
      </c>
      <c r="B12" s="246">
        <f t="shared" ref="B12:B20" si="4">SUM(C12:D12)</f>
        <v>19013</v>
      </c>
      <c r="C12" s="292">
        <v>18481</v>
      </c>
      <c r="D12" s="292">
        <v>532</v>
      </c>
      <c r="E12" s="292">
        <v>17985</v>
      </c>
      <c r="F12" s="246">
        <f t="shared" ref="F12:F20" si="5">SUM(G12:H12)</f>
        <v>5050</v>
      </c>
      <c r="G12" s="246">
        <v>4675</v>
      </c>
      <c r="H12" s="246">
        <v>375</v>
      </c>
      <c r="I12" s="292">
        <v>4807</v>
      </c>
      <c r="J12" s="247">
        <f t="shared" si="3"/>
        <v>-13963</v>
      </c>
      <c r="K12" s="247">
        <f t="shared" si="1"/>
        <v>-13806</v>
      </c>
      <c r="L12" s="247">
        <f t="shared" si="1"/>
        <v>-157</v>
      </c>
      <c r="M12" s="247">
        <f t="shared" si="1"/>
        <v>-13178</v>
      </c>
    </row>
    <row r="13" spans="1:13" ht="14.65" customHeight="1">
      <c r="A13" s="28" t="s">
        <v>33</v>
      </c>
      <c r="B13" s="245">
        <f t="shared" si="4"/>
        <v>25991</v>
      </c>
      <c r="C13" s="291">
        <v>22151</v>
      </c>
      <c r="D13" s="291">
        <v>3840</v>
      </c>
      <c r="E13" s="291">
        <v>24093</v>
      </c>
      <c r="F13" s="245">
        <f t="shared" si="5"/>
        <v>30437</v>
      </c>
      <c r="G13" s="245">
        <v>25706</v>
      </c>
      <c r="H13" s="245">
        <v>4731</v>
      </c>
      <c r="I13" s="291">
        <v>27250</v>
      </c>
      <c r="J13" s="248">
        <f t="shared" si="3"/>
        <v>4446</v>
      </c>
      <c r="K13" s="248">
        <f t="shared" si="1"/>
        <v>3555</v>
      </c>
      <c r="L13" s="248">
        <f t="shared" si="1"/>
        <v>891</v>
      </c>
      <c r="M13" s="248">
        <f t="shared" si="1"/>
        <v>3157</v>
      </c>
    </row>
    <row r="14" spans="1:13" ht="14.65" customHeight="1">
      <c r="A14" s="29" t="s">
        <v>34</v>
      </c>
      <c r="B14" s="246">
        <f t="shared" si="4"/>
        <v>3484</v>
      </c>
      <c r="C14" s="292">
        <v>3205</v>
      </c>
      <c r="D14" s="292">
        <v>279</v>
      </c>
      <c r="E14" s="292">
        <v>3394</v>
      </c>
      <c r="F14" s="246">
        <f t="shared" si="5"/>
        <v>3194</v>
      </c>
      <c r="G14" s="246">
        <v>2945</v>
      </c>
      <c r="H14" s="246">
        <v>249</v>
      </c>
      <c r="I14" s="292">
        <v>3146</v>
      </c>
      <c r="J14" s="247">
        <f t="shared" si="3"/>
        <v>-290</v>
      </c>
      <c r="K14" s="247">
        <f t="shared" si="1"/>
        <v>-260</v>
      </c>
      <c r="L14" s="247">
        <f t="shared" si="1"/>
        <v>-30</v>
      </c>
      <c r="M14" s="247">
        <f t="shared" si="1"/>
        <v>-248</v>
      </c>
    </row>
    <row r="15" spans="1:13" ht="14.65" customHeight="1">
      <c r="A15" s="28" t="s">
        <v>35</v>
      </c>
      <c r="B15" s="245">
        <f t="shared" si="4"/>
        <v>4923</v>
      </c>
      <c r="C15" s="291">
        <v>1971</v>
      </c>
      <c r="D15" s="291">
        <v>2952</v>
      </c>
      <c r="E15" s="291">
        <v>3557</v>
      </c>
      <c r="F15" s="245">
        <f t="shared" si="5"/>
        <v>3786</v>
      </c>
      <c r="G15" s="245">
        <v>1481</v>
      </c>
      <c r="H15" s="245">
        <v>2305</v>
      </c>
      <c r="I15" s="291">
        <v>2950</v>
      </c>
      <c r="J15" s="248">
        <f t="shared" si="3"/>
        <v>-1137</v>
      </c>
      <c r="K15" s="248">
        <f t="shared" si="1"/>
        <v>-490</v>
      </c>
      <c r="L15" s="248">
        <f t="shared" si="1"/>
        <v>-647</v>
      </c>
      <c r="M15" s="248">
        <f t="shared" si="1"/>
        <v>-607</v>
      </c>
    </row>
    <row r="16" spans="1:13" ht="14.65" customHeight="1">
      <c r="A16" s="29" t="s">
        <v>36</v>
      </c>
      <c r="B16" s="246">
        <f t="shared" si="4"/>
        <v>30516</v>
      </c>
      <c r="C16" s="292">
        <v>7667</v>
      </c>
      <c r="D16" s="292">
        <v>22849</v>
      </c>
      <c r="E16" s="292">
        <v>28957</v>
      </c>
      <c r="F16" s="246">
        <f t="shared" si="5"/>
        <v>28873</v>
      </c>
      <c r="G16" s="246">
        <v>6219</v>
      </c>
      <c r="H16" s="246">
        <v>22654</v>
      </c>
      <c r="I16" s="292">
        <v>27511</v>
      </c>
      <c r="J16" s="247">
        <f t="shared" si="3"/>
        <v>-1643</v>
      </c>
      <c r="K16" s="247">
        <f t="shared" si="1"/>
        <v>-1448</v>
      </c>
      <c r="L16" s="247">
        <f t="shared" si="1"/>
        <v>-195</v>
      </c>
      <c r="M16" s="247">
        <f t="shared" si="1"/>
        <v>-1446</v>
      </c>
    </row>
    <row r="17" spans="1:13" ht="14.65" customHeight="1">
      <c r="A17" s="28" t="s">
        <v>37</v>
      </c>
      <c r="B17" s="245">
        <f t="shared" si="4"/>
        <v>8672</v>
      </c>
      <c r="C17" s="291">
        <v>3507</v>
      </c>
      <c r="D17" s="291">
        <v>5165</v>
      </c>
      <c r="E17" s="291">
        <v>7360</v>
      </c>
      <c r="F17" s="245">
        <f t="shared" si="5"/>
        <v>8294</v>
      </c>
      <c r="G17" s="245">
        <v>4278</v>
      </c>
      <c r="H17" s="245">
        <v>4016</v>
      </c>
      <c r="I17" s="291">
        <v>7515</v>
      </c>
      <c r="J17" s="248">
        <f t="shared" si="3"/>
        <v>-378</v>
      </c>
      <c r="K17" s="248">
        <f t="shared" si="1"/>
        <v>771</v>
      </c>
      <c r="L17" s="248">
        <f t="shared" si="1"/>
        <v>-1149</v>
      </c>
      <c r="M17" s="248">
        <f t="shared" si="1"/>
        <v>155</v>
      </c>
    </row>
    <row r="18" spans="1:13" ht="14.65" customHeight="1">
      <c r="A18" s="29" t="s">
        <v>38</v>
      </c>
      <c r="B18" s="246">
        <f t="shared" si="4"/>
        <v>28941</v>
      </c>
      <c r="C18" s="292">
        <v>13406</v>
      </c>
      <c r="D18" s="292">
        <v>15535</v>
      </c>
      <c r="E18" s="292">
        <v>25741</v>
      </c>
      <c r="F18" s="246">
        <f t="shared" si="5"/>
        <v>29242</v>
      </c>
      <c r="G18" s="246">
        <v>13275</v>
      </c>
      <c r="H18" s="246">
        <v>15967</v>
      </c>
      <c r="I18" s="292">
        <v>25986</v>
      </c>
      <c r="J18" s="247">
        <f t="shared" si="3"/>
        <v>301</v>
      </c>
      <c r="K18" s="247">
        <f t="shared" si="1"/>
        <v>-131</v>
      </c>
      <c r="L18" s="247">
        <f t="shared" si="1"/>
        <v>432</v>
      </c>
      <c r="M18" s="247">
        <f t="shared" si="1"/>
        <v>245</v>
      </c>
    </row>
    <row r="19" spans="1:13" ht="14.65" customHeight="1">
      <c r="A19" s="28" t="s">
        <v>39</v>
      </c>
      <c r="B19" s="245">
        <f t="shared" si="4"/>
        <v>72469</v>
      </c>
      <c r="C19" s="291">
        <v>50061</v>
      </c>
      <c r="D19" s="291">
        <v>22408</v>
      </c>
      <c r="E19" s="291">
        <v>63518</v>
      </c>
      <c r="F19" s="245">
        <f t="shared" si="5"/>
        <v>80176</v>
      </c>
      <c r="G19" s="245">
        <v>57681</v>
      </c>
      <c r="H19" s="245">
        <v>22495</v>
      </c>
      <c r="I19" s="291">
        <v>71570</v>
      </c>
      <c r="J19" s="248">
        <f t="shared" si="3"/>
        <v>7707</v>
      </c>
      <c r="K19" s="248">
        <f t="shared" si="1"/>
        <v>7620</v>
      </c>
      <c r="L19" s="248">
        <f t="shared" si="1"/>
        <v>87</v>
      </c>
      <c r="M19" s="248">
        <f t="shared" si="1"/>
        <v>8052</v>
      </c>
    </row>
    <row r="20" spans="1:13" ht="14.65" customHeight="1">
      <c r="A20" s="29" t="s">
        <v>40</v>
      </c>
      <c r="B20" s="246">
        <f t="shared" si="4"/>
        <v>2012</v>
      </c>
      <c r="C20" s="292">
        <v>1191</v>
      </c>
      <c r="D20" s="292">
        <v>821</v>
      </c>
      <c r="E20" s="292">
        <v>1827</v>
      </c>
      <c r="F20" s="246">
        <f t="shared" si="5"/>
        <v>2251</v>
      </c>
      <c r="G20" s="246">
        <v>1443</v>
      </c>
      <c r="H20" s="246">
        <v>808</v>
      </c>
      <c r="I20" s="292">
        <v>2177</v>
      </c>
      <c r="J20" s="247">
        <f t="shared" si="3"/>
        <v>239</v>
      </c>
      <c r="K20" s="247">
        <f t="shared" si="1"/>
        <v>252</v>
      </c>
      <c r="L20" s="247">
        <f t="shared" si="1"/>
        <v>-13</v>
      </c>
      <c r="M20" s="247">
        <f t="shared" si="1"/>
        <v>350</v>
      </c>
    </row>
    <row r="21" spans="1:13" ht="14.65" customHeight="1">
      <c r="A21" s="30" t="s">
        <v>41</v>
      </c>
      <c r="B21" s="245">
        <f>SUM(B22:B27)</f>
        <v>248098</v>
      </c>
      <c r="C21" s="291">
        <f t="shared" ref="C21:I21" si="6">SUM(C22:C27)</f>
        <v>157071</v>
      </c>
      <c r="D21" s="291">
        <f t="shared" si="6"/>
        <v>91027</v>
      </c>
      <c r="E21" s="291">
        <f t="shared" si="6"/>
        <v>172888</v>
      </c>
      <c r="F21" s="245">
        <f t="shared" si="6"/>
        <v>268365</v>
      </c>
      <c r="G21" s="245">
        <f t="shared" si="6"/>
        <v>158602</v>
      </c>
      <c r="H21" s="245">
        <f t="shared" si="6"/>
        <v>109763</v>
      </c>
      <c r="I21" s="291">
        <f t="shared" si="6"/>
        <v>175149</v>
      </c>
      <c r="J21" s="248">
        <f t="shared" si="3"/>
        <v>20267</v>
      </c>
      <c r="K21" s="248">
        <f t="shared" si="1"/>
        <v>1531</v>
      </c>
      <c r="L21" s="248">
        <f t="shared" si="1"/>
        <v>18736</v>
      </c>
      <c r="M21" s="248">
        <f t="shared" si="1"/>
        <v>2261</v>
      </c>
    </row>
    <row r="22" spans="1:13" ht="14.65" customHeight="1">
      <c r="A22" s="29" t="s">
        <v>42</v>
      </c>
      <c r="B22" s="246">
        <f t="shared" ref="B22:B27" si="7">SUM(C22:D22)</f>
        <v>0</v>
      </c>
      <c r="C22" s="292">
        <f t="shared" ref="C22" si="8">SUM(D22:E22)</f>
        <v>0</v>
      </c>
      <c r="D22" s="292">
        <f t="shared" ref="D22:E22" si="9">SUM(E22:F22)</f>
        <v>0</v>
      </c>
      <c r="E22" s="292">
        <f t="shared" si="9"/>
        <v>0</v>
      </c>
      <c r="F22" s="246">
        <f t="shared" ref="F22:F27" si="10">SUM(G22:H22)</f>
        <v>0</v>
      </c>
      <c r="G22" s="246">
        <v>0</v>
      </c>
      <c r="H22" s="246">
        <v>0</v>
      </c>
      <c r="I22" s="292">
        <v>0</v>
      </c>
      <c r="J22" s="247">
        <f t="shared" si="3"/>
        <v>0</v>
      </c>
      <c r="K22" s="247">
        <f t="shared" si="1"/>
        <v>0</v>
      </c>
      <c r="L22" s="247">
        <f t="shared" si="1"/>
        <v>0</v>
      </c>
      <c r="M22" s="247">
        <f t="shared" si="1"/>
        <v>0</v>
      </c>
    </row>
    <row r="23" spans="1:13" ht="14.65" customHeight="1">
      <c r="A23" s="28" t="s">
        <v>43</v>
      </c>
      <c r="B23" s="245">
        <f t="shared" si="7"/>
        <v>63409</v>
      </c>
      <c r="C23" s="291">
        <v>51616</v>
      </c>
      <c r="D23" s="291">
        <v>11793</v>
      </c>
      <c r="E23" s="291">
        <v>48071</v>
      </c>
      <c r="F23" s="245">
        <f t="shared" si="10"/>
        <v>68460</v>
      </c>
      <c r="G23" s="245">
        <v>55040</v>
      </c>
      <c r="H23" s="245">
        <v>13420</v>
      </c>
      <c r="I23" s="291">
        <v>47153</v>
      </c>
      <c r="J23" s="248">
        <f t="shared" si="3"/>
        <v>5051</v>
      </c>
      <c r="K23" s="248">
        <f t="shared" si="1"/>
        <v>3424</v>
      </c>
      <c r="L23" s="248">
        <f t="shared" si="1"/>
        <v>1627</v>
      </c>
      <c r="M23" s="248">
        <f t="shared" si="1"/>
        <v>-918</v>
      </c>
    </row>
    <row r="24" spans="1:13" ht="14.65" customHeight="1">
      <c r="A24" s="29" t="s">
        <v>44</v>
      </c>
      <c r="B24" s="246">
        <f t="shared" si="7"/>
        <v>32256</v>
      </c>
      <c r="C24" s="292">
        <v>13936</v>
      </c>
      <c r="D24" s="292">
        <v>18320</v>
      </c>
      <c r="E24" s="292">
        <v>25969</v>
      </c>
      <c r="F24" s="246">
        <f t="shared" si="10"/>
        <v>34732</v>
      </c>
      <c r="G24" s="246">
        <v>13593</v>
      </c>
      <c r="H24" s="246">
        <v>21139</v>
      </c>
      <c r="I24" s="292">
        <v>25331</v>
      </c>
      <c r="J24" s="247">
        <f t="shared" si="3"/>
        <v>2476</v>
      </c>
      <c r="K24" s="247">
        <f t="shared" si="1"/>
        <v>-343</v>
      </c>
      <c r="L24" s="247">
        <f t="shared" si="1"/>
        <v>2819</v>
      </c>
      <c r="M24" s="247">
        <f t="shared" si="1"/>
        <v>-638</v>
      </c>
    </row>
    <row r="25" spans="1:13" ht="14.65" customHeight="1">
      <c r="A25" s="28" t="s">
        <v>45</v>
      </c>
      <c r="B25" s="245">
        <f t="shared" si="7"/>
        <v>105584</v>
      </c>
      <c r="C25" s="291">
        <v>71929</v>
      </c>
      <c r="D25" s="291">
        <v>33655</v>
      </c>
      <c r="E25" s="291">
        <v>84761</v>
      </c>
      <c r="F25" s="245">
        <f t="shared" si="10"/>
        <v>115200</v>
      </c>
      <c r="G25" s="245">
        <v>72714</v>
      </c>
      <c r="H25" s="245">
        <v>42486</v>
      </c>
      <c r="I25" s="291">
        <v>90789</v>
      </c>
      <c r="J25" s="248">
        <f t="shared" si="3"/>
        <v>9616</v>
      </c>
      <c r="K25" s="248">
        <f t="shared" si="1"/>
        <v>785</v>
      </c>
      <c r="L25" s="248">
        <f t="shared" si="1"/>
        <v>8831</v>
      </c>
      <c r="M25" s="248">
        <f t="shared" si="1"/>
        <v>6028</v>
      </c>
    </row>
    <row r="26" spans="1:13" ht="14.65" customHeight="1">
      <c r="A26" s="29" t="s">
        <v>46</v>
      </c>
      <c r="B26" s="246">
        <f t="shared" si="7"/>
        <v>45648</v>
      </c>
      <c r="C26" s="292">
        <v>18535</v>
      </c>
      <c r="D26" s="292">
        <v>27113</v>
      </c>
      <c r="E26" s="292">
        <v>13229</v>
      </c>
      <c r="F26" s="246">
        <f t="shared" si="10"/>
        <v>49157</v>
      </c>
      <c r="G26" s="246">
        <v>16635</v>
      </c>
      <c r="H26" s="246">
        <v>32522</v>
      </c>
      <c r="I26" s="292">
        <v>11199</v>
      </c>
      <c r="J26" s="247">
        <f t="shared" si="3"/>
        <v>3509</v>
      </c>
      <c r="K26" s="247">
        <f t="shared" si="1"/>
        <v>-1900</v>
      </c>
      <c r="L26" s="247">
        <f t="shared" si="1"/>
        <v>5409</v>
      </c>
      <c r="M26" s="247">
        <f t="shared" si="1"/>
        <v>-2030</v>
      </c>
    </row>
    <row r="27" spans="1:13" ht="14.65" customHeight="1">
      <c r="A27" s="28" t="s">
        <v>47</v>
      </c>
      <c r="B27" s="276">
        <f t="shared" si="7"/>
        <v>1201</v>
      </c>
      <c r="C27" s="276">
        <v>1055</v>
      </c>
      <c r="D27" s="276">
        <v>146</v>
      </c>
      <c r="E27" s="276">
        <v>858</v>
      </c>
      <c r="F27" s="276">
        <f t="shared" si="10"/>
        <v>816</v>
      </c>
      <c r="G27" s="276">
        <v>620</v>
      </c>
      <c r="H27" s="276">
        <v>196</v>
      </c>
      <c r="I27" s="276">
        <v>677</v>
      </c>
      <c r="J27" s="278">
        <f t="shared" si="3"/>
        <v>-385</v>
      </c>
      <c r="K27" s="278">
        <f t="shared" si="1"/>
        <v>-435</v>
      </c>
      <c r="L27" s="278">
        <f t="shared" si="1"/>
        <v>50</v>
      </c>
      <c r="M27" s="278">
        <f t="shared" si="1"/>
        <v>-181</v>
      </c>
    </row>
    <row r="28" spans="1:13" ht="14.65" customHeight="1">
      <c r="A28" s="285"/>
      <c r="B28" s="362" t="s">
        <v>156</v>
      </c>
      <c r="C28" s="362"/>
      <c r="D28" s="362"/>
      <c r="E28" s="362"/>
      <c r="F28" s="362" t="s">
        <v>156</v>
      </c>
      <c r="G28" s="362"/>
      <c r="H28" s="362"/>
      <c r="I28" s="362"/>
      <c r="J28" s="362" t="s">
        <v>124</v>
      </c>
      <c r="K28" s="362"/>
      <c r="L28" s="362"/>
      <c r="M28" s="362"/>
    </row>
    <row r="29" spans="1:13" ht="14.65" customHeight="1">
      <c r="A29" s="26" t="s">
        <v>29</v>
      </c>
      <c r="B29" s="308">
        <f>B9*100/$B9</f>
        <v>100</v>
      </c>
      <c r="C29" s="306">
        <f t="shared" ref="C29:E29" si="11">C9*100/$B9</f>
        <v>62.829675738210419</v>
      </c>
      <c r="D29" s="306">
        <f t="shared" si="11"/>
        <v>37.170324261789581</v>
      </c>
      <c r="E29" s="306">
        <f t="shared" si="11"/>
        <v>78.864475427641111</v>
      </c>
      <c r="F29" s="308">
        <f>F9*100/$F9</f>
        <v>100</v>
      </c>
      <c r="G29" s="306">
        <f t="shared" ref="G29:I29" si="12">G9*100/$F9</f>
        <v>60.135802099847446</v>
      </c>
      <c r="H29" s="306">
        <f t="shared" si="12"/>
        <v>39.864197900152554</v>
      </c>
      <c r="I29" s="306">
        <f t="shared" si="12"/>
        <v>75.998538567710895</v>
      </c>
      <c r="J29" s="275" t="s">
        <v>103</v>
      </c>
      <c r="K29" s="310">
        <f>G29-C29</f>
        <v>-2.6938736383629731</v>
      </c>
      <c r="L29" s="310">
        <f t="shared" ref="L29:L47" si="13">H29-D29</f>
        <v>2.6938736383629731</v>
      </c>
      <c r="M29" s="310">
        <f t="shared" ref="M29:M47" si="14">I29-E29</f>
        <v>-2.8659368599302155</v>
      </c>
    </row>
    <row r="30" spans="1:13" ht="14.65" customHeight="1">
      <c r="A30" s="27" t="s">
        <v>30</v>
      </c>
      <c r="B30" s="305">
        <f t="shared" ref="B30:E45" si="15">B10*100/$B10</f>
        <v>100</v>
      </c>
      <c r="C30" s="65">
        <f t="shared" si="15"/>
        <v>62.245373207500919</v>
      </c>
      <c r="D30" s="65">
        <f t="shared" si="15"/>
        <v>37.754626792499081</v>
      </c>
      <c r="E30" s="65">
        <f t="shared" si="15"/>
        <v>90.029170241451155</v>
      </c>
      <c r="F30" s="305">
        <f t="shared" ref="F30:I45" si="16">F10*100/$F10</f>
        <v>100</v>
      </c>
      <c r="G30" s="65">
        <f t="shared" si="16"/>
        <v>61.528830214004174</v>
      </c>
      <c r="H30" s="65">
        <f t="shared" si="16"/>
        <v>38.471169785995826</v>
      </c>
      <c r="I30" s="65">
        <f t="shared" si="16"/>
        <v>90.424652800384635</v>
      </c>
      <c r="J30" s="175" t="s">
        <v>103</v>
      </c>
      <c r="K30" s="175">
        <f t="shared" ref="K30:K47" si="17">G30-C30</f>
        <v>-0.71654299349674488</v>
      </c>
      <c r="L30" s="175">
        <f t="shared" si="13"/>
        <v>0.71654299349674488</v>
      </c>
      <c r="M30" s="175">
        <f t="shared" si="14"/>
        <v>0.39548255893348028</v>
      </c>
    </row>
    <row r="31" spans="1:13" ht="14.65" customHeight="1">
      <c r="A31" s="28" t="s">
        <v>31</v>
      </c>
      <c r="B31" s="304">
        <f t="shared" si="15"/>
        <v>100</v>
      </c>
      <c r="C31" s="63">
        <f t="shared" si="15"/>
        <v>66.947447824993716</v>
      </c>
      <c r="D31" s="63">
        <f t="shared" si="15"/>
        <v>33.052552175006284</v>
      </c>
      <c r="E31" s="63">
        <f t="shared" si="15"/>
        <v>90.583354287151124</v>
      </c>
      <c r="F31" s="304">
        <f t="shared" si="16"/>
        <v>100</v>
      </c>
      <c r="G31" s="63">
        <f t="shared" si="16"/>
        <v>61.570643079129809</v>
      </c>
      <c r="H31" s="63">
        <f t="shared" si="16"/>
        <v>38.429356920870191</v>
      </c>
      <c r="I31" s="63">
        <f t="shared" si="16"/>
        <v>91.298111403299075</v>
      </c>
      <c r="J31" s="174" t="s">
        <v>103</v>
      </c>
      <c r="K31" s="174">
        <f t="shared" si="17"/>
        <v>-5.3768047458639074</v>
      </c>
      <c r="L31" s="174">
        <f t="shared" si="13"/>
        <v>5.3768047458639074</v>
      </c>
      <c r="M31" s="174">
        <f t="shared" si="14"/>
        <v>0.71475711614795046</v>
      </c>
    </row>
    <row r="32" spans="1:13" ht="14.65" customHeight="1">
      <c r="A32" s="29" t="s">
        <v>32</v>
      </c>
      <c r="B32" s="305">
        <f t="shared" si="15"/>
        <v>100</v>
      </c>
      <c r="C32" s="65">
        <f t="shared" si="15"/>
        <v>97.201914479566611</v>
      </c>
      <c r="D32" s="65">
        <f t="shared" si="15"/>
        <v>2.7980855204333879</v>
      </c>
      <c r="E32" s="65">
        <f t="shared" si="15"/>
        <v>94.593173092094887</v>
      </c>
      <c r="F32" s="305">
        <f t="shared" si="16"/>
        <v>100</v>
      </c>
      <c r="G32" s="65">
        <f t="shared" si="16"/>
        <v>92.574257425742573</v>
      </c>
      <c r="H32" s="65">
        <f t="shared" si="16"/>
        <v>7.4257425742574261</v>
      </c>
      <c r="I32" s="65">
        <f t="shared" si="16"/>
        <v>95.188118811881182</v>
      </c>
      <c r="J32" s="175" t="s">
        <v>103</v>
      </c>
      <c r="K32" s="175">
        <f t="shared" si="17"/>
        <v>-4.6276570538240378</v>
      </c>
      <c r="L32" s="175">
        <f t="shared" si="13"/>
        <v>4.6276570538240378</v>
      </c>
      <c r="M32" s="175">
        <f t="shared" si="14"/>
        <v>0.59494571978629551</v>
      </c>
    </row>
    <row r="33" spans="1:13" ht="14.65" customHeight="1">
      <c r="A33" s="28" t="s">
        <v>33</v>
      </c>
      <c r="B33" s="304">
        <f t="shared" si="15"/>
        <v>100</v>
      </c>
      <c r="C33" s="63">
        <f t="shared" si="15"/>
        <v>85.225655034434993</v>
      </c>
      <c r="D33" s="63">
        <f t="shared" si="15"/>
        <v>14.774344965565003</v>
      </c>
      <c r="E33" s="63">
        <f t="shared" si="15"/>
        <v>92.697472201916042</v>
      </c>
      <c r="F33" s="304">
        <f t="shared" si="16"/>
        <v>100</v>
      </c>
      <c r="G33" s="63">
        <f t="shared" si="16"/>
        <v>84.456418175247236</v>
      </c>
      <c r="H33" s="63">
        <f t="shared" si="16"/>
        <v>15.543581824752769</v>
      </c>
      <c r="I33" s="63">
        <f t="shared" si="16"/>
        <v>89.529191444623322</v>
      </c>
      <c r="J33" s="174" t="s">
        <v>103</v>
      </c>
      <c r="K33" s="174">
        <f t="shared" si="17"/>
        <v>-0.76923685918775675</v>
      </c>
      <c r="L33" s="174">
        <f t="shared" si="13"/>
        <v>0.76923685918776563</v>
      </c>
      <c r="M33" s="174">
        <f t="shared" si="14"/>
        <v>-3.1682807572927203</v>
      </c>
    </row>
    <row r="34" spans="1:13" ht="14.65" customHeight="1">
      <c r="A34" s="29" t="s">
        <v>34</v>
      </c>
      <c r="B34" s="305">
        <f t="shared" si="15"/>
        <v>100</v>
      </c>
      <c r="C34" s="65">
        <f t="shared" si="15"/>
        <v>91.991963260619983</v>
      </c>
      <c r="D34" s="65">
        <f t="shared" si="15"/>
        <v>8.0080367393800227</v>
      </c>
      <c r="E34" s="65">
        <f t="shared" si="15"/>
        <v>97.41676234213547</v>
      </c>
      <c r="F34" s="305">
        <f t="shared" si="16"/>
        <v>100</v>
      </c>
      <c r="G34" s="65">
        <f>G14*100/$F14</f>
        <v>92.2041327489042</v>
      </c>
      <c r="H34" s="65">
        <f t="shared" si="16"/>
        <v>7.7958672510958049</v>
      </c>
      <c r="I34" s="65">
        <f t="shared" si="16"/>
        <v>98.497182216656228</v>
      </c>
      <c r="J34" s="175" t="s">
        <v>103</v>
      </c>
      <c r="K34" s="175">
        <f t="shared" si="17"/>
        <v>0.21216948828421778</v>
      </c>
      <c r="L34" s="175">
        <f t="shared" si="13"/>
        <v>-0.21216948828421778</v>
      </c>
      <c r="M34" s="175">
        <f t="shared" si="14"/>
        <v>1.0804198745207572</v>
      </c>
    </row>
    <row r="35" spans="1:13" ht="14.65" customHeight="1">
      <c r="A35" s="28" t="s">
        <v>35</v>
      </c>
      <c r="B35" s="304">
        <f t="shared" si="15"/>
        <v>100</v>
      </c>
      <c r="C35" s="63">
        <f t="shared" si="15"/>
        <v>40.036563071297991</v>
      </c>
      <c r="D35" s="63">
        <f t="shared" si="15"/>
        <v>59.963436928702009</v>
      </c>
      <c r="E35" s="63">
        <f t="shared" si="15"/>
        <v>72.252691448303878</v>
      </c>
      <c r="F35" s="304">
        <f t="shared" si="16"/>
        <v>100</v>
      </c>
      <c r="G35" s="63">
        <f t="shared" si="16"/>
        <v>39.117802430005284</v>
      </c>
      <c r="H35" s="63">
        <f t="shared" si="16"/>
        <v>60.882197569994716</v>
      </c>
      <c r="I35" s="63">
        <f t="shared" si="16"/>
        <v>77.918647649234018</v>
      </c>
      <c r="J35" s="174" t="s">
        <v>103</v>
      </c>
      <c r="K35" s="174">
        <f t="shared" si="17"/>
        <v>-0.91876064129270674</v>
      </c>
      <c r="L35" s="174">
        <f t="shared" si="13"/>
        <v>0.91876064129270674</v>
      </c>
      <c r="M35" s="174">
        <f t="shared" si="14"/>
        <v>5.6659562009301396</v>
      </c>
    </row>
    <row r="36" spans="1:13" ht="14.65" customHeight="1">
      <c r="A36" s="29" t="s">
        <v>36</v>
      </c>
      <c r="B36" s="305">
        <f t="shared" si="15"/>
        <v>100</v>
      </c>
      <c r="C36" s="65">
        <f t="shared" si="15"/>
        <v>25.124524839428496</v>
      </c>
      <c r="D36" s="65">
        <f t="shared" si="15"/>
        <v>74.875475160571497</v>
      </c>
      <c r="E36" s="65">
        <f t="shared" si="15"/>
        <v>94.891204613973002</v>
      </c>
      <c r="F36" s="305">
        <f t="shared" si="16"/>
        <v>100</v>
      </c>
      <c r="G36" s="65">
        <f t="shared" si="16"/>
        <v>21.539154227132617</v>
      </c>
      <c r="H36" s="65">
        <f t="shared" si="16"/>
        <v>78.460845772867387</v>
      </c>
      <c r="I36" s="65">
        <f t="shared" si="16"/>
        <v>95.282790149967099</v>
      </c>
      <c r="J36" s="175" t="s">
        <v>103</v>
      </c>
      <c r="K36" s="175">
        <f t="shared" si="17"/>
        <v>-3.5853706122958791</v>
      </c>
      <c r="L36" s="175">
        <f t="shared" si="13"/>
        <v>3.5853706122958897</v>
      </c>
      <c r="M36" s="175">
        <f t="shared" si="14"/>
        <v>0.39158553599409629</v>
      </c>
    </row>
    <row r="37" spans="1:13" ht="14.65" customHeight="1">
      <c r="A37" s="28" t="s">
        <v>37</v>
      </c>
      <c r="B37" s="304">
        <f t="shared" si="15"/>
        <v>100</v>
      </c>
      <c r="C37" s="63">
        <f t="shared" si="15"/>
        <v>40.440498154981547</v>
      </c>
      <c r="D37" s="63">
        <f t="shared" si="15"/>
        <v>59.559501845018453</v>
      </c>
      <c r="E37" s="63">
        <f t="shared" si="15"/>
        <v>84.870848708487088</v>
      </c>
      <c r="F37" s="304">
        <f t="shared" si="16"/>
        <v>100</v>
      </c>
      <c r="G37" s="63">
        <f t="shared" si="16"/>
        <v>51.579455027730887</v>
      </c>
      <c r="H37" s="63">
        <f t="shared" si="16"/>
        <v>48.420544972269113</v>
      </c>
      <c r="I37" s="63">
        <f t="shared" si="16"/>
        <v>90.607668193875085</v>
      </c>
      <c r="J37" s="174" t="s">
        <v>103</v>
      </c>
      <c r="K37" s="174">
        <f t="shared" si="17"/>
        <v>11.13895687274934</v>
      </c>
      <c r="L37" s="174">
        <f t="shared" si="13"/>
        <v>-11.13895687274934</v>
      </c>
      <c r="M37" s="174">
        <f t="shared" si="14"/>
        <v>5.736819485387997</v>
      </c>
    </row>
    <row r="38" spans="1:13" ht="14.65" customHeight="1">
      <c r="A38" s="29" t="s">
        <v>38</v>
      </c>
      <c r="B38" s="305">
        <f t="shared" si="15"/>
        <v>100</v>
      </c>
      <c r="C38" s="65">
        <f t="shared" si="15"/>
        <v>46.321827165612795</v>
      </c>
      <c r="D38" s="65">
        <f t="shared" si="15"/>
        <v>53.678172834387205</v>
      </c>
      <c r="E38" s="65">
        <f t="shared" si="15"/>
        <v>88.943022010296815</v>
      </c>
      <c r="F38" s="305">
        <f t="shared" si="16"/>
        <v>100</v>
      </c>
      <c r="G38" s="65">
        <f t="shared" si="16"/>
        <v>45.397031666780656</v>
      </c>
      <c r="H38" s="65">
        <f t="shared" si="16"/>
        <v>54.602968333219344</v>
      </c>
      <c r="I38" s="65">
        <f t="shared" si="16"/>
        <v>88.865330688735384</v>
      </c>
      <c r="J38" s="175" t="s">
        <v>103</v>
      </c>
      <c r="K38" s="175">
        <f t="shared" si="17"/>
        <v>-0.92479549883213963</v>
      </c>
      <c r="L38" s="175">
        <f t="shared" si="13"/>
        <v>0.92479549883213963</v>
      </c>
      <c r="M38" s="175">
        <f t="shared" si="14"/>
        <v>-7.7691321561431437E-2</v>
      </c>
    </row>
    <row r="39" spans="1:13" ht="14.65" customHeight="1">
      <c r="A39" s="28" t="s">
        <v>39</v>
      </c>
      <c r="B39" s="304">
        <f t="shared" si="15"/>
        <v>100</v>
      </c>
      <c r="C39" s="63">
        <f t="shared" si="15"/>
        <v>69.079192482302773</v>
      </c>
      <c r="D39" s="63">
        <f t="shared" si="15"/>
        <v>30.920807517697224</v>
      </c>
      <c r="E39" s="63">
        <f t="shared" si="15"/>
        <v>87.64851177744967</v>
      </c>
      <c r="F39" s="304">
        <f t="shared" si="16"/>
        <v>100</v>
      </c>
      <c r="G39" s="63">
        <f t="shared" si="16"/>
        <v>71.9429754540012</v>
      </c>
      <c r="H39" s="63">
        <f t="shared" si="16"/>
        <v>28.057024545998804</v>
      </c>
      <c r="I39" s="63">
        <f t="shared" si="16"/>
        <v>89.266114547994405</v>
      </c>
      <c r="J39" s="174" t="s">
        <v>103</v>
      </c>
      <c r="K39" s="174">
        <f t="shared" si="17"/>
        <v>2.8637829716984271</v>
      </c>
      <c r="L39" s="174">
        <f t="shared" si="13"/>
        <v>-2.86378297169842</v>
      </c>
      <c r="M39" s="174">
        <f t="shared" si="14"/>
        <v>1.6176027705447353</v>
      </c>
    </row>
    <row r="40" spans="1:13" ht="14.65" customHeight="1">
      <c r="A40" s="29" t="s">
        <v>40</v>
      </c>
      <c r="B40" s="305">
        <f t="shared" si="15"/>
        <v>100</v>
      </c>
      <c r="C40" s="65">
        <f t="shared" si="15"/>
        <v>59.194831013916499</v>
      </c>
      <c r="D40" s="65">
        <f t="shared" si="15"/>
        <v>40.805168986083501</v>
      </c>
      <c r="E40" s="65">
        <f t="shared" si="15"/>
        <v>90.805168986083501</v>
      </c>
      <c r="F40" s="305">
        <f t="shared" si="16"/>
        <v>100</v>
      </c>
      <c r="G40" s="65">
        <f t="shared" si="16"/>
        <v>64.10484229231453</v>
      </c>
      <c r="H40" s="65">
        <f t="shared" si="16"/>
        <v>35.89515770768547</v>
      </c>
      <c r="I40" s="65">
        <f t="shared" si="16"/>
        <v>96.71257219013772</v>
      </c>
      <c r="J40" s="175" t="s">
        <v>103</v>
      </c>
      <c r="K40" s="175">
        <f t="shared" si="17"/>
        <v>4.9100112783980308</v>
      </c>
      <c r="L40" s="175">
        <f t="shared" si="13"/>
        <v>-4.9100112783980308</v>
      </c>
      <c r="M40" s="175">
        <f t="shared" si="14"/>
        <v>5.9074032040542193</v>
      </c>
    </row>
    <row r="41" spans="1:13" ht="14.65" customHeight="1">
      <c r="A41" s="30" t="s">
        <v>41</v>
      </c>
      <c r="B41" s="304">
        <f t="shared" si="15"/>
        <v>100</v>
      </c>
      <c r="C41" s="63">
        <f t="shared" si="15"/>
        <v>63.310062958992013</v>
      </c>
      <c r="D41" s="63">
        <f t="shared" si="15"/>
        <v>36.689937041007987</v>
      </c>
      <c r="E41" s="63">
        <f t="shared" si="15"/>
        <v>69.68536626655596</v>
      </c>
      <c r="F41" s="304">
        <f t="shared" si="16"/>
        <v>100</v>
      </c>
      <c r="G41" s="63">
        <f t="shared" si="16"/>
        <v>59.099360944981647</v>
      </c>
      <c r="H41" s="63">
        <f t="shared" si="16"/>
        <v>40.900639055018353</v>
      </c>
      <c r="I41" s="63">
        <f t="shared" si="16"/>
        <v>65.265217148286851</v>
      </c>
      <c r="J41" s="174" t="s">
        <v>103</v>
      </c>
      <c r="K41" s="174">
        <f t="shared" si="17"/>
        <v>-4.2107020140103657</v>
      </c>
      <c r="L41" s="174">
        <f t="shared" si="13"/>
        <v>4.2107020140103657</v>
      </c>
      <c r="M41" s="174">
        <f t="shared" si="14"/>
        <v>-4.4201491182691086</v>
      </c>
    </row>
    <row r="42" spans="1:13" ht="14.65" customHeight="1">
      <c r="A42" s="29" t="s">
        <v>42</v>
      </c>
      <c r="B42" s="305" t="s">
        <v>103</v>
      </c>
      <c r="C42" s="305" t="s">
        <v>103</v>
      </c>
      <c r="D42" s="305" t="s">
        <v>103</v>
      </c>
      <c r="E42" s="305" t="s">
        <v>103</v>
      </c>
      <c r="F42" s="305" t="s">
        <v>103</v>
      </c>
      <c r="G42" s="175" t="s">
        <v>103</v>
      </c>
      <c r="H42" s="175" t="s">
        <v>103</v>
      </c>
      <c r="I42" s="175" t="s">
        <v>103</v>
      </c>
      <c r="J42" s="175" t="s">
        <v>103</v>
      </c>
      <c r="K42" s="175" t="s">
        <v>103</v>
      </c>
      <c r="L42" s="175" t="s">
        <v>103</v>
      </c>
      <c r="M42" s="175" t="s">
        <v>103</v>
      </c>
    </row>
    <row r="43" spans="1:13" ht="14.65" customHeight="1">
      <c r="A43" s="28" t="s">
        <v>43</v>
      </c>
      <c r="B43" s="304">
        <f t="shared" si="15"/>
        <v>100</v>
      </c>
      <c r="C43" s="63">
        <f t="shared" si="15"/>
        <v>81.401693765869197</v>
      </c>
      <c r="D43" s="63">
        <f t="shared" si="15"/>
        <v>18.598306234130803</v>
      </c>
      <c r="E43" s="63">
        <f t="shared" si="15"/>
        <v>75.811004746960208</v>
      </c>
      <c r="F43" s="304">
        <f t="shared" si="16"/>
        <v>100</v>
      </c>
      <c r="G43" s="63">
        <f t="shared" si="16"/>
        <v>80.397312299152787</v>
      </c>
      <c r="H43" s="63">
        <f t="shared" si="16"/>
        <v>19.602687700847209</v>
      </c>
      <c r="I43" s="63">
        <f t="shared" si="16"/>
        <v>68.876716330704056</v>
      </c>
      <c r="J43" s="174" t="s">
        <v>103</v>
      </c>
      <c r="K43" s="174">
        <f t="shared" si="17"/>
        <v>-1.0043814667164099</v>
      </c>
      <c r="L43" s="174">
        <f t="shared" si="13"/>
        <v>1.0043814667164064</v>
      </c>
      <c r="M43" s="174">
        <f t="shared" si="14"/>
        <v>-6.9342884162561518</v>
      </c>
    </row>
    <row r="44" spans="1:13" ht="14.65" customHeight="1">
      <c r="A44" s="29" t="s">
        <v>44</v>
      </c>
      <c r="B44" s="305">
        <f t="shared" si="15"/>
        <v>100</v>
      </c>
      <c r="C44" s="65">
        <f t="shared" si="15"/>
        <v>43.204365079365083</v>
      </c>
      <c r="D44" s="65">
        <f t="shared" si="15"/>
        <v>56.795634920634917</v>
      </c>
      <c r="E44" s="65">
        <f t="shared" si="15"/>
        <v>80.509052579365076</v>
      </c>
      <c r="F44" s="305">
        <f t="shared" si="16"/>
        <v>100</v>
      </c>
      <c r="G44" s="65">
        <f t="shared" si="16"/>
        <v>39.136819071749393</v>
      </c>
      <c r="H44" s="65">
        <f t="shared" si="16"/>
        <v>60.863180928250607</v>
      </c>
      <c r="I44" s="65">
        <f t="shared" si="16"/>
        <v>72.932742139813428</v>
      </c>
      <c r="J44" s="175" t="s">
        <v>103</v>
      </c>
      <c r="K44" s="175">
        <f t="shared" si="17"/>
        <v>-4.0675460076156895</v>
      </c>
      <c r="L44" s="175">
        <f t="shared" si="13"/>
        <v>4.0675460076156895</v>
      </c>
      <c r="M44" s="175">
        <f t="shared" si="14"/>
        <v>-7.5763104395516478</v>
      </c>
    </row>
    <row r="45" spans="1:13" ht="14.65" customHeight="1">
      <c r="A45" s="28" t="s">
        <v>45</v>
      </c>
      <c r="B45" s="304">
        <f t="shared" si="15"/>
        <v>100</v>
      </c>
      <c r="C45" s="63">
        <f t="shared" si="15"/>
        <v>68.124905288680097</v>
      </c>
      <c r="D45" s="63">
        <f t="shared" si="15"/>
        <v>31.875094711319896</v>
      </c>
      <c r="E45" s="63">
        <f t="shared" si="15"/>
        <v>80.278261857857245</v>
      </c>
      <c r="F45" s="304">
        <f t="shared" si="16"/>
        <v>100</v>
      </c>
      <c r="G45" s="63">
        <f t="shared" si="16"/>
        <v>63.119791666666664</v>
      </c>
      <c r="H45" s="63">
        <f t="shared" si="16"/>
        <v>36.880208333333336</v>
      </c>
      <c r="I45" s="63">
        <f t="shared" si="16"/>
        <v>78.809895833333329</v>
      </c>
      <c r="J45" s="174" t="s">
        <v>103</v>
      </c>
      <c r="K45" s="174">
        <f t="shared" si="17"/>
        <v>-5.0051136220134325</v>
      </c>
      <c r="L45" s="174">
        <f t="shared" si="13"/>
        <v>5.0051136220134396</v>
      </c>
      <c r="M45" s="174">
        <f t="shared" si="14"/>
        <v>-1.4683660245239167</v>
      </c>
    </row>
    <row r="46" spans="1:13" ht="14.65" customHeight="1">
      <c r="A46" s="29" t="s">
        <v>46</v>
      </c>
      <c r="B46" s="305">
        <f t="shared" ref="B46:E47" si="18">B26*100/$B26</f>
        <v>100</v>
      </c>
      <c r="C46" s="65">
        <f t="shared" si="18"/>
        <v>40.604188573431479</v>
      </c>
      <c r="D46" s="65">
        <f t="shared" si="18"/>
        <v>59.395811426568521</v>
      </c>
      <c r="E46" s="65">
        <f t="shared" si="18"/>
        <v>28.980459165790396</v>
      </c>
      <c r="F46" s="305">
        <f t="shared" ref="F46:I47" si="19">F26*100/$F26</f>
        <v>100</v>
      </c>
      <c r="G46" s="65">
        <f t="shared" si="19"/>
        <v>33.840551701690501</v>
      </c>
      <c r="H46" s="65">
        <f t="shared" si="19"/>
        <v>66.159448298309499</v>
      </c>
      <c r="I46" s="65">
        <f t="shared" si="19"/>
        <v>22.78210631242753</v>
      </c>
      <c r="J46" s="175" t="s">
        <v>103</v>
      </c>
      <c r="K46" s="175">
        <f>G46-C46</f>
        <v>-6.7636368717409781</v>
      </c>
      <c r="L46" s="175">
        <f t="shared" si="13"/>
        <v>6.7636368717409781</v>
      </c>
      <c r="M46" s="175">
        <f t="shared" si="14"/>
        <v>-6.1983528533628665</v>
      </c>
    </row>
    <row r="47" spans="1:13" ht="14.65" customHeight="1">
      <c r="A47" s="28" t="s">
        <v>47</v>
      </c>
      <c r="B47" s="304">
        <f t="shared" si="18"/>
        <v>100</v>
      </c>
      <c r="C47" s="63">
        <f t="shared" si="18"/>
        <v>87.843463780183185</v>
      </c>
      <c r="D47" s="63">
        <f t="shared" si="18"/>
        <v>12.15653621981682</v>
      </c>
      <c r="E47" s="63">
        <f t="shared" si="18"/>
        <v>71.440466278101582</v>
      </c>
      <c r="F47" s="304">
        <f t="shared" si="19"/>
        <v>100</v>
      </c>
      <c r="G47" s="63">
        <f t="shared" si="19"/>
        <v>75.980392156862749</v>
      </c>
      <c r="H47" s="63">
        <f t="shared" si="19"/>
        <v>24.019607843137255</v>
      </c>
      <c r="I47" s="63">
        <f t="shared" si="19"/>
        <v>82.965686274509807</v>
      </c>
      <c r="J47" s="174" t="s">
        <v>103</v>
      </c>
      <c r="K47" s="174">
        <f t="shared" si="17"/>
        <v>-11.863071623320437</v>
      </c>
      <c r="L47" s="174">
        <f t="shared" si="13"/>
        <v>11.863071623320435</v>
      </c>
      <c r="M47" s="174">
        <f t="shared" si="14"/>
        <v>11.525219996408225</v>
      </c>
    </row>
    <row r="48" spans="1:13" ht="20.25" customHeight="1">
      <c r="A48" s="373" t="s">
        <v>127</v>
      </c>
      <c r="B48" s="373"/>
      <c r="C48" s="373"/>
      <c r="D48" s="373"/>
      <c r="E48" s="373"/>
      <c r="F48" s="373"/>
      <c r="G48" s="373"/>
      <c r="H48" s="373"/>
      <c r="I48" s="373"/>
      <c r="J48" s="373"/>
      <c r="K48" s="373"/>
      <c r="L48" s="373"/>
      <c r="M48" s="373"/>
    </row>
  </sheetData>
  <mergeCells count="17">
    <mergeCell ref="A48:M48"/>
    <mergeCell ref="B8:E8"/>
    <mergeCell ref="F8:I8"/>
    <mergeCell ref="J8:M8"/>
    <mergeCell ref="B28:E28"/>
    <mergeCell ref="F28:I28"/>
    <mergeCell ref="J28:M28"/>
    <mergeCell ref="A5:A7"/>
    <mergeCell ref="B5:E5"/>
    <mergeCell ref="F5:I5"/>
    <mergeCell ref="J5:M5"/>
    <mergeCell ref="B6:B7"/>
    <mergeCell ref="C6:E6"/>
    <mergeCell ref="F6:F7"/>
    <mergeCell ref="G6:I6"/>
    <mergeCell ref="J6:J7"/>
    <mergeCell ref="K6:M6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8"/>
  <sheetViews>
    <sheetView zoomScaleNormal="100" workbookViewId="0"/>
  </sheetViews>
  <sheetFormatPr baseColWidth="10" defaultColWidth="10.81640625" defaultRowHeight="14.65" customHeight="1"/>
  <cols>
    <col min="1" max="1" width="26.81640625" style="3" customWidth="1"/>
    <col min="2" max="13" width="12.54296875" style="3" customWidth="1"/>
    <col min="14" max="16384" width="10.81640625" style="3"/>
  </cols>
  <sheetData>
    <row r="1" spans="1:13" s="5" customFormat="1" ht="20.25" customHeight="1">
      <c r="A1" s="4" t="s">
        <v>0</v>
      </c>
    </row>
    <row r="2" spans="1:13" s="2" customFormat="1" ht="14.65" customHeight="1">
      <c r="A2" s="1"/>
    </row>
    <row r="3" spans="1:13" s="2" customFormat="1" ht="14.65" customHeight="1">
      <c r="A3" s="9" t="s">
        <v>390</v>
      </c>
    </row>
    <row r="5" spans="1:13" ht="14.65" customHeight="1">
      <c r="A5" s="374" t="s">
        <v>28</v>
      </c>
      <c r="B5" s="366">
        <v>2012</v>
      </c>
      <c r="C5" s="366"/>
      <c r="D5" s="366"/>
      <c r="E5" s="366"/>
      <c r="F5" s="366">
        <v>2015</v>
      </c>
      <c r="G5" s="366"/>
      <c r="H5" s="366"/>
      <c r="I5" s="366"/>
      <c r="J5" s="366" t="s">
        <v>214</v>
      </c>
      <c r="K5" s="366"/>
      <c r="L5" s="366"/>
      <c r="M5" s="366"/>
    </row>
    <row r="6" spans="1:13" ht="14.65" customHeight="1">
      <c r="A6" s="375"/>
      <c r="B6" s="371" t="s">
        <v>155</v>
      </c>
      <c r="C6" s="366" t="s">
        <v>27</v>
      </c>
      <c r="D6" s="366"/>
      <c r="E6" s="366"/>
      <c r="F6" s="371" t="s">
        <v>155</v>
      </c>
      <c r="G6" s="366" t="s">
        <v>27</v>
      </c>
      <c r="H6" s="366"/>
      <c r="I6" s="366"/>
      <c r="J6" s="371" t="s">
        <v>155</v>
      </c>
      <c r="K6" s="366" t="s">
        <v>27</v>
      </c>
      <c r="L6" s="366"/>
      <c r="M6" s="366"/>
    </row>
    <row r="7" spans="1:13" s="25" customFormat="1" ht="40.15" customHeight="1">
      <c r="A7" s="377"/>
      <c r="B7" s="372"/>
      <c r="C7" s="300" t="s">
        <v>72</v>
      </c>
      <c r="D7" s="300" t="s">
        <v>159</v>
      </c>
      <c r="E7" s="300" t="s">
        <v>158</v>
      </c>
      <c r="F7" s="372"/>
      <c r="G7" s="300" t="s">
        <v>72</v>
      </c>
      <c r="H7" s="300" t="s">
        <v>159</v>
      </c>
      <c r="I7" s="300" t="s">
        <v>158</v>
      </c>
      <c r="J7" s="372"/>
      <c r="K7" s="300" t="s">
        <v>72</v>
      </c>
      <c r="L7" s="300" t="s">
        <v>159</v>
      </c>
      <c r="M7" s="300" t="s">
        <v>158</v>
      </c>
    </row>
    <row r="8" spans="1:13" ht="14.65" customHeight="1">
      <c r="A8" s="285"/>
      <c r="B8" s="362" t="s">
        <v>5</v>
      </c>
      <c r="C8" s="362"/>
      <c r="D8" s="362"/>
      <c r="E8" s="362"/>
      <c r="F8" s="362" t="s">
        <v>5</v>
      </c>
      <c r="G8" s="362"/>
      <c r="H8" s="362"/>
      <c r="I8" s="362"/>
      <c r="J8" s="362" t="s">
        <v>5</v>
      </c>
      <c r="K8" s="362"/>
      <c r="L8" s="362"/>
      <c r="M8" s="362"/>
    </row>
    <row r="9" spans="1:13" ht="14.65" customHeight="1">
      <c r="A9" s="26" t="s">
        <v>29</v>
      </c>
      <c r="B9" s="307">
        <f>SUM(B11:B20,B22:B27)</f>
        <v>221748</v>
      </c>
      <c r="C9" s="307">
        <f>C10+C21</f>
        <v>140820</v>
      </c>
      <c r="D9" s="307">
        <f t="shared" ref="D9:E9" si="0">D10+D21</f>
        <v>80928</v>
      </c>
      <c r="E9" s="307">
        <f t="shared" si="0"/>
        <v>174668</v>
      </c>
      <c r="F9" s="307">
        <f>SUM(F11:F20,F22:F27)</f>
        <v>234868</v>
      </c>
      <c r="G9" s="307">
        <f>SUM(G11:G20,G23:G27)</f>
        <v>147720</v>
      </c>
      <c r="H9" s="307">
        <f>SUM(H11:H20,H23:H27)</f>
        <v>87148</v>
      </c>
      <c r="I9" s="307">
        <f t="shared" ref="I9" si="1">SUM(I11:I20,I22:I27)</f>
        <v>179063</v>
      </c>
      <c r="J9" s="309">
        <f>F9-B9</f>
        <v>13120</v>
      </c>
      <c r="K9" s="309">
        <f t="shared" ref="K9:K21" si="2">G9-C9</f>
        <v>6900</v>
      </c>
      <c r="L9" s="309">
        <f t="shared" ref="L9:L21" si="3">H9-D9</f>
        <v>6220</v>
      </c>
      <c r="M9" s="309">
        <f t="shared" ref="M9:M27" si="4">I9-E9</f>
        <v>4395</v>
      </c>
    </row>
    <row r="10" spans="1:13" ht="14.65" customHeight="1">
      <c r="A10" s="27" t="s">
        <v>30</v>
      </c>
      <c r="B10" s="42">
        <f>SUM(B11:B20)</f>
        <v>84387</v>
      </c>
      <c r="C10" s="292">
        <v>44204</v>
      </c>
      <c r="D10" s="292">
        <v>40183</v>
      </c>
      <c r="E10" s="292">
        <v>77478</v>
      </c>
      <c r="F10" s="292">
        <f t="shared" ref="F10" si="5">SUM(F11:F20)</f>
        <v>89066</v>
      </c>
      <c r="G10" s="292">
        <f>SUM(G11:G20)</f>
        <v>49875</v>
      </c>
      <c r="H10" s="292">
        <f>SUM(H11:H20)</f>
        <v>39191</v>
      </c>
      <c r="I10" s="292">
        <f t="shared" ref="I10" si="6">SUM(I11:I20)</f>
        <v>82381</v>
      </c>
      <c r="J10" s="247">
        <f t="shared" ref="J10:J27" si="7">F10-B10</f>
        <v>4679</v>
      </c>
      <c r="K10" s="247">
        <f t="shared" si="2"/>
        <v>5671</v>
      </c>
      <c r="L10" s="247">
        <f t="shared" si="3"/>
        <v>-992</v>
      </c>
      <c r="M10" s="45">
        <f t="shared" si="4"/>
        <v>4903</v>
      </c>
    </row>
    <row r="11" spans="1:13" ht="14.65" customHeight="1">
      <c r="A11" s="28" t="s">
        <v>31</v>
      </c>
      <c r="B11" s="39">
        <f>SUM(C11:D11)</f>
        <v>2609</v>
      </c>
      <c r="C11" s="291">
        <v>2076</v>
      </c>
      <c r="D11" s="291">
        <v>533</v>
      </c>
      <c r="E11" s="291">
        <v>2410</v>
      </c>
      <c r="F11" s="291">
        <f>SUM(G11:H11)</f>
        <v>2818</v>
      </c>
      <c r="G11" s="291">
        <v>2109</v>
      </c>
      <c r="H11" s="291">
        <v>709</v>
      </c>
      <c r="I11" s="291">
        <v>2445</v>
      </c>
      <c r="J11" s="248">
        <f t="shared" si="7"/>
        <v>209</v>
      </c>
      <c r="K11" s="248">
        <f t="shared" si="2"/>
        <v>33</v>
      </c>
      <c r="L11" s="248">
        <f t="shared" si="3"/>
        <v>176</v>
      </c>
      <c r="M11" s="55">
        <f t="shared" si="4"/>
        <v>35</v>
      </c>
    </row>
    <row r="12" spans="1:13" ht="14.65" customHeight="1">
      <c r="A12" s="29" t="s">
        <v>32</v>
      </c>
      <c r="B12" s="42">
        <v>51</v>
      </c>
      <c r="C12" s="292" t="s">
        <v>53</v>
      </c>
      <c r="D12" s="292" t="s">
        <v>53</v>
      </c>
      <c r="E12" s="292" t="s">
        <v>53</v>
      </c>
      <c r="F12" s="292">
        <v>0</v>
      </c>
      <c r="G12" s="292">
        <v>0</v>
      </c>
      <c r="H12" s="292">
        <v>0</v>
      </c>
      <c r="I12" s="292">
        <v>0</v>
      </c>
      <c r="J12" s="247">
        <f t="shared" si="7"/>
        <v>-51</v>
      </c>
      <c r="K12" s="247" t="s">
        <v>53</v>
      </c>
      <c r="L12" s="247" t="s">
        <v>53</v>
      </c>
      <c r="M12" s="45" t="s">
        <v>53</v>
      </c>
    </row>
    <row r="13" spans="1:13" ht="14.65" customHeight="1">
      <c r="A13" s="28" t="s">
        <v>33</v>
      </c>
      <c r="B13" s="39">
        <f t="shared" ref="B13:B20" si="8">SUM(C13:D13)</f>
        <v>9020</v>
      </c>
      <c r="C13" s="291">
        <v>7667</v>
      </c>
      <c r="D13" s="291">
        <v>1353</v>
      </c>
      <c r="E13" s="291">
        <v>8283</v>
      </c>
      <c r="F13" s="291">
        <f t="shared" ref="F13:F20" si="9">SUM(G13:H13)</f>
        <v>10899</v>
      </c>
      <c r="G13" s="291">
        <v>8988</v>
      </c>
      <c r="H13" s="291">
        <v>1911</v>
      </c>
      <c r="I13" s="291">
        <v>9814</v>
      </c>
      <c r="J13" s="248">
        <f t="shared" si="7"/>
        <v>1879</v>
      </c>
      <c r="K13" s="248">
        <f t="shared" ref="K13:L19" si="10">G14-C13</f>
        <v>-5857</v>
      </c>
      <c r="L13" s="248">
        <f t="shared" si="10"/>
        <v>-1165</v>
      </c>
      <c r="M13" s="55">
        <f t="shared" si="4"/>
        <v>1531</v>
      </c>
    </row>
    <row r="14" spans="1:13" ht="14.65" customHeight="1">
      <c r="A14" s="29" t="s">
        <v>34</v>
      </c>
      <c r="B14" s="42">
        <f t="shared" si="8"/>
        <v>2205</v>
      </c>
      <c r="C14" s="292">
        <v>1992</v>
      </c>
      <c r="D14" s="292">
        <v>213</v>
      </c>
      <c r="E14" s="292" t="s">
        <v>53</v>
      </c>
      <c r="F14" s="292">
        <f t="shared" si="9"/>
        <v>1998</v>
      </c>
      <c r="G14" s="292">
        <v>1810</v>
      </c>
      <c r="H14" s="292">
        <v>188</v>
      </c>
      <c r="I14" s="292">
        <v>1993</v>
      </c>
      <c r="J14" s="247">
        <f t="shared" si="7"/>
        <v>-207</v>
      </c>
      <c r="K14" s="247">
        <f t="shared" si="10"/>
        <v>-1821</v>
      </c>
      <c r="L14" s="247">
        <f t="shared" si="10"/>
        <v>402</v>
      </c>
      <c r="M14" s="293" t="s">
        <v>53</v>
      </c>
    </row>
    <row r="15" spans="1:13" ht="14.65" customHeight="1">
      <c r="A15" s="28" t="s">
        <v>35</v>
      </c>
      <c r="B15" s="39">
        <f t="shared" si="8"/>
        <v>1309</v>
      </c>
      <c r="C15" s="291">
        <v>365</v>
      </c>
      <c r="D15" s="291">
        <v>944</v>
      </c>
      <c r="E15" s="291">
        <v>1085</v>
      </c>
      <c r="F15" s="291">
        <f t="shared" si="9"/>
        <v>786</v>
      </c>
      <c r="G15" s="291">
        <v>171</v>
      </c>
      <c r="H15" s="291">
        <v>615</v>
      </c>
      <c r="I15" s="291">
        <v>735</v>
      </c>
      <c r="J15" s="248">
        <f t="shared" si="7"/>
        <v>-523</v>
      </c>
      <c r="K15" s="248">
        <f t="shared" si="10"/>
        <v>3527</v>
      </c>
      <c r="L15" s="248">
        <f t="shared" si="10"/>
        <v>12111</v>
      </c>
      <c r="M15" s="55">
        <f t="shared" si="4"/>
        <v>-350</v>
      </c>
    </row>
    <row r="16" spans="1:13" ht="14.65" customHeight="1">
      <c r="A16" s="29" t="s">
        <v>36</v>
      </c>
      <c r="B16" s="42">
        <f t="shared" si="8"/>
        <v>17492</v>
      </c>
      <c r="C16" s="292">
        <v>4251</v>
      </c>
      <c r="D16" s="292">
        <v>13241</v>
      </c>
      <c r="E16" s="292">
        <v>16696</v>
      </c>
      <c r="F16" s="292">
        <f t="shared" si="9"/>
        <v>16947</v>
      </c>
      <c r="G16" s="292">
        <v>3892</v>
      </c>
      <c r="H16" s="292">
        <v>13055</v>
      </c>
      <c r="I16" s="292">
        <v>16232</v>
      </c>
      <c r="J16" s="247">
        <f t="shared" si="7"/>
        <v>-545</v>
      </c>
      <c r="K16" s="247">
        <f t="shared" si="10"/>
        <v>-1781</v>
      </c>
      <c r="L16" s="247">
        <f t="shared" si="10"/>
        <v>-10958</v>
      </c>
      <c r="M16" s="45">
        <f t="shared" si="4"/>
        <v>-464</v>
      </c>
    </row>
    <row r="17" spans="1:13" ht="14.65" customHeight="1">
      <c r="A17" s="28" t="s">
        <v>37</v>
      </c>
      <c r="B17" s="39">
        <f t="shared" si="8"/>
        <v>4975</v>
      </c>
      <c r="C17" s="291">
        <v>2179</v>
      </c>
      <c r="D17" s="291">
        <v>2796</v>
      </c>
      <c r="E17" s="291">
        <v>4360</v>
      </c>
      <c r="F17" s="291">
        <f t="shared" si="9"/>
        <v>4753</v>
      </c>
      <c r="G17" s="291">
        <v>2470</v>
      </c>
      <c r="H17" s="291">
        <v>2283</v>
      </c>
      <c r="I17" s="291">
        <v>4523</v>
      </c>
      <c r="J17" s="248">
        <f t="shared" si="7"/>
        <v>-222</v>
      </c>
      <c r="K17" s="248">
        <f t="shared" si="10"/>
        <v>4538</v>
      </c>
      <c r="L17" s="248">
        <f t="shared" si="10"/>
        <v>6510</v>
      </c>
      <c r="M17" s="55">
        <f t="shared" si="4"/>
        <v>163</v>
      </c>
    </row>
    <row r="18" spans="1:13" ht="14.65" customHeight="1">
      <c r="A18" s="29" t="s">
        <v>38</v>
      </c>
      <c r="B18" s="42">
        <f t="shared" si="8"/>
        <v>15687</v>
      </c>
      <c r="C18" s="292">
        <v>6949</v>
      </c>
      <c r="D18" s="292">
        <v>8738</v>
      </c>
      <c r="E18" s="292">
        <v>14390</v>
      </c>
      <c r="F18" s="292">
        <f t="shared" si="9"/>
        <v>16023</v>
      </c>
      <c r="G18" s="292">
        <v>6717</v>
      </c>
      <c r="H18" s="292">
        <v>9306</v>
      </c>
      <c r="I18" s="292">
        <v>14542</v>
      </c>
      <c r="J18" s="247">
        <f t="shared" si="7"/>
        <v>336</v>
      </c>
      <c r="K18" s="247">
        <f t="shared" si="10"/>
        <v>15888</v>
      </c>
      <c r="L18" s="247">
        <f t="shared" si="10"/>
        <v>2127</v>
      </c>
      <c r="M18" s="45">
        <f t="shared" si="4"/>
        <v>152</v>
      </c>
    </row>
    <row r="19" spans="1:13" ht="14.65" customHeight="1">
      <c r="A19" s="28" t="s">
        <v>39</v>
      </c>
      <c r="B19" s="39">
        <f t="shared" si="8"/>
        <v>30267</v>
      </c>
      <c r="C19" s="291">
        <v>18140</v>
      </c>
      <c r="D19" s="291">
        <v>12127</v>
      </c>
      <c r="E19" s="291">
        <v>27342</v>
      </c>
      <c r="F19" s="291">
        <f t="shared" si="9"/>
        <v>33702</v>
      </c>
      <c r="G19" s="291">
        <v>22837</v>
      </c>
      <c r="H19" s="291">
        <v>10865</v>
      </c>
      <c r="I19" s="291">
        <v>30964</v>
      </c>
      <c r="J19" s="248">
        <f t="shared" si="7"/>
        <v>3435</v>
      </c>
      <c r="K19" s="248">
        <f t="shared" si="10"/>
        <v>-17259</v>
      </c>
      <c r="L19" s="248">
        <f t="shared" si="10"/>
        <v>-11868</v>
      </c>
      <c r="M19" s="55">
        <f t="shared" si="4"/>
        <v>3622</v>
      </c>
    </row>
    <row r="20" spans="1:13" ht="14.65" customHeight="1">
      <c r="A20" s="29" t="s">
        <v>40</v>
      </c>
      <c r="B20" s="42">
        <f t="shared" si="8"/>
        <v>772</v>
      </c>
      <c r="C20" s="292">
        <v>562</v>
      </c>
      <c r="D20" s="292">
        <v>210</v>
      </c>
      <c r="E20" s="292">
        <v>692</v>
      </c>
      <c r="F20" s="292">
        <f t="shared" si="9"/>
        <v>1140</v>
      </c>
      <c r="G20" s="292">
        <v>881</v>
      </c>
      <c r="H20" s="292">
        <v>259</v>
      </c>
      <c r="I20" s="292">
        <v>1133</v>
      </c>
      <c r="J20" s="247">
        <f t="shared" si="7"/>
        <v>368</v>
      </c>
      <c r="K20" s="293">
        <f>G20-C20</f>
        <v>319</v>
      </c>
      <c r="L20" s="293">
        <f t="shared" ref="L20" si="11">H20-D20</f>
        <v>49</v>
      </c>
      <c r="M20" s="45">
        <f t="shared" si="4"/>
        <v>441</v>
      </c>
    </row>
    <row r="21" spans="1:13" ht="14.65" customHeight="1">
      <c r="A21" s="30" t="s">
        <v>41</v>
      </c>
      <c r="B21" s="39">
        <f>SUM(B22:B27)</f>
        <v>137361</v>
      </c>
      <c r="C21" s="291">
        <v>96616</v>
      </c>
      <c r="D21" s="291">
        <v>40745</v>
      </c>
      <c r="E21" s="291">
        <f t="shared" ref="E21:I21" si="12">SUM(E22:E27)</f>
        <v>97190</v>
      </c>
      <c r="F21" s="291">
        <f t="shared" ref="F21" si="13">SUM(F22:F27)</f>
        <v>145802</v>
      </c>
      <c r="G21" s="291">
        <f>SUM(G23:G27)</f>
        <v>97845</v>
      </c>
      <c r="H21" s="291">
        <f>SUM(H23:H27)</f>
        <v>47957</v>
      </c>
      <c r="I21" s="291">
        <f t="shared" si="12"/>
        <v>96682</v>
      </c>
      <c r="J21" s="248">
        <f t="shared" si="7"/>
        <v>8441</v>
      </c>
      <c r="K21" s="248">
        <f t="shared" si="2"/>
        <v>1229</v>
      </c>
      <c r="L21" s="248">
        <f t="shared" si="3"/>
        <v>7212</v>
      </c>
      <c r="M21" s="55">
        <f t="shared" si="4"/>
        <v>-508</v>
      </c>
    </row>
    <row r="22" spans="1:13" ht="14.65" customHeight="1">
      <c r="A22" s="29" t="s">
        <v>42</v>
      </c>
      <c r="B22" s="42">
        <f t="shared" ref="B22:B26" si="14">SUM(C22:D22)</f>
        <v>0</v>
      </c>
      <c r="C22" s="292">
        <f t="shared" ref="C22" si="15">SUM(D22:E22)</f>
        <v>0</v>
      </c>
      <c r="D22" s="292">
        <f t="shared" ref="D22" si="16">SUM(E22:F22)</f>
        <v>0</v>
      </c>
      <c r="E22" s="292">
        <f t="shared" ref="E22:F27" si="17">SUM(F22:G22)</f>
        <v>0</v>
      </c>
      <c r="F22" s="292">
        <f t="shared" si="17"/>
        <v>0</v>
      </c>
      <c r="G22" s="292">
        <v>0</v>
      </c>
      <c r="H22" s="292">
        <v>0</v>
      </c>
      <c r="I22" s="292">
        <v>0</v>
      </c>
      <c r="J22" s="247">
        <f t="shared" si="7"/>
        <v>0</v>
      </c>
      <c r="K22" s="247">
        <f t="shared" ref="K22:L26" si="18">G23-C22</f>
        <v>36270</v>
      </c>
      <c r="L22" s="247">
        <f t="shared" si="18"/>
        <v>6944</v>
      </c>
      <c r="M22" s="45">
        <f t="shared" si="4"/>
        <v>0</v>
      </c>
    </row>
    <row r="23" spans="1:13" ht="14.65" customHeight="1">
      <c r="A23" s="28" t="s">
        <v>43</v>
      </c>
      <c r="B23" s="39">
        <f t="shared" si="14"/>
        <v>41118</v>
      </c>
      <c r="C23" s="291">
        <v>34961</v>
      </c>
      <c r="D23" s="291">
        <v>6157</v>
      </c>
      <c r="E23" s="291">
        <v>31772</v>
      </c>
      <c r="F23" s="291">
        <f t="shared" si="17"/>
        <v>43214</v>
      </c>
      <c r="G23" s="291">
        <v>36270</v>
      </c>
      <c r="H23" s="291">
        <v>6944</v>
      </c>
      <c r="I23" s="291">
        <v>30398</v>
      </c>
      <c r="J23" s="248">
        <f t="shared" si="7"/>
        <v>2096</v>
      </c>
      <c r="K23" s="248">
        <f t="shared" si="18"/>
        <v>-31156</v>
      </c>
      <c r="L23" s="248">
        <f t="shared" si="18"/>
        <v>-1737</v>
      </c>
      <c r="M23" s="55">
        <f t="shared" si="4"/>
        <v>-1374</v>
      </c>
    </row>
    <row r="24" spans="1:13" ht="14.65" customHeight="1">
      <c r="A24" s="29" t="s">
        <v>44</v>
      </c>
      <c r="B24" s="42">
        <f t="shared" si="14"/>
        <v>8574</v>
      </c>
      <c r="C24" s="292">
        <v>4315</v>
      </c>
      <c r="D24" s="292">
        <v>4259</v>
      </c>
      <c r="E24" s="292">
        <v>7209</v>
      </c>
      <c r="F24" s="292">
        <f t="shared" si="17"/>
        <v>8225</v>
      </c>
      <c r="G24" s="292">
        <v>3805</v>
      </c>
      <c r="H24" s="292">
        <v>4420</v>
      </c>
      <c r="I24" s="292">
        <v>6566</v>
      </c>
      <c r="J24" s="247">
        <f t="shared" si="7"/>
        <v>-349</v>
      </c>
      <c r="K24" s="247">
        <f t="shared" si="18"/>
        <v>40877</v>
      </c>
      <c r="L24" s="247">
        <f t="shared" si="18"/>
        <v>18573</v>
      </c>
      <c r="M24" s="45">
        <f t="shared" si="4"/>
        <v>-643</v>
      </c>
    </row>
    <row r="25" spans="1:13" ht="14.65" customHeight="1">
      <c r="A25" s="28" t="s">
        <v>45</v>
      </c>
      <c r="B25" s="39">
        <f t="shared" si="14"/>
        <v>62544</v>
      </c>
      <c r="C25" s="291">
        <v>44976</v>
      </c>
      <c r="D25" s="291">
        <v>17568</v>
      </c>
      <c r="E25" s="291">
        <v>51599</v>
      </c>
      <c r="F25" s="291">
        <f t="shared" si="17"/>
        <v>68024</v>
      </c>
      <c r="G25" s="291">
        <v>45192</v>
      </c>
      <c r="H25" s="291">
        <v>22832</v>
      </c>
      <c r="I25" s="291">
        <v>54999</v>
      </c>
      <c r="J25" s="248">
        <f t="shared" si="7"/>
        <v>5480</v>
      </c>
      <c r="K25" s="248">
        <f t="shared" si="18"/>
        <v>-32549</v>
      </c>
      <c r="L25" s="248">
        <f t="shared" si="18"/>
        <v>-3830</v>
      </c>
      <c r="M25" s="55">
        <f t="shared" si="4"/>
        <v>3400</v>
      </c>
    </row>
    <row r="26" spans="1:13" ht="14.65" customHeight="1">
      <c r="A26" s="29" t="s">
        <v>46</v>
      </c>
      <c r="B26" s="42">
        <f t="shared" si="14"/>
        <v>24852</v>
      </c>
      <c r="C26" s="292">
        <v>12091</v>
      </c>
      <c r="D26" s="292">
        <v>12761</v>
      </c>
      <c r="E26" s="292">
        <v>6462</v>
      </c>
      <c r="F26" s="292">
        <f t="shared" si="17"/>
        <v>26165</v>
      </c>
      <c r="G26" s="292">
        <v>12427</v>
      </c>
      <c r="H26" s="292">
        <v>13738</v>
      </c>
      <c r="I26" s="292">
        <v>4596</v>
      </c>
      <c r="J26" s="247">
        <f t="shared" si="7"/>
        <v>1313</v>
      </c>
      <c r="K26" s="247">
        <f t="shared" si="18"/>
        <v>-11940</v>
      </c>
      <c r="L26" s="247">
        <f t="shared" si="18"/>
        <v>-12738</v>
      </c>
      <c r="M26" s="45">
        <f t="shared" si="4"/>
        <v>-1866</v>
      </c>
    </row>
    <row r="27" spans="1:13" ht="14.65" customHeight="1">
      <c r="A27" s="28" t="s">
        <v>47</v>
      </c>
      <c r="B27" s="276">
        <v>273</v>
      </c>
      <c r="C27" s="277" t="s">
        <v>53</v>
      </c>
      <c r="D27" s="277" t="s">
        <v>53</v>
      </c>
      <c r="E27" s="276">
        <v>148</v>
      </c>
      <c r="F27" s="276">
        <f t="shared" si="17"/>
        <v>174</v>
      </c>
      <c r="G27" s="276">
        <v>151</v>
      </c>
      <c r="H27" s="276">
        <v>23</v>
      </c>
      <c r="I27" s="276">
        <v>123</v>
      </c>
      <c r="J27" s="278">
        <f t="shared" si="7"/>
        <v>-99</v>
      </c>
      <c r="K27" s="278" t="s">
        <v>53</v>
      </c>
      <c r="L27" s="278" t="s">
        <v>53</v>
      </c>
      <c r="M27" s="278">
        <f t="shared" si="4"/>
        <v>-25</v>
      </c>
    </row>
    <row r="28" spans="1:13" ht="14.65" customHeight="1">
      <c r="A28" s="285"/>
      <c r="B28" s="362" t="s">
        <v>156</v>
      </c>
      <c r="C28" s="362"/>
      <c r="D28" s="362"/>
      <c r="E28" s="362"/>
      <c r="F28" s="362" t="s">
        <v>156</v>
      </c>
      <c r="G28" s="362"/>
      <c r="H28" s="362"/>
      <c r="I28" s="362"/>
      <c r="J28" s="362" t="s">
        <v>124</v>
      </c>
      <c r="K28" s="362"/>
      <c r="L28" s="362"/>
      <c r="M28" s="362"/>
    </row>
    <row r="29" spans="1:13" ht="14.65" customHeight="1">
      <c r="A29" s="26" t="s">
        <v>29</v>
      </c>
      <c r="B29" s="308">
        <f>B9*100/$B9</f>
        <v>100</v>
      </c>
      <c r="C29" s="306">
        <f t="shared" ref="C29:E29" si="19">C9*100/$B9</f>
        <v>63.504518642783701</v>
      </c>
      <c r="D29" s="306">
        <f t="shared" si="19"/>
        <v>36.495481357216299</v>
      </c>
      <c r="E29" s="306">
        <f t="shared" si="19"/>
        <v>78.76869238955932</v>
      </c>
      <c r="F29" s="308">
        <f>F9*100/$F9</f>
        <v>100</v>
      </c>
      <c r="G29" s="306">
        <f>G9*100/$F9</f>
        <v>62.894902668733074</v>
      </c>
      <c r="H29" s="306">
        <f>H9*100/$F9</f>
        <v>37.105097331266926</v>
      </c>
      <c r="I29" s="306">
        <f t="shared" ref="I29" si="20">I9*100/$F9</f>
        <v>76.23984535994687</v>
      </c>
      <c r="J29" s="275" t="s">
        <v>103</v>
      </c>
      <c r="K29" s="310">
        <f t="shared" ref="K29:K46" si="21">G29-C29</f>
        <v>-0.60961597405062662</v>
      </c>
      <c r="L29" s="310">
        <f t="shared" ref="L29:L46" si="22">H29-D29</f>
        <v>0.60961597405062662</v>
      </c>
      <c r="M29" s="310">
        <f t="shared" ref="M29:M47" si="23">I29-E29</f>
        <v>-2.5288470296124501</v>
      </c>
    </row>
    <row r="30" spans="1:13" ht="14.65" customHeight="1">
      <c r="A30" s="27" t="s">
        <v>30</v>
      </c>
      <c r="B30" s="305">
        <f t="shared" ref="B30:E45" si="24">B10*100/$B10</f>
        <v>100</v>
      </c>
      <c r="C30" s="65">
        <f t="shared" si="24"/>
        <v>52.382475973787429</v>
      </c>
      <c r="D30" s="65">
        <f t="shared" si="24"/>
        <v>47.617524026212571</v>
      </c>
      <c r="E30" s="65">
        <f t="shared" si="24"/>
        <v>91.812719968715555</v>
      </c>
      <c r="F30" s="305">
        <f t="shared" ref="F30:I45" si="25">F10*100/$F10</f>
        <v>100</v>
      </c>
      <c r="G30" s="65">
        <f>G10*100/$F10</f>
        <v>55.997799384725937</v>
      </c>
      <c r="H30" s="65">
        <f t="shared" si="25"/>
        <v>44.002200615274063</v>
      </c>
      <c r="I30" s="65">
        <f t="shared" si="25"/>
        <v>92.4943300473806</v>
      </c>
      <c r="J30" s="175" t="s">
        <v>103</v>
      </c>
      <c r="K30" s="175">
        <f t="shared" si="21"/>
        <v>3.6153234109385082</v>
      </c>
      <c r="L30" s="175">
        <f t="shared" si="22"/>
        <v>-3.6153234109385082</v>
      </c>
      <c r="M30" s="175">
        <f t="shared" si="23"/>
        <v>0.68161007866504519</v>
      </c>
    </row>
    <row r="31" spans="1:13" ht="14.65" customHeight="1">
      <c r="A31" s="28" t="s">
        <v>31</v>
      </c>
      <c r="B31" s="304">
        <f t="shared" si="24"/>
        <v>100</v>
      </c>
      <c r="C31" s="63">
        <f t="shared" si="24"/>
        <v>79.570716749712531</v>
      </c>
      <c r="D31" s="63">
        <f t="shared" si="24"/>
        <v>20.429283250287465</v>
      </c>
      <c r="E31" s="63">
        <f t="shared" si="24"/>
        <v>92.372556535070913</v>
      </c>
      <c r="F31" s="304">
        <f t="shared" si="25"/>
        <v>100</v>
      </c>
      <c r="G31" s="63">
        <f t="shared" si="25"/>
        <v>74.840312278211499</v>
      </c>
      <c r="H31" s="63">
        <f t="shared" si="25"/>
        <v>25.159687721788501</v>
      </c>
      <c r="I31" s="63">
        <f t="shared" si="25"/>
        <v>86.763662171753012</v>
      </c>
      <c r="J31" s="174" t="s">
        <v>103</v>
      </c>
      <c r="K31" s="174">
        <f t="shared" si="21"/>
        <v>-4.730404471501032</v>
      </c>
      <c r="L31" s="174">
        <f t="shared" si="22"/>
        <v>4.7304044715010356</v>
      </c>
      <c r="M31" s="174">
        <f t="shared" si="23"/>
        <v>-5.6088943633179014</v>
      </c>
    </row>
    <row r="32" spans="1:13" ht="14.65" customHeight="1">
      <c r="A32" s="29" t="s">
        <v>32</v>
      </c>
      <c r="B32" s="305">
        <f t="shared" si="24"/>
        <v>100</v>
      </c>
      <c r="C32" s="298" t="s">
        <v>53</v>
      </c>
      <c r="D32" s="298" t="s">
        <v>53</v>
      </c>
      <c r="E32" s="298" t="s">
        <v>53</v>
      </c>
      <c r="F32" s="302" t="s">
        <v>103</v>
      </c>
      <c r="G32" s="302" t="s">
        <v>103</v>
      </c>
      <c r="H32" s="302" t="s">
        <v>103</v>
      </c>
      <c r="I32" s="302" t="s">
        <v>103</v>
      </c>
      <c r="J32" s="175" t="s">
        <v>103</v>
      </c>
      <c r="K32" s="302" t="s">
        <v>103</v>
      </c>
      <c r="L32" s="302" t="s">
        <v>103</v>
      </c>
      <c r="M32" s="302" t="s">
        <v>103</v>
      </c>
    </row>
    <row r="33" spans="1:13" ht="14.65" customHeight="1">
      <c r="A33" s="28" t="s">
        <v>33</v>
      </c>
      <c r="B33" s="304">
        <f t="shared" si="24"/>
        <v>100</v>
      </c>
      <c r="C33" s="63">
        <f t="shared" si="24"/>
        <v>85</v>
      </c>
      <c r="D33" s="63">
        <f t="shared" si="24"/>
        <v>15</v>
      </c>
      <c r="E33" s="63">
        <f t="shared" si="24"/>
        <v>91.829268292682926</v>
      </c>
      <c r="F33" s="304">
        <f t="shared" si="25"/>
        <v>100</v>
      </c>
      <c r="G33" s="63">
        <f>G13*100/$F13</f>
        <v>82.46628131021194</v>
      </c>
      <c r="H33" s="63">
        <f>H13*100/$F13</f>
        <v>17.533718689788053</v>
      </c>
      <c r="I33" s="63">
        <f>I13*100/$F13</f>
        <v>90.044958253050737</v>
      </c>
      <c r="J33" s="174" t="s">
        <v>103</v>
      </c>
      <c r="K33" s="174">
        <f t="shared" si="21"/>
        <v>-2.5337186897880599</v>
      </c>
      <c r="L33" s="174">
        <f t="shared" si="22"/>
        <v>2.5337186897880528</v>
      </c>
      <c r="M33" s="174">
        <f t="shared" si="23"/>
        <v>-1.7843100396321887</v>
      </c>
    </row>
    <row r="34" spans="1:13" ht="14.65" customHeight="1">
      <c r="A34" s="29" t="s">
        <v>34</v>
      </c>
      <c r="B34" s="305">
        <f t="shared" si="24"/>
        <v>100</v>
      </c>
      <c r="C34" s="65">
        <f t="shared" si="24"/>
        <v>90.340136054421762</v>
      </c>
      <c r="D34" s="65">
        <f t="shared" si="24"/>
        <v>9.6598639455782305</v>
      </c>
      <c r="E34" s="298" t="s">
        <v>53</v>
      </c>
      <c r="F34" s="305">
        <f t="shared" si="25"/>
        <v>100</v>
      </c>
      <c r="G34" s="65">
        <f t="shared" si="25"/>
        <v>90.590590590590594</v>
      </c>
      <c r="H34" s="65">
        <f t="shared" si="25"/>
        <v>9.4094094094094096</v>
      </c>
      <c r="I34" s="65">
        <f>I14*100/$F14</f>
        <v>99.749749749749753</v>
      </c>
      <c r="J34" s="175" t="s">
        <v>103</v>
      </c>
      <c r="K34" s="175">
        <f t="shared" si="21"/>
        <v>0.25045453616883151</v>
      </c>
      <c r="L34" s="175">
        <f t="shared" si="22"/>
        <v>-0.25045453616882085</v>
      </c>
      <c r="M34" s="298" t="s">
        <v>53</v>
      </c>
    </row>
    <row r="35" spans="1:13" ht="14.65" customHeight="1">
      <c r="A35" s="28" t="s">
        <v>35</v>
      </c>
      <c r="B35" s="304">
        <f t="shared" si="24"/>
        <v>100</v>
      </c>
      <c r="C35" s="63">
        <f t="shared" si="24"/>
        <v>27.883880825057297</v>
      </c>
      <c r="D35" s="63">
        <f t="shared" si="24"/>
        <v>72.11611917494271</v>
      </c>
      <c r="E35" s="63">
        <f t="shared" si="24"/>
        <v>82.887700534759361</v>
      </c>
      <c r="F35" s="304">
        <f t="shared" si="25"/>
        <v>100</v>
      </c>
      <c r="G35" s="63">
        <f t="shared" si="25"/>
        <v>21.755725190839694</v>
      </c>
      <c r="H35" s="63">
        <f t="shared" si="25"/>
        <v>78.244274809160302</v>
      </c>
      <c r="I35" s="63">
        <f t="shared" si="25"/>
        <v>93.511450381679396</v>
      </c>
      <c r="J35" s="174" t="s">
        <v>103</v>
      </c>
      <c r="K35" s="174">
        <f t="shared" si="21"/>
        <v>-6.1281556342176025</v>
      </c>
      <c r="L35" s="174">
        <f t="shared" si="22"/>
        <v>6.1281556342175918</v>
      </c>
      <c r="M35" s="174">
        <f t="shared" si="23"/>
        <v>10.623749846920035</v>
      </c>
    </row>
    <row r="36" spans="1:13" ht="14.65" customHeight="1">
      <c r="A36" s="29" t="s">
        <v>36</v>
      </c>
      <c r="B36" s="305">
        <f t="shared" si="24"/>
        <v>100</v>
      </c>
      <c r="C36" s="65">
        <f t="shared" si="24"/>
        <v>24.302538303224331</v>
      </c>
      <c r="D36" s="65">
        <f t="shared" si="24"/>
        <v>75.697461696775676</v>
      </c>
      <c r="E36" s="65">
        <f t="shared" si="24"/>
        <v>95.449348273496454</v>
      </c>
      <c r="F36" s="305">
        <f t="shared" si="25"/>
        <v>100</v>
      </c>
      <c r="G36" s="65">
        <f t="shared" si="25"/>
        <v>22.965716646014044</v>
      </c>
      <c r="H36" s="65">
        <f t="shared" si="25"/>
        <v>77.034283353985956</v>
      </c>
      <c r="I36" s="65">
        <f t="shared" si="25"/>
        <v>95.780964182451171</v>
      </c>
      <c r="J36" s="175" t="s">
        <v>103</v>
      </c>
      <c r="K36" s="175">
        <f t="shared" si="21"/>
        <v>-1.3368216572102867</v>
      </c>
      <c r="L36" s="175">
        <f t="shared" si="22"/>
        <v>1.3368216572102796</v>
      </c>
      <c r="M36" s="175">
        <f t="shared" si="23"/>
        <v>0.33161590895471704</v>
      </c>
    </row>
    <row r="37" spans="1:13" ht="14.65" customHeight="1">
      <c r="A37" s="28" t="s">
        <v>37</v>
      </c>
      <c r="B37" s="304">
        <f t="shared" si="24"/>
        <v>100</v>
      </c>
      <c r="C37" s="63">
        <f t="shared" si="24"/>
        <v>43.798994974874368</v>
      </c>
      <c r="D37" s="63">
        <f t="shared" si="24"/>
        <v>56.201005025125632</v>
      </c>
      <c r="E37" s="63">
        <f t="shared" si="24"/>
        <v>87.638190954773876</v>
      </c>
      <c r="F37" s="304">
        <f t="shared" si="25"/>
        <v>100</v>
      </c>
      <c r="G37" s="63">
        <f t="shared" si="25"/>
        <v>51.967178624026928</v>
      </c>
      <c r="H37" s="63">
        <f t="shared" si="25"/>
        <v>48.032821375973072</v>
      </c>
      <c r="I37" s="63">
        <f t="shared" si="25"/>
        <v>95.160950978329481</v>
      </c>
      <c r="J37" s="174" t="s">
        <v>103</v>
      </c>
      <c r="K37" s="174">
        <f t="shared" si="21"/>
        <v>8.1681836491525601</v>
      </c>
      <c r="L37" s="174">
        <f t="shared" si="22"/>
        <v>-8.1681836491525601</v>
      </c>
      <c r="M37" s="174">
        <f t="shared" si="23"/>
        <v>7.5227600235556054</v>
      </c>
    </row>
    <row r="38" spans="1:13" ht="14.65" customHeight="1">
      <c r="A38" s="29" t="s">
        <v>38</v>
      </c>
      <c r="B38" s="305">
        <f t="shared" si="24"/>
        <v>100</v>
      </c>
      <c r="C38" s="65">
        <f t="shared" si="24"/>
        <v>44.297826225537072</v>
      </c>
      <c r="D38" s="65">
        <f t="shared" si="24"/>
        <v>55.702173774462928</v>
      </c>
      <c r="E38" s="65">
        <f t="shared" si="24"/>
        <v>91.732007394657998</v>
      </c>
      <c r="F38" s="305">
        <f t="shared" si="25"/>
        <v>100</v>
      </c>
      <c r="G38" s="65">
        <f t="shared" si="25"/>
        <v>41.920988578917807</v>
      </c>
      <c r="H38" s="65">
        <f t="shared" si="25"/>
        <v>58.079011421082193</v>
      </c>
      <c r="I38" s="65">
        <f t="shared" si="25"/>
        <v>90.757036759657993</v>
      </c>
      <c r="J38" s="175" t="s">
        <v>103</v>
      </c>
      <c r="K38" s="175">
        <f t="shared" si="21"/>
        <v>-2.3768376466192649</v>
      </c>
      <c r="L38" s="175">
        <f t="shared" si="22"/>
        <v>2.3768376466192649</v>
      </c>
      <c r="M38" s="175">
        <f t="shared" si="23"/>
        <v>-0.97497063500000536</v>
      </c>
    </row>
    <row r="39" spans="1:13" ht="14.65" customHeight="1">
      <c r="A39" s="28" t="s">
        <v>39</v>
      </c>
      <c r="B39" s="304">
        <f t="shared" si="24"/>
        <v>100</v>
      </c>
      <c r="C39" s="63">
        <f t="shared" si="24"/>
        <v>59.933260646909176</v>
      </c>
      <c r="D39" s="63">
        <f t="shared" si="24"/>
        <v>40.066739353090824</v>
      </c>
      <c r="E39" s="63">
        <f t="shared" si="24"/>
        <v>90.336009515313705</v>
      </c>
      <c r="F39" s="304">
        <f t="shared" si="25"/>
        <v>100</v>
      </c>
      <c r="G39" s="63">
        <f t="shared" si="25"/>
        <v>67.761557177615572</v>
      </c>
      <c r="H39" s="63">
        <f t="shared" si="25"/>
        <v>32.238442822384428</v>
      </c>
      <c r="I39" s="63">
        <f t="shared" si="25"/>
        <v>91.875853065099989</v>
      </c>
      <c r="J39" s="174" t="s">
        <v>103</v>
      </c>
      <c r="K39" s="174">
        <f t="shared" si="21"/>
        <v>7.8282965307063961</v>
      </c>
      <c r="L39" s="174">
        <f t="shared" si="22"/>
        <v>-7.8282965307063961</v>
      </c>
      <c r="M39" s="174">
        <f t="shared" si="23"/>
        <v>1.5398435497862835</v>
      </c>
    </row>
    <row r="40" spans="1:13" ht="14.65" customHeight="1">
      <c r="A40" s="29" t="s">
        <v>40</v>
      </c>
      <c r="B40" s="305">
        <f t="shared" si="24"/>
        <v>100</v>
      </c>
      <c r="C40" s="65">
        <f t="shared" si="24"/>
        <v>72.797927461139892</v>
      </c>
      <c r="D40" s="65">
        <f t="shared" si="24"/>
        <v>27.202072538860104</v>
      </c>
      <c r="E40" s="65">
        <f t="shared" si="24"/>
        <v>89.637305699481871</v>
      </c>
      <c r="F40" s="305">
        <f t="shared" si="25"/>
        <v>100</v>
      </c>
      <c r="G40" s="65">
        <f t="shared" si="25"/>
        <v>77.280701754385959</v>
      </c>
      <c r="H40" s="65">
        <f t="shared" si="25"/>
        <v>22.719298245614034</v>
      </c>
      <c r="I40" s="65">
        <f t="shared" si="25"/>
        <v>99.385964912280699</v>
      </c>
      <c r="J40" s="175" t="s">
        <v>103</v>
      </c>
      <c r="K40" s="175">
        <f t="shared" si="21"/>
        <v>4.4827742932460666</v>
      </c>
      <c r="L40" s="175">
        <f t="shared" si="22"/>
        <v>-4.4827742932460701</v>
      </c>
      <c r="M40" s="175">
        <f t="shared" si="23"/>
        <v>9.7486592127988274</v>
      </c>
    </row>
    <row r="41" spans="1:13" ht="14.65" customHeight="1">
      <c r="A41" s="30" t="s">
        <v>41</v>
      </c>
      <c r="B41" s="304">
        <f t="shared" si="24"/>
        <v>100</v>
      </c>
      <c r="C41" s="63">
        <f t="shared" si="24"/>
        <v>70.337286420454134</v>
      </c>
      <c r="D41" s="63">
        <f t="shared" si="24"/>
        <v>29.662713579545869</v>
      </c>
      <c r="E41" s="63">
        <f t="shared" si="24"/>
        <v>70.755163401547748</v>
      </c>
      <c r="F41" s="304">
        <f t="shared" si="25"/>
        <v>100</v>
      </c>
      <c r="G41" s="63">
        <f t="shared" si="25"/>
        <v>67.108132947421851</v>
      </c>
      <c r="H41" s="63">
        <f t="shared" si="25"/>
        <v>32.891867052578156</v>
      </c>
      <c r="I41" s="63">
        <f t="shared" si="25"/>
        <v>66.310475850811372</v>
      </c>
      <c r="J41" s="174" t="s">
        <v>103</v>
      </c>
      <c r="K41" s="174">
        <f t="shared" si="21"/>
        <v>-3.2291534730322837</v>
      </c>
      <c r="L41" s="174">
        <f t="shared" si="22"/>
        <v>3.2291534730322873</v>
      </c>
      <c r="M41" s="174">
        <f t="shared" si="23"/>
        <v>-4.4446875507363757</v>
      </c>
    </row>
    <row r="42" spans="1:13" ht="14.65" customHeight="1">
      <c r="A42" s="29" t="s">
        <v>42</v>
      </c>
      <c r="B42" s="302" t="s">
        <v>103</v>
      </c>
      <c r="C42" s="302" t="s">
        <v>103</v>
      </c>
      <c r="D42" s="302" t="s">
        <v>103</v>
      </c>
      <c r="E42" s="302" t="s">
        <v>103</v>
      </c>
      <c r="F42" s="302" t="s">
        <v>103</v>
      </c>
      <c r="G42" s="302" t="s">
        <v>103</v>
      </c>
      <c r="H42" s="302" t="s">
        <v>103</v>
      </c>
      <c r="I42" s="302" t="s">
        <v>103</v>
      </c>
      <c r="J42" s="175" t="s">
        <v>103</v>
      </c>
      <c r="K42" s="302" t="s">
        <v>103</v>
      </c>
      <c r="L42" s="302" t="s">
        <v>103</v>
      </c>
      <c r="M42" s="302" t="s">
        <v>103</v>
      </c>
    </row>
    <row r="43" spans="1:13" ht="14.65" customHeight="1">
      <c r="A43" s="28" t="s">
        <v>43</v>
      </c>
      <c r="B43" s="304">
        <f t="shared" si="24"/>
        <v>100</v>
      </c>
      <c r="C43" s="63">
        <f t="shared" si="24"/>
        <v>85.026022666472102</v>
      </c>
      <c r="D43" s="63">
        <f t="shared" si="24"/>
        <v>14.973977333527895</v>
      </c>
      <c r="E43" s="63">
        <f t="shared" si="24"/>
        <v>77.270295247823341</v>
      </c>
      <c r="F43" s="304">
        <f t="shared" si="25"/>
        <v>100</v>
      </c>
      <c r="G43" s="63">
        <f t="shared" si="25"/>
        <v>83.931133428981354</v>
      </c>
      <c r="H43" s="63">
        <f t="shared" si="25"/>
        <v>16.068866571018653</v>
      </c>
      <c r="I43" s="63">
        <f t="shared" si="25"/>
        <v>70.34294441616143</v>
      </c>
      <c r="J43" s="174" t="s">
        <v>103</v>
      </c>
      <c r="K43" s="174">
        <f t="shared" si="21"/>
        <v>-1.0948892374907473</v>
      </c>
      <c r="L43" s="174">
        <f t="shared" si="22"/>
        <v>1.0948892374907579</v>
      </c>
      <c r="M43" s="174">
        <f t="shared" si="23"/>
        <v>-6.9273508316619115</v>
      </c>
    </row>
    <row r="44" spans="1:13" ht="14.65" customHeight="1">
      <c r="A44" s="29" t="s">
        <v>44</v>
      </c>
      <c r="B44" s="305">
        <f t="shared" si="24"/>
        <v>100</v>
      </c>
      <c r="C44" s="65">
        <f t="shared" si="24"/>
        <v>50.326568696057848</v>
      </c>
      <c r="D44" s="65">
        <f t="shared" si="24"/>
        <v>49.673431303942152</v>
      </c>
      <c r="E44" s="65">
        <f t="shared" si="24"/>
        <v>84.07977606717985</v>
      </c>
      <c r="F44" s="305">
        <f t="shared" si="25"/>
        <v>100</v>
      </c>
      <c r="G44" s="65">
        <f t="shared" si="25"/>
        <v>46.261398176291792</v>
      </c>
      <c r="H44" s="65">
        <f t="shared" si="25"/>
        <v>53.738601823708208</v>
      </c>
      <c r="I44" s="65">
        <f t="shared" si="25"/>
        <v>79.829787234042556</v>
      </c>
      <c r="J44" s="175" t="s">
        <v>103</v>
      </c>
      <c r="K44" s="175">
        <f t="shared" si="21"/>
        <v>-4.0651705197660561</v>
      </c>
      <c r="L44" s="175">
        <f t="shared" si="22"/>
        <v>4.0651705197660561</v>
      </c>
      <c r="M44" s="175">
        <f t="shared" si="23"/>
        <v>-4.2499888331372944</v>
      </c>
    </row>
    <row r="45" spans="1:13" ht="14.65" customHeight="1">
      <c r="A45" s="28" t="s">
        <v>45</v>
      </c>
      <c r="B45" s="304">
        <f t="shared" si="24"/>
        <v>100</v>
      </c>
      <c r="C45" s="63">
        <f t="shared" si="24"/>
        <v>71.910974673829628</v>
      </c>
      <c r="D45" s="63">
        <f t="shared" si="24"/>
        <v>28.089025326170376</v>
      </c>
      <c r="E45" s="63">
        <f t="shared" si="24"/>
        <v>82.500319774878491</v>
      </c>
      <c r="F45" s="304">
        <f t="shared" si="25"/>
        <v>100</v>
      </c>
      <c r="G45" s="63">
        <f t="shared" si="25"/>
        <v>66.435375749735385</v>
      </c>
      <c r="H45" s="63">
        <f t="shared" si="25"/>
        <v>33.564624250264615</v>
      </c>
      <c r="I45" s="63">
        <f t="shared" si="25"/>
        <v>80.852346230742086</v>
      </c>
      <c r="J45" s="174" t="s">
        <v>103</v>
      </c>
      <c r="K45" s="174">
        <f t="shared" si="21"/>
        <v>-5.4755989240942426</v>
      </c>
      <c r="L45" s="174">
        <f t="shared" si="22"/>
        <v>5.4755989240942391</v>
      </c>
      <c r="M45" s="174">
        <f t="shared" si="23"/>
        <v>-1.6479735441364056</v>
      </c>
    </row>
    <row r="46" spans="1:13" ht="14.65" customHeight="1">
      <c r="A46" s="29" t="s">
        <v>46</v>
      </c>
      <c r="B46" s="305">
        <f t="shared" ref="B46:E47" si="26">B26*100/$B26</f>
        <v>100</v>
      </c>
      <c r="C46" s="65">
        <f t="shared" si="26"/>
        <v>48.652019958152259</v>
      </c>
      <c r="D46" s="65">
        <f t="shared" si="26"/>
        <v>51.347980041847741</v>
      </c>
      <c r="E46" s="65">
        <f>E26*100/$B26</f>
        <v>26.001931434089812</v>
      </c>
      <c r="F46" s="305">
        <f t="shared" ref="F46:I47" si="27">F26*100/$F26</f>
        <v>100</v>
      </c>
      <c r="G46" s="65">
        <f t="shared" si="27"/>
        <v>47.494744888209439</v>
      </c>
      <c r="H46" s="65">
        <f t="shared" si="27"/>
        <v>52.505255111790561</v>
      </c>
      <c r="I46" s="65">
        <f>I26*100/$F26</f>
        <v>17.565450028664245</v>
      </c>
      <c r="J46" s="175" t="s">
        <v>103</v>
      </c>
      <c r="K46" s="175">
        <f t="shared" si="21"/>
        <v>-1.1572750699428198</v>
      </c>
      <c r="L46" s="175">
        <f t="shared" si="22"/>
        <v>1.1572750699428198</v>
      </c>
      <c r="M46" s="175">
        <f t="shared" si="23"/>
        <v>-8.4364814054255675</v>
      </c>
    </row>
    <row r="47" spans="1:13" ht="14.65" customHeight="1">
      <c r="A47" s="28" t="s">
        <v>47</v>
      </c>
      <c r="B47" s="304">
        <f t="shared" si="26"/>
        <v>100</v>
      </c>
      <c r="C47" s="63" t="s">
        <v>53</v>
      </c>
      <c r="D47" s="63" t="s">
        <v>53</v>
      </c>
      <c r="E47" s="63">
        <f t="shared" si="26"/>
        <v>54.212454212454212</v>
      </c>
      <c r="F47" s="304">
        <f t="shared" si="27"/>
        <v>100</v>
      </c>
      <c r="G47" s="63">
        <f t="shared" si="27"/>
        <v>86.781609195402297</v>
      </c>
      <c r="H47" s="63">
        <f t="shared" si="27"/>
        <v>13.218390804597702</v>
      </c>
      <c r="I47" s="63">
        <f t="shared" si="27"/>
        <v>70.689655172413794</v>
      </c>
      <c r="J47" s="174" t="s">
        <v>103</v>
      </c>
      <c r="K47" s="174" t="s">
        <v>53</v>
      </c>
      <c r="L47" s="174" t="s">
        <v>53</v>
      </c>
      <c r="M47" s="174">
        <f t="shared" si="23"/>
        <v>16.477200959959582</v>
      </c>
    </row>
    <row r="48" spans="1:13" ht="20.25" customHeight="1">
      <c r="A48" s="373" t="s">
        <v>127</v>
      </c>
      <c r="B48" s="373"/>
      <c r="C48" s="373"/>
      <c r="D48" s="373"/>
      <c r="E48" s="373"/>
      <c r="F48" s="373"/>
      <c r="G48" s="373"/>
      <c r="H48" s="373"/>
      <c r="I48" s="373"/>
      <c r="J48" s="373"/>
      <c r="K48" s="373"/>
      <c r="L48" s="373"/>
      <c r="M48" s="373"/>
    </row>
  </sheetData>
  <mergeCells count="17">
    <mergeCell ref="A48:M48"/>
    <mergeCell ref="B8:E8"/>
    <mergeCell ref="F8:I8"/>
    <mergeCell ref="J8:M8"/>
    <mergeCell ref="B28:E28"/>
    <mergeCell ref="F28:I28"/>
    <mergeCell ref="J28:M28"/>
    <mergeCell ref="A5:A7"/>
    <mergeCell ref="B5:E5"/>
    <mergeCell ref="F5:I5"/>
    <mergeCell ref="J5:M5"/>
    <mergeCell ref="B6:B7"/>
    <mergeCell ref="C6:E6"/>
    <mergeCell ref="F6:F7"/>
    <mergeCell ref="G6:I6"/>
    <mergeCell ref="J6:J7"/>
    <mergeCell ref="K6:M6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8"/>
  <sheetViews>
    <sheetView zoomScaleNormal="100" workbookViewId="0"/>
  </sheetViews>
  <sheetFormatPr baseColWidth="10" defaultColWidth="10.81640625" defaultRowHeight="14.65" customHeight="1"/>
  <cols>
    <col min="1" max="1" width="26.81640625" style="3" customWidth="1"/>
    <col min="2" max="13" width="12.54296875" style="3" customWidth="1"/>
    <col min="14" max="16384" width="10.81640625" style="3"/>
  </cols>
  <sheetData>
    <row r="1" spans="1:13" s="5" customFormat="1" ht="20.25" customHeight="1">
      <c r="A1" s="4" t="s">
        <v>0</v>
      </c>
    </row>
    <row r="2" spans="1:13" s="2" customFormat="1" ht="14.65" customHeight="1">
      <c r="A2" s="1"/>
    </row>
    <row r="3" spans="1:13" s="2" customFormat="1" ht="14.65" customHeight="1">
      <c r="A3" s="9" t="s">
        <v>389</v>
      </c>
    </row>
    <row r="5" spans="1:13" ht="14.65" customHeight="1">
      <c r="A5" s="374" t="s">
        <v>28</v>
      </c>
      <c r="B5" s="366">
        <v>2012</v>
      </c>
      <c r="C5" s="366"/>
      <c r="D5" s="366"/>
      <c r="E5" s="366"/>
      <c r="F5" s="366">
        <v>2015</v>
      </c>
      <c r="G5" s="366"/>
      <c r="H5" s="366"/>
      <c r="I5" s="366"/>
      <c r="J5" s="366" t="s">
        <v>214</v>
      </c>
      <c r="K5" s="366"/>
      <c r="L5" s="366"/>
      <c r="M5" s="366"/>
    </row>
    <row r="6" spans="1:13" ht="14.65" customHeight="1">
      <c r="A6" s="375"/>
      <c r="B6" s="371" t="s">
        <v>155</v>
      </c>
      <c r="C6" s="366" t="s">
        <v>27</v>
      </c>
      <c r="D6" s="366"/>
      <c r="E6" s="366"/>
      <c r="F6" s="371" t="s">
        <v>155</v>
      </c>
      <c r="G6" s="366" t="s">
        <v>27</v>
      </c>
      <c r="H6" s="366"/>
      <c r="I6" s="366"/>
      <c r="J6" s="371" t="s">
        <v>155</v>
      </c>
      <c r="K6" s="366" t="s">
        <v>27</v>
      </c>
      <c r="L6" s="366"/>
      <c r="M6" s="366"/>
    </row>
    <row r="7" spans="1:13" s="25" customFormat="1" ht="40.15" customHeight="1">
      <c r="A7" s="375"/>
      <c r="B7" s="372"/>
      <c r="C7" s="300" t="s">
        <v>72</v>
      </c>
      <c r="D7" s="300" t="s">
        <v>159</v>
      </c>
      <c r="E7" s="300" t="s">
        <v>158</v>
      </c>
      <c r="F7" s="372"/>
      <c r="G7" s="300" t="s">
        <v>72</v>
      </c>
      <c r="H7" s="300" t="s">
        <v>159</v>
      </c>
      <c r="I7" s="300" t="s">
        <v>158</v>
      </c>
      <c r="J7" s="372"/>
      <c r="K7" s="300" t="s">
        <v>72</v>
      </c>
      <c r="L7" s="300" t="s">
        <v>159</v>
      </c>
      <c r="M7" s="300" t="s">
        <v>158</v>
      </c>
    </row>
    <row r="8" spans="1:13" ht="14.65" customHeight="1">
      <c r="A8" s="337"/>
      <c r="B8" s="362" t="s">
        <v>5</v>
      </c>
      <c r="C8" s="362"/>
      <c r="D8" s="362"/>
      <c r="E8" s="362"/>
      <c r="F8" s="362" t="s">
        <v>5</v>
      </c>
      <c r="G8" s="362"/>
      <c r="H8" s="362"/>
      <c r="I8" s="362"/>
      <c r="J8" s="362" t="s">
        <v>5</v>
      </c>
      <c r="K8" s="362"/>
      <c r="L8" s="362"/>
      <c r="M8" s="362"/>
    </row>
    <row r="9" spans="1:13" ht="14.65" customHeight="1">
      <c r="A9" s="341" t="s">
        <v>29</v>
      </c>
      <c r="B9" s="307">
        <f>SUM(B11:B20,B22:B27)</f>
        <v>39167</v>
      </c>
      <c r="C9" s="307">
        <f>C10+C21</f>
        <v>25058</v>
      </c>
      <c r="D9" s="307">
        <f>D10+D21</f>
        <v>14276</v>
      </c>
      <c r="E9" s="307">
        <v>31654</v>
      </c>
      <c r="F9" s="307">
        <f>SUM(F11:F20,F22:F27)</f>
        <v>41408</v>
      </c>
      <c r="G9" s="307">
        <f>G10+G21</f>
        <v>25260</v>
      </c>
      <c r="H9" s="307">
        <f>H10+H21</f>
        <v>16148</v>
      </c>
      <c r="I9" s="307">
        <f>I10+I21</f>
        <v>32134</v>
      </c>
      <c r="J9" s="309">
        <f>F9-B9</f>
        <v>2241</v>
      </c>
      <c r="K9" s="309">
        <f t="shared" ref="K9:M26" si="0">G9-C9</f>
        <v>202</v>
      </c>
      <c r="L9" s="309">
        <f t="shared" si="0"/>
        <v>1872</v>
      </c>
      <c r="M9" s="309">
        <f t="shared" si="0"/>
        <v>480</v>
      </c>
    </row>
    <row r="10" spans="1:13" ht="14.65" customHeight="1">
      <c r="A10" s="27" t="s">
        <v>30</v>
      </c>
      <c r="B10" s="246">
        <f>SUM(B11:B20)</f>
        <v>24486</v>
      </c>
      <c r="C10" s="292">
        <v>16642</v>
      </c>
      <c r="D10" s="292">
        <v>8011</v>
      </c>
      <c r="E10" s="292">
        <v>21640</v>
      </c>
      <c r="F10" s="292">
        <f>SUM(F11:F20)</f>
        <v>23995</v>
      </c>
      <c r="G10" s="292">
        <v>15651</v>
      </c>
      <c r="H10" s="292">
        <v>8344</v>
      </c>
      <c r="I10" s="292">
        <v>21023</v>
      </c>
      <c r="J10" s="247">
        <f t="shared" ref="J10:J27" si="1">F10-B10</f>
        <v>-491</v>
      </c>
      <c r="K10" s="247">
        <f t="shared" si="0"/>
        <v>-991</v>
      </c>
      <c r="L10" s="247">
        <f t="shared" si="0"/>
        <v>333</v>
      </c>
      <c r="M10" s="247">
        <f t="shared" si="0"/>
        <v>-617</v>
      </c>
    </row>
    <row r="11" spans="1:13" ht="14.65" customHeight="1">
      <c r="A11" s="28" t="s">
        <v>31</v>
      </c>
      <c r="B11" s="245">
        <f>SUM(C11:D11)</f>
        <v>1648</v>
      </c>
      <c r="C11" s="291">
        <v>1171</v>
      </c>
      <c r="D11" s="291">
        <v>477</v>
      </c>
      <c r="E11" s="291">
        <v>1391</v>
      </c>
      <c r="F11" s="291">
        <f>SUM(G11:H11)</f>
        <v>1362</v>
      </c>
      <c r="G11" s="291">
        <v>848</v>
      </c>
      <c r="H11" s="291">
        <v>514</v>
      </c>
      <c r="I11" s="291">
        <v>1216</v>
      </c>
      <c r="J11" s="248">
        <f t="shared" si="1"/>
        <v>-286</v>
      </c>
      <c r="K11" s="248">
        <f t="shared" si="0"/>
        <v>-323</v>
      </c>
      <c r="L11" s="248">
        <f t="shared" si="0"/>
        <v>37</v>
      </c>
      <c r="M11" s="248">
        <f t="shared" si="0"/>
        <v>-175</v>
      </c>
    </row>
    <row r="12" spans="1:13" ht="14.65" customHeight="1">
      <c r="A12" s="29" t="s">
        <v>32</v>
      </c>
      <c r="B12" s="246">
        <f t="shared" ref="B12:B20" si="2">SUM(C12:D12)</f>
        <v>1685</v>
      </c>
      <c r="C12" s="292">
        <v>1587</v>
      </c>
      <c r="D12" s="292">
        <v>98</v>
      </c>
      <c r="E12" s="292">
        <v>1565</v>
      </c>
      <c r="F12" s="292">
        <v>6</v>
      </c>
      <c r="G12" s="296" t="s">
        <v>53</v>
      </c>
      <c r="H12" s="296" t="s">
        <v>53</v>
      </c>
      <c r="I12" s="296" t="s">
        <v>53</v>
      </c>
      <c r="J12" s="247">
        <f t="shared" si="1"/>
        <v>-1679</v>
      </c>
      <c r="K12" s="296" t="s">
        <v>53</v>
      </c>
      <c r="L12" s="296" t="s">
        <v>53</v>
      </c>
      <c r="M12" s="296" t="s">
        <v>53</v>
      </c>
    </row>
    <row r="13" spans="1:13" ht="14.65" customHeight="1">
      <c r="A13" s="28" t="s">
        <v>33</v>
      </c>
      <c r="B13" s="245">
        <f t="shared" si="2"/>
        <v>4518</v>
      </c>
      <c r="C13" s="291">
        <v>3688</v>
      </c>
      <c r="D13" s="291">
        <v>830</v>
      </c>
      <c r="E13" s="291">
        <v>4134</v>
      </c>
      <c r="F13" s="291">
        <f t="shared" ref="F13:F16" si="3">SUM(G13:H13)</f>
        <v>5037</v>
      </c>
      <c r="G13" s="291">
        <v>4033</v>
      </c>
      <c r="H13" s="291">
        <v>1004</v>
      </c>
      <c r="I13" s="291">
        <v>4307</v>
      </c>
      <c r="J13" s="248">
        <f t="shared" si="1"/>
        <v>519</v>
      </c>
      <c r="K13" s="248">
        <f t="shared" si="0"/>
        <v>345</v>
      </c>
      <c r="L13" s="248">
        <f t="shared" si="0"/>
        <v>174</v>
      </c>
      <c r="M13" s="248">
        <f t="shared" si="0"/>
        <v>173</v>
      </c>
    </row>
    <row r="14" spans="1:13" ht="14.65" customHeight="1">
      <c r="A14" s="29" t="s">
        <v>34</v>
      </c>
      <c r="B14" s="246">
        <v>334</v>
      </c>
      <c r="C14" s="296" t="s">
        <v>53</v>
      </c>
      <c r="D14" s="296" t="s">
        <v>53</v>
      </c>
      <c r="E14" s="296" t="s">
        <v>53</v>
      </c>
      <c r="F14" s="292">
        <v>400</v>
      </c>
      <c r="G14" s="296" t="s">
        <v>53</v>
      </c>
      <c r="H14" s="296" t="s">
        <v>53</v>
      </c>
      <c r="I14" s="296" t="s">
        <v>53</v>
      </c>
      <c r="J14" s="247">
        <f t="shared" si="1"/>
        <v>66</v>
      </c>
      <c r="K14" s="296" t="s">
        <v>53</v>
      </c>
      <c r="L14" s="296" t="s">
        <v>53</v>
      </c>
      <c r="M14" s="296" t="s">
        <v>53</v>
      </c>
    </row>
    <row r="15" spans="1:13" ht="14.65" customHeight="1">
      <c r="A15" s="28" t="s">
        <v>35</v>
      </c>
      <c r="B15" s="245">
        <f t="shared" si="2"/>
        <v>334</v>
      </c>
      <c r="C15" s="291">
        <v>85</v>
      </c>
      <c r="D15" s="291">
        <v>249</v>
      </c>
      <c r="E15" s="291">
        <v>246</v>
      </c>
      <c r="F15" s="291">
        <f t="shared" si="3"/>
        <v>211</v>
      </c>
      <c r="G15" s="291">
        <v>4</v>
      </c>
      <c r="H15" s="291">
        <v>207</v>
      </c>
      <c r="I15" s="291">
        <v>180</v>
      </c>
      <c r="J15" s="248">
        <f t="shared" si="1"/>
        <v>-123</v>
      </c>
      <c r="K15" s="248">
        <f t="shared" si="0"/>
        <v>-81</v>
      </c>
      <c r="L15" s="248">
        <f t="shared" si="0"/>
        <v>-42</v>
      </c>
      <c r="M15" s="248">
        <f t="shared" si="0"/>
        <v>-66</v>
      </c>
    </row>
    <row r="16" spans="1:13" ht="14.65" customHeight="1">
      <c r="A16" s="29" t="s">
        <v>36</v>
      </c>
      <c r="B16" s="246">
        <f t="shared" si="2"/>
        <v>2575</v>
      </c>
      <c r="C16" s="292">
        <v>391</v>
      </c>
      <c r="D16" s="292">
        <v>2184</v>
      </c>
      <c r="E16" s="292">
        <v>2435</v>
      </c>
      <c r="F16" s="292">
        <f t="shared" si="3"/>
        <v>2648</v>
      </c>
      <c r="G16" s="292">
        <v>255</v>
      </c>
      <c r="H16" s="292">
        <v>2393</v>
      </c>
      <c r="I16" s="292">
        <v>2497</v>
      </c>
      <c r="J16" s="247">
        <f t="shared" si="1"/>
        <v>73</v>
      </c>
      <c r="K16" s="247">
        <f t="shared" si="0"/>
        <v>-136</v>
      </c>
      <c r="L16" s="247">
        <f t="shared" si="0"/>
        <v>209</v>
      </c>
      <c r="M16" s="247">
        <f t="shared" si="0"/>
        <v>62</v>
      </c>
    </row>
    <row r="17" spans="1:13" ht="14.65" customHeight="1">
      <c r="A17" s="28" t="s">
        <v>37</v>
      </c>
      <c r="B17" s="245">
        <f t="shared" si="2"/>
        <v>1025</v>
      </c>
      <c r="C17" s="291">
        <v>300</v>
      </c>
      <c r="D17" s="291">
        <v>725</v>
      </c>
      <c r="E17" s="291">
        <v>900</v>
      </c>
      <c r="F17" s="291">
        <f>SUM(G17:H17)</f>
        <v>1033</v>
      </c>
      <c r="G17" s="291">
        <v>465</v>
      </c>
      <c r="H17" s="291">
        <v>568</v>
      </c>
      <c r="I17" s="291">
        <v>953</v>
      </c>
      <c r="J17" s="248">
        <f t="shared" si="1"/>
        <v>8</v>
      </c>
      <c r="K17" s="248">
        <f t="shared" si="0"/>
        <v>165</v>
      </c>
      <c r="L17" s="248">
        <f t="shared" si="0"/>
        <v>-157</v>
      </c>
      <c r="M17" s="248">
        <f t="shared" si="0"/>
        <v>53</v>
      </c>
    </row>
    <row r="18" spans="1:13" ht="14.65" customHeight="1">
      <c r="A18" s="29" t="s">
        <v>38</v>
      </c>
      <c r="B18" s="246">
        <f t="shared" si="2"/>
        <v>2470</v>
      </c>
      <c r="C18" s="292">
        <v>1180</v>
      </c>
      <c r="D18" s="292">
        <v>1290</v>
      </c>
      <c r="E18" s="292">
        <v>2055</v>
      </c>
      <c r="F18" s="292">
        <f>SUM(G18:H18)</f>
        <v>2159</v>
      </c>
      <c r="G18" s="292">
        <v>955</v>
      </c>
      <c r="H18" s="292">
        <v>1204</v>
      </c>
      <c r="I18" s="292">
        <v>1775</v>
      </c>
      <c r="J18" s="247">
        <f t="shared" si="1"/>
        <v>-311</v>
      </c>
      <c r="K18" s="247">
        <f t="shared" si="0"/>
        <v>-225</v>
      </c>
      <c r="L18" s="247">
        <f t="shared" si="0"/>
        <v>-86</v>
      </c>
      <c r="M18" s="247">
        <f t="shared" si="0"/>
        <v>-280</v>
      </c>
    </row>
    <row r="19" spans="1:13" ht="14.65" customHeight="1">
      <c r="A19" s="28" t="s">
        <v>39</v>
      </c>
      <c r="B19" s="245">
        <f t="shared" si="2"/>
        <v>9774</v>
      </c>
      <c r="C19" s="291">
        <v>7699</v>
      </c>
      <c r="D19" s="291">
        <v>2075</v>
      </c>
      <c r="E19" s="291">
        <v>8292</v>
      </c>
      <c r="F19" s="291">
        <f>SUM(G19:H19)</f>
        <v>11004</v>
      </c>
      <c r="G19" s="291">
        <v>8642</v>
      </c>
      <c r="H19" s="291">
        <v>2362</v>
      </c>
      <c r="I19" s="291">
        <v>9556</v>
      </c>
      <c r="J19" s="248">
        <f t="shared" si="1"/>
        <v>1230</v>
      </c>
      <c r="K19" s="248">
        <f t="shared" si="0"/>
        <v>943</v>
      </c>
      <c r="L19" s="248">
        <f t="shared" si="0"/>
        <v>287</v>
      </c>
      <c r="M19" s="248">
        <f t="shared" si="0"/>
        <v>1264</v>
      </c>
    </row>
    <row r="20" spans="1:13" ht="14.65" customHeight="1">
      <c r="A20" s="29" t="s">
        <v>40</v>
      </c>
      <c r="B20" s="246">
        <f t="shared" si="2"/>
        <v>123</v>
      </c>
      <c r="C20" s="292">
        <v>55</v>
      </c>
      <c r="D20" s="292">
        <v>68</v>
      </c>
      <c r="E20" s="298" t="s">
        <v>53</v>
      </c>
      <c r="F20" s="292">
        <f>SUM(G20:H20)</f>
        <v>135</v>
      </c>
      <c r="G20" s="292">
        <v>62</v>
      </c>
      <c r="H20" s="292">
        <v>73</v>
      </c>
      <c r="I20" s="298" t="s">
        <v>53</v>
      </c>
      <c r="J20" s="247">
        <f t="shared" si="1"/>
        <v>12</v>
      </c>
      <c r="K20" s="247">
        <f t="shared" si="0"/>
        <v>7</v>
      </c>
      <c r="L20" s="247">
        <f t="shared" si="0"/>
        <v>5</v>
      </c>
      <c r="M20" s="298" t="s">
        <v>53</v>
      </c>
    </row>
    <row r="21" spans="1:13" ht="14.65" customHeight="1">
      <c r="A21" s="30" t="s">
        <v>41</v>
      </c>
      <c r="B21" s="245">
        <f>SUM(B22:B27)</f>
        <v>14681</v>
      </c>
      <c r="C21" s="291">
        <v>8416</v>
      </c>
      <c r="D21" s="291">
        <v>6265</v>
      </c>
      <c r="E21" s="291">
        <v>10014</v>
      </c>
      <c r="F21" s="291">
        <f>SUM(F22:F27)</f>
        <v>17413</v>
      </c>
      <c r="G21" s="291">
        <v>9609</v>
      </c>
      <c r="H21" s="291">
        <v>7804</v>
      </c>
      <c r="I21" s="291">
        <v>11111</v>
      </c>
      <c r="J21" s="248">
        <f t="shared" si="1"/>
        <v>2732</v>
      </c>
      <c r="K21" s="248">
        <f t="shared" si="0"/>
        <v>1193</v>
      </c>
      <c r="L21" s="248">
        <f t="shared" si="0"/>
        <v>1539</v>
      </c>
      <c r="M21" s="248">
        <f t="shared" si="0"/>
        <v>1097</v>
      </c>
    </row>
    <row r="22" spans="1:13" ht="14.65" customHeight="1">
      <c r="A22" s="29" t="s">
        <v>42</v>
      </c>
      <c r="B22" s="246">
        <f t="shared" ref="B22:B26" si="4">SUM(C22:D22)</f>
        <v>0</v>
      </c>
      <c r="C22" s="292">
        <f t="shared" ref="C22" si="5">SUM(D22:E22)</f>
        <v>0</v>
      </c>
      <c r="D22" s="292">
        <f t="shared" ref="D22" si="6">SUM(E22:F22)</f>
        <v>0</v>
      </c>
      <c r="E22" s="292">
        <f t="shared" ref="E22" si="7">SUM(F22:G22)</f>
        <v>0</v>
      </c>
      <c r="F22" s="292">
        <f t="shared" ref="F22:F26" si="8">SUM(G22:H22)</f>
        <v>0</v>
      </c>
      <c r="G22" s="292">
        <v>0</v>
      </c>
      <c r="H22" s="292">
        <v>0</v>
      </c>
      <c r="I22" s="292">
        <v>0</v>
      </c>
      <c r="J22" s="247">
        <f t="shared" si="1"/>
        <v>0</v>
      </c>
      <c r="K22" s="247">
        <f t="shared" si="0"/>
        <v>0</v>
      </c>
      <c r="L22" s="247">
        <f t="shared" si="0"/>
        <v>0</v>
      </c>
      <c r="M22" s="247">
        <f t="shared" si="0"/>
        <v>0</v>
      </c>
    </row>
    <row r="23" spans="1:13" ht="14.65" customHeight="1">
      <c r="A23" s="28" t="s">
        <v>43</v>
      </c>
      <c r="B23" s="245">
        <f t="shared" si="4"/>
        <v>3669</v>
      </c>
      <c r="C23" s="291">
        <v>2733</v>
      </c>
      <c r="D23" s="291">
        <v>936</v>
      </c>
      <c r="E23" s="291">
        <v>2609</v>
      </c>
      <c r="F23" s="291">
        <f t="shared" si="8"/>
        <v>4538</v>
      </c>
      <c r="G23" s="291">
        <v>4014</v>
      </c>
      <c r="H23" s="291">
        <v>524</v>
      </c>
      <c r="I23" s="291">
        <v>3162</v>
      </c>
      <c r="J23" s="248">
        <f t="shared" si="1"/>
        <v>869</v>
      </c>
      <c r="K23" s="248">
        <f t="shared" si="0"/>
        <v>1281</v>
      </c>
      <c r="L23" s="248">
        <f t="shared" si="0"/>
        <v>-412</v>
      </c>
      <c r="M23" s="248">
        <f t="shared" si="0"/>
        <v>553</v>
      </c>
    </row>
    <row r="24" spans="1:13" ht="14.65" customHeight="1">
      <c r="A24" s="29" t="s">
        <v>44</v>
      </c>
      <c r="B24" s="246">
        <f t="shared" si="4"/>
        <v>2398</v>
      </c>
      <c r="C24" s="292">
        <v>1167</v>
      </c>
      <c r="D24" s="292">
        <v>1231</v>
      </c>
      <c r="E24" s="292">
        <v>1964</v>
      </c>
      <c r="F24" s="292">
        <f t="shared" si="8"/>
        <v>3019</v>
      </c>
      <c r="G24" s="292">
        <v>1301</v>
      </c>
      <c r="H24" s="292">
        <v>1718</v>
      </c>
      <c r="I24" s="292">
        <v>2320</v>
      </c>
      <c r="J24" s="247">
        <f t="shared" si="1"/>
        <v>621</v>
      </c>
      <c r="K24" s="247">
        <f t="shared" si="0"/>
        <v>134</v>
      </c>
      <c r="L24" s="247">
        <f t="shared" si="0"/>
        <v>487</v>
      </c>
      <c r="M24" s="247">
        <f t="shared" si="0"/>
        <v>356</v>
      </c>
    </row>
    <row r="25" spans="1:13" ht="14.65" customHeight="1">
      <c r="A25" s="28" t="s">
        <v>45</v>
      </c>
      <c r="B25" s="245">
        <f t="shared" si="4"/>
        <v>4715</v>
      </c>
      <c r="C25" s="291">
        <v>3192</v>
      </c>
      <c r="D25" s="291">
        <v>1523</v>
      </c>
      <c r="E25" s="291">
        <v>4074</v>
      </c>
      <c r="F25" s="291">
        <f t="shared" si="8"/>
        <v>5304</v>
      </c>
      <c r="G25" s="291">
        <v>3322</v>
      </c>
      <c r="H25" s="291">
        <v>1982</v>
      </c>
      <c r="I25" s="291">
        <v>4292</v>
      </c>
      <c r="J25" s="248">
        <f t="shared" si="1"/>
        <v>589</v>
      </c>
      <c r="K25" s="248">
        <f t="shared" si="0"/>
        <v>130</v>
      </c>
      <c r="L25" s="248">
        <f t="shared" si="0"/>
        <v>459</v>
      </c>
      <c r="M25" s="248">
        <f t="shared" si="0"/>
        <v>218</v>
      </c>
    </row>
    <row r="26" spans="1:13" ht="14.65" customHeight="1">
      <c r="A26" s="29" t="s">
        <v>46</v>
      </c>
      <c r="B26" s="246">
        <f t="shared" si="4"/>
        <v>3791</v>
      </c>
      <c r="C26" s="292">
        <v>1216</v>
      </c>
      <c r="D26" s="292">
        <v>2575</v>
      </c>
      <c r="E26" s="292">
        <v>1309</v>
      </c>
      <c r="F26" s="292">
        <f t="shared" si="8"/>
        <v>4478</v>
      </c>
      <c r="G26" s="292">
        <v>899</v>
      </c>
      <c r="H26" s="292">
        <v>3579</v>
      </c>
      <c r="I26" s="292">
        <v>1278</v>
      </c>
      <c r="J26" s="247">
        <f t="shared" si="1"/>
        <v>687</v>
      </c>
      <c r="K26" s="247">
        <f t="shared" si="0"/>
        <v>-317</v>
      </c>
      <c r="L26" s="247">
        <f t="shared" si="0"/>
        <v>1004</v>
      </c>
      <c r="M26" s="247">
        <f t="shared" si="0"/>
        <v>-31</v>
      </c>
    </row>
    <row r="27" spans="1:13" ht="14.65" customHeight="1">
      <c r="A27" s="342" t="s">
        <v>47</v>
      </c>
      <c r="B27" s="276">
        <v>108</v>
      </c>
      <c r="C27" s="276" t="s">
        <v>53</v>
      </c>
      <c r="D27" s="276" t="s">
        <v>53</v>
      </c>
      <c r="E27" s="276" t="s">
        <v>53</v>
      </c>
      <c r="F27" s="276">
        <v>74</v>
      </c>
      <c r="G27" s="276" t="s">
        <v>53</v>
      </c>
      <c r="H27" s="276" t="s">
        <v>53</v>
      </c>
      <c r="I27" s="276" t="s">
        <v>53</v>
      </c>
      <c r="J27" s="278">
        <f t="shared" si="1"/>
        <v>-34</v>
      </c>
      <c r="K27" s="278" t="s">
        <v>53</v>
      </c>
      <c r="L27" s="278" t="s">
        <v>53</v>
      </c>
      <c r="M27" s="278" t="s">
        <v>53</v>
      </c>
    </row>
    <row r="28" spans="1:13" ht="14.65" customHeight="1">
      <c r="A28" s="337"/>
      <c r="B28" s="362" t="s">
        <v>156</v>
      </c>
      <c r="C28" s="362"/>
      <c r="D28" s="362"/>
      <c r="E28" s="362"/>
      <c r="F28" s="362" t="s">
        <v>156</v>
      </c>
      <c r="G28" s="362"/>
      <c r="H28" s="362"/>
      <c r="I28" s="362"/>
      <c r="J28" s="362" t="s">
        <v>124</v>
      </c>
      <c r="K28" s="362"/>
      <c r="L28" s="362"/>
      <c r="M28" s="362"/>
    </row>
    <row r="29" spans="1:13" ht="14.65" customHeight="1">
      <c r="A29" s="341" t="s">
        <v>29</v>
      </c>
      <c r="B29" s="308">
        <f>B9*100/$B9</f>
        <v>100</v>
      </c>
      <c r="C29" s="306">
        <f t="shared" ref="C29:E29" si="9">C9*100/$B9</f>
        <v>63.977327852528916</v>
      </c>
      <c r="D29" s="306">
        <f t="shared" si="9"/>
        <v>36.449051497434063</v>
      </c>
      <c r="E29" s="306">
        <f t="shared" si="9"/>
        <v>80.818035591186458</v>
      </c>
      <c r="F29" s="308">
        <f>F9*100/$F9</f>
        <v>100</v>
      </c>
      <c r="G29" s="306">
        <f t="shared" ref="G29:I29" si="10">G9*100/$F9</f>
        <v>61.002704791344669</v>
      </c>
      <c r="H29" s="306">
        <f t="shared" si="10"/>
        <v>38.997295208655331</v>
      </c>
      <c r="I29" s="306">
        <f t="shared" si="10"/>
        <v>77.603361669242659</v>
      </c>
      <c r="J29" s="275" t="s">
        <v>103</v>
      </c>
      <c r="K29" s="310">
        <f t="shared" ref="K29:K46" si="11">G29-C29</f>
        <v>-2.9746230611842464</v>
      </c>
      <c r="L29" s="310">
        <f t="shared" ref="L29:L46" si="12">H29-D29</f>
        <v>2.5482437112212679</v>
      </c>
      <c r="M29" s="310">
        <f t="shared" ref="M29:M46" si="13">I29-E29</f>
        <v>-3.214673921943799</v>
      </c>
    </row>
    <row r="30" spans="1:13" ht="14.65" customHeight="1">
      <c r="A30" s="27" t="s">
        <v>30</v>
      </c>
      <c r="B30" s="305">
        <f t="shared" ref="B30:E45" si="14">B10*100/$B10</f>
        <v>100</v>
      </c>
      <c r="C30" s="65">
        <f t="shared" si="14"/>
        <v>67.96536796536796</v>
      </c>
      <c r="D30" s="65">
        <f t="shared" si="14"/>
        <v>32.716654414767625</v>
      </c>
      <c r="E30" s="65">
        <f t="shared" si="14"/>
        <v>88.377031773258182</v>
      </c>
      <c r="F30" s="305">
        <f t="shared" ref="F30:I45" si="15">F10*100/$F10</f>
        <v>100</v>
      </c>
      <c r="G30" s="65">
        <f t="shared" si="15"/>
        <v>65.22608876849344</v>
      </c>
      <c r="H30" s="65">
        <f t="shared" si="15"/>
        <v>34.773911231506567</v>
      </c>
      <c r="I30" s="65">
        <f t="shared" si="15"/>
        <v>87.614086267972496</v>
      </c>
      <c r="J30" s="175" t="s">
        <v>103</v>
      </c>
      <c r="K30" s="175">
        <f t="shared" si="11"/>
        <v>-2.73927919687452</v>
      </c>
      <c r="L30" s="175">
        <f t="shared" si="12"/>
        <v>2.057256816738942</v>
      </c>
      <c r="M30" s="175">
        <f t="shared" si="13"/>
        <v>-0.7629455052856855</v>
      </c>
    </row>
    <row r="31" spans="1:13" ht="14.65" customHeight="1">
      <c r="A31" s="28" t="s">
        <v>31</v>
      </c>
      <c r="B31" s="304">
        <f t="shared" si="14"/>
        <v>100</v>
      </c>
      <c r="C31" s="63">
        <f t="shared" si="14"/>
        <v>71.055825242718441</v>
      </c>
      <c r="D31" s="63">
        <f t="shared" si="14"/>
        <v>28.944174757281555</v>
      </c>
      <c r="E31" s="63">
        <f t="shared" si="14"/>
        <v>84.40533980582525</v>
      </c>
      <c r="F31" s="304">
        <f t="shared" si="15"/>
        <v>100</v>
      </c>
      <c r="G31" s="63">
        <f t="shared" si="15"/>
        <v>62.261380323054333</v>
      </c>
      <c r="H31" s="63">
        <f t="shared" si="15"/>
        <v>37.738619676945667</v>
      </c>
      <c r="I31" s="63">
        <f t="shared" si="15"/>
        <v>89.280469897209983</v>
      </c>
      <c r="J31" s="174" t="s">
        <v>103</v>
      </c>
      <c r="K31" s="174">
        <f t="shared" si="11"/>
        <v>-8.7944449196641088</v>
      </c>
      <c r="L31" s="174">
        <f t="shared" si="12"/>
        <v>8.7944449196641123</v>
      </c>
      <c r="M31" s="174">
        <f t="shared" si="13"/>
        <v>4.8751300913847331</v>
      </c>
    </row>
    <row r="32" spans="1:13" ht="14.65" customHeight="1">
      <c r="A32" s="29" t="s">
        <v>32</v>
      </c>
      <c r="B32" s="305">
        <f t="shared" si="14"/>
        <v>100</v>
      </c>
      <c r="C32" s="65">
        <f t="shared" si="14"/>
        <v>94.183976261127597</v>
      </c>
      <c r="D32" s="65">
        <f t="shared" si="14"/>
        <v>5.8160237388724036</v>
      </c>
      <c r="E32" s="65">
        <f t="shared" si="14"/>
        <v>92.87833827893175</v>
      </c>
      <c r="F32" s="305">
        <f t="shared" si="15"/>
        <v>100</v>
      </c>
      <c r="G32" s="296" t="s">
        <v>53</v>
      </c>
      <c r="H32" s="296" t="s">
        <v>53</v>
      </c>
      <c r="I32" s="296" t="s">
        <v>53</v>
      </c>
      <c r="J32" s="175" t="s">
        <v>103</v>
      </c>
      <c r="K32" s="296" t="s">
        <v>53</v>
      </c>
      <c r="L32" s="296" t="s">
        <v>53</v>
      </c>
      <c r="M32" s="296" t="s">
        <v>53</v>
      </c>
    </row>
    <row r="33" spans="1:13" ht="14.65" customHeight="1">
      <c r="A33" s="28" t="s">
        <v>33</v>
      </c>
      <c r="B33" s="304">
        <f t="shared" si="14"/>
        <v>100</v>
      </c>
      <c r="C33" s="63">
        <f t="shared" si="14"/>
        <v>81.629039397963695</v>
      </c>
      <c r="D33" s="63">
        <f t="shared" si="14"/>
        <v>18.370960602036298</v>
      </c>
      <c r="E33" s="63">
        <f t="shared" si="14"/>
        <v>91.500664010624163</v>
      </c>
      <c r="F33" s="304">
        <f t="shared" si="15"/>
        <v>100</v>
      </c>
      <c r="G33" s="63">
        <f t="shared" si="15"/>
        <v>80.067500496327185</v>
      </c>
      <c r="H33" s="63">
        <f t="shared" si="15"/>
        <v>19.932499503672823</v>
      </c>
      <c r="I33" s="63">
        <f t="shared" si="15"/>
        <v>85.507246376811594</v>
      </c>
      <c r="J33" s="174" t="s">
        <v>103</v>
      </c>
      <c r="K33" s="174">
        <f t="shared" si="11"/>
        <v>-1.56153890163651</v>
      </c>
      <c r="L33" s="174">
        <f t="shared" si="12"/>
        <v>1.5615389016365242</v>
      </c>
      <c r="M33" s="174">
        <f t="shared" si="13"/>
        <v>-5.9934176338125695</v>
      </c>
    </row>
    <row r="34" spans="1:13" ht="14.65" customHeight="1">
      <c r="A34" s="29" t="s">
        <v>34</v>
      </c>
      <c r="B34" s="305">
        <f t="shared" si="14"/>
        <v>100</v>
      </c>
      <c r="C34" s="296" t="s">
        <v>53</v>
      </c>
      <c r="D34" s="296" t="s">
        <v>53</v>
      </c>
      <c r="E34" s="296" t="s">
        <v>53</v>
      </c>
      <c r="F34" s="305">
        <f t="shared" si="15"/>
        <v>100</v>
      </c>
      <c r="G34" s="296" t="s">
        <v>53</v>
      </c>
      <c r="H34" s="296" t="s">
        <v>53</v>
      </c>
      <c r="I34" s="296" t="s">
        <v>53</v>
      </c>
      <c r="J34" s="175" t="s">
        <v>103</v>
      </c>
      <c r="K34" s="296" t="s">
        <v>53</v>
      </c>
      <c r="L34" s="296" t="s">
        <v>53</v>
      </c>
      <c r="M34" s="296" t="s">
        <v>53</v>
      </c>
    </row>
    <row r="35" spans="1:13" ht="14.65" customHeight="1">
      <c r="A35" s="28" t="s">
        <v>35</v>
      </c>
      <c r="B35" s="304">
        <f t="shared" si="14"/>
        <v>100</v>
      </c>
      <c r="C35" s="63">
        <f t="shared" si="14"/>
        <v>25.449101796407184</v>
      </c>
      <c r="D35" s="63">
        <f t="shared" si="14"/>
        <v>74.550898203592808</v>
      </c>
      <c r="E35" s="63">
        <f t="shared" si="14"/>
        <v>73.65269461077844</v>
      </c>
      <c r="F35" s="304">
        <f t="shared" si="15"/>
        <v>100</v>
      </c>
      <c r="G35" s="63">
        <f>G15*100/$F15</f>
        <v>1.8957345971563981</v>
      </c>
      <c r="H35" s="63">
        <f t="shared" si="15"/>
        <v>98.104265402843609</v>
      </c>
      <c r="I35" s="63">
        <f t="shared" si="15"/>
        <v>85.308056872037909</v>
      </c>
      <c r="J35" s="174" t="s">
        <v>103</v>
      </c>
      <c r="K35" s="174">
        <f t="shared" si="11"/>
        <v>-23.553367199250786</v>
      </c>
      <c r="L35" s="174">
        <f t="shared" si="12"/>
        <v>23.5533671992508</v>
      </c>
      <c r="M35" s="174">
        <f t="shared" si="13"/>
        <v>11.655362261259469</v>
      </c>
    </row>
    <row r="36" spans="1:13" ht="14.65" customHeight="1">
      <c r="A36" s="29" t="s">
        <v>36</v>
      </c>
      <c r="B36" s="305">
        <f t="shared" si="14"/>
        <v>100</v>
      </c>
      <c r="C36" s="65">
        <f t="shared" si="14"/>
        <v>15.184466019417476</v>
      </c>
      <c r="D36" s="65">
        <f t="shared" si="14"/>
        <v>84.815533980582529</v>
      </c>
      <c r="E36" s="65">
        <f t="shared" si="14"/>
        <v>94.5631067961165</v>
      </c>
      <c r="F36" s="305">
        <f t="shared" si="15"/>
        <v>100</v>
      </c>
      <c r="G36" s="65">
        <f t="shared" si="15"/>
        <v>9.6299093655589125</v>
      </c>
      <c r="H36" s="65">
        <f t="shared" si="15"/>
        <v>90.370090634441084</v>
      </c>
      <c r="I36" s="65">
        <f t="shared" si="15"/>
        <v>94.297583081570991</v>
      </c>
      <c r="J36" s="175" t="s">
        <v>103</v>
      </c>
      <c r="K36" s="175">
        <f t="shared" si="11"/>
        <v>-5.5545566538585636</v>
      </c>
      <c r="L36" s="175">
        <f t="shared" si="12"/>
        <v>5.5545566538585547</v>
      </c>
      <c r="M36" s="175">
        <f t="shared" si="13"/>
        <v>-0.26552371454550894</v>
      </c>
    </row>
    <row r="37" spans="1:13" ht="14.65" customHeight="1">
      <c r="A37" s="28" t="s">
        <v>37</v>
      </c>
      <c r="B37" s="304">
        <f t="shared" si="14"/>
        <v>100</v>
      </c>
      <c r="C37" s="63">
        <f t="shared" si="14"/>
        <v>29.26829268292683</v>
      </c>
      <c r="D37" s="63">
        <f t="shared" si="14"/>
        <v>70.731707317073173</v>
      </c>
      <c r="E37" s="63">
        <f t="shared" si="14"/>
        <v>87.804878048780495</v>
      </c>
      <c r="F37" s="304">
        <f t="shared" si="15"/>
        <v>100</v>
      </c>
      <c r="G37" s="63">
        <f t="shared" si="15"/>
        <v>45.014520813165539</v>
      </c>
      <c r="H37" s="63">
        <f t="shared" si="15"/>
        <v>54.985479186834461</v>
      </c>
      <c r="I37" s="63">
        <f t="shared" si="15"/>
        <v>92.255566311713451</v>
      </c>
      <c r="J37" s="174" t="s">
        <v>103</v>
      </c>
      <c r="K37" s="174">
        <f t="shared" si="11"/>
        <v>15.746228130238709</v>
      </c>
      <c r="L37" s="174">
        <f t="shared" si="12"/>
        <v>-15.746228130238713</v>
      </c>
      <c r="M37" s="174">
        <f t="shared" si="13"/>
        <v>4.4506882629329567</v>
      </c>
    </row>
    <row r="38" spans="1:13" ht="14.65" customHeight="1">
      <c r="A38" s="29" t="s">
        <v>38</v>
      </c>
      <c r="B38" s="305">
        <f t="shared" si="14"/>
        <v>100</v>
      </c>
      <c r="C38" s="65">
        <f t="shared" si="14"/>
        <v>47.773279352226723</v>
      </c>
      <c r="D38" s="65">
        <f t="shared" si="14"/>
        <v>52.226720647773277</v>
      </c>
      <c r="E38" s="65">
        <f t="shared" si="14"/>
        <v>83.198380566801617</v>
      </c>
      <c r="F38" s="305">
        <f t="shared" si="15"/>
        <v>100</v>
      </c>
      <c r="G38" s="65">
        <f t="shared" si="15"/>
        <v>44.233441408059285</v>
      </c>
      <c r="H38" s="65">
        <f t="shared" si="15"/>
        <v>55.766558591940715</v>
      </c>
      <c r="I38" s="65">
        <f t="shared" si="15"/>
        <v>82.213987957387673</v>
      </c>
      <c r="J38" s="175" t="s">
        <v>103</v>
      </c>
      <c r="K38" s="175">
        <f t="shared" si="11"/>
        <v>-3.5398379441674379</v>
      </c>
      <c r="L38" s="175">
        <f t="shared" si="12"/>
        <v>3.5398379441674379</v>
      </c>
      <c r="M38" s="175">
        <f t="shared" si="13"/>
        <v>-0.9843926094139448</v>
      </c>
    </row>
    <row r="39" spans="1:13" ht="14.65" customHeight="1">
      <c r="A39" s="28" t="s">
        <v>39</v>
      </c>
      <c r="B39" s="304">
        <f t="shared" si="14"/>
        <v>100</v>
      </c>
      <c r="C39" s="63">
        <f t="shared" si="14"/>
        <v>78.770206670759151</v>
      </c>
      <c r="D39" s="63">
        <f t="shared" si="14"/>
        <v>21.229793329240842</v>
      </c>
      <c r="E39" s="63">
        <f t="shared" si="14"/>
        <v>84.837323511356658</v>
      </c>
      <c r="F39" s="304">
        <f t="shared" si="15"/>
        <v>100</v>
      </c>
      <c r="G39" s="63">
        <f t="shared" si="15"/>
        <v>78.535078153398757</v>
      </c>
      <c r="H39" s="63">
        <f t="shared" si="15"/>
        <v>21.464921846601236</v>
      </c>
      <c r="I39" s="63">
        <f t="shared" si="15"/>
        <v>86.841148673209744</v>
      </c>
      <c r="J39" s="174" t="s">
        <v>103</v>
      </c>
      <c r="K39" s="174">
        <f t="shared" si="11"/>
        <v>-0.23512851736039408</v>
      </c>
      <c r="L39" s="174">
        <f t="shared" si="12"/>
        <v>0.23512851736039408</v>
      </c>
      <c r="M39" s="174">
        <f t="shared" si="13"/>
        <v>2.0038251618530865</v>
      </c>
    </row>
    <row r="40" spans="1:13" ht="14.65" customHeight="1">
      <c r="A40" s="29" t="s">
        <v>40</v>
      </c>
      <c r="B40" s="305">
        <f t="shared" si="14"/>
        <v>100</v>
      </c>
      <c r="C40" s="65">
        <f t="shared" si="14"/>
        <v>44.715447154471548</v>
      </c>
      <c r="D40" s="65">
        <f t="shared" si="14"/>
        <v>55.284552845528452</v>
      </c>
      <c r="E40" s="298" t="s">
        <v>53</v>
      </c>
      <c r="F40" s="305">
        <f t="shared" si="15"/>
        <v>100</v>
      </c>
      <c r="G40" s="65">
        <f t="shared" si="15"/>
        <v>45.925925925925924</v>
      </c>
      <c r="H40" s="65">
        <f t="shared" si="15"/>
        <v>54.074074074074076</v>
      </c>
      <c r="I40" s="298" t="s">
        <v>53</v>
      </c>
      <c r="J40" s="175" t="s">
        <v>103</v>
      </c>
      <c r="K40" s="175">
        <f t="shared" si="11"/>
        <v>1.2104787714543761</v>
      </c>
      <c r="L40" s="175">
        <f t="shared" si="12"/>
        <v>-1.2104787714543761</v>
      </c>
      <c r="M40" s="298" t="s">
        <v>53</v>
      </c>
    </row>
    <row r="41" spans="1:13" ht="14.65" customHeight="1">
      <c r="A41" s="30" t="s">
        <v>41</v>
      </c>
      <c r="B41" s="304">
        <f t="shared" si="14"/>
        <v>100</v>
      </c>
      <c r="C41" s="63">
        <f t="shared" si="14"/>
        <v>57.325795245555483</v>
      </c>
      <c r="D41" s="63">
        <f t="shared" si="14"/>
        <v>42.674204754444517</v>
      </c>
      <c r="E41" s="63">
        <f t="shared" si="14"/>
        <v>68.210612356106537</v>
      </c>
      <c r="F41" s="304">
        <f t="shared" si="15"/>
        <v>100</v>
      </c>
      <c r="G41" s="63">
        <f t="shared" si="15"/>
        <v>55.182909320622521</v>
      </c>
      <c r="H41" s="63">
        <f t="shared" si="15"/>
        <v>44.817090679377479</v>
      </c>
      <c r="I41" s="63">
        <f t="shared" si="15"/>
        <v>63.808648710733358</v>
      </c>
      <c r="J41" s="174" t="s">
        <v>103</v>
      </c>
      <c r="K41" s="174">
        <f t="shared" si="11"/>
        <v>-2.1428859249329619</v>
      </c>
      <c r="L41" s="174">
        <f t="shared" si="12"/>
        <v>2.1428859249329619</v>
      </c>
      <c r="M41" s="174">
        <f t="shared" si="13"/>
        <v>-4.4019636453731792</v>
      </c>
    </row>
    <row r="42" spans="1:13" ht="14.65" customHeight="1">
      <c r="A42" s="29" t="s">
        <v>42</v>
      </c>
      <c r="B42" s="302" t="s">
        <v>103</v>
      </c>
      <c r="C42" s="302" t="s">
        <v>103</v>
      </c>
      <c r="D42" s="302" t="s">
        <v>103</v>
      </c>
      <c r="E42" s="302" t="s">
        <v>103</v>
      </c>
      <c r="F42" s="302" t="s">
        <v>103</v>
      </c>
      <c r="G42" s="302" t="s">
        <v>103</v>
      </c>
      <c r="H42" s="302" t="s">
        <v>103</v>
      </c>
      <c r="I42" s="302" t="s">
        <v>103</v>
      </c>
      <c r="J42" s="175" t="s">
        <v>103</v>
      </c>
      <c r="K42" s="302" t="s">
        <v>103</v>
      </c>
      <c r="L42" s="302" t="s">
        <v>103</v>
      </c>
      <c r="M42" s="302" t="s">
        <v>103</v>
      </c>
    </row>
    <row r="43" spans="1:13" ht="14.65" customHeight="1">
      <c r="A43" s="28" t="s">
        <v>43</v>
      </c>
      <c r="B43" s="304">
        <f t="shared" si="14"/>
        <v>100</v>
      </c>
      <c r="C43" s="63">
        <f t="shared" si="14"/>
        <v>74.48896156991006</v>
      </c>
      <c r="D43" s="63">
        <f t="shared" si="14"/>
        <v>25.511038430089943</v>
      </c>
      <c r="E43" s="63">
        <f t="shared" si="14"/>
        <v>71.109294085581908</v>
      </c>
      <c r="F43" s="304">
        <f t="shared" si="15"/>
        <v>100</v>
      </c>
      <c r="G43" s="63">
        <f t="shared" si="15"/>
        <v>88.453063023358311</v>
      </c>
      <c r="H43" s="63">
        <f t="shared" si="15"/>
        <v>11.546936976641692</v>
      </c>
      <c r="I43" s="63">
        <f t="shared" si="15"/>
        <v>69.678272366681355</v>
      </c>
      <c r="J43" s="174" t="s">
        <v>103</v>
      </c>
      <c r="K43" s="174">
        <f t="shared" si="11"/>
        <v>13.964101453448251</v>
      </c>
      <c r="L43" s="174">
        <f t="shared" si="12"/>
        <v>-13.964101453448251</v>
      </c>
      <c r="M43" s="174">
        <f t="shared" si="13"/>
        <v>-1.4310217189005527</v>
      </c>
    </row>
    <row r="44" spans="1:13" ht="14.65" customHeight="1">
      <c r="A44" s="29" t="s">
        <v>44</v>
      </c>
      <c r="B44" s="305">
        <f t="shared" si="14"/>
        <v>100</v>
      </c>
      <c r="C44" s="65">
        <f t="shared" si="14"/>
        <v>48.665554628857379</v>
      </c>
      <c r="D44" s="65">
        <f t="shared" si="14"/>
        <v>51.334445371142621</v>
      </c>
      <c r="E44" s="65">
        <f t="shared" si="14"/>
        <v>81.901584653878231</v>
      </c>
      <c r="F44" s="305">
        <f t="shared" si="15"/>
        <v>100</v>
      </c>
      <c r="G44" s="65">
        <f t="shared" si="15"/>
        <v>43.093739648890363</v>
      </c>
      <c r="H44" s="65">
        <f t="shared" si="15"/>
        <v>56.906260351109637</v>
      </c>
      <c r="I44" s="65">
        <f t="shared" si="15"/>
        <v>76.846637959589273</v>
      </c>
      <c r="J44" s="175" t="s">
        <v>103</v>
      </c>
      <c r="K44" s="175">
        <f t="shared" si="11"/>
        <v>-5.5718149799670158</v>
      </c>
      <c r="L44" s="175">
        <f t="shared" si="12"/>
        <v>5.5718149799670158</v>
      </c>
      <c r="M44" s="175">
        <f t="shared" si="13"/>
        <v>-5.054946694288958</v>
      </c>
    </row>
    <row r="45" spans="1:13" ht="14.65" customHeight="1">
      <c r="A45" s="28" t="s">
        <v>45</v>
      </c>
      <c r="B45" s="304">
        <f t="shared" si="14"/>
        <v>100</v>
      </c>
      <c r="C45" s="63">
        <f t="shared" si="14"/>
        <v>67.698833510074238</v>
      </c>
      <c r="D45" s="63">
        <f t="shared" si="14"/>
        <v>32.30116648992577</v>
      </c>
      <c r="E45" s="63">
        <f t="shared" si="14"/>
        <v>86.405090137857897</v>
      </c>
      <c r="F45" s="304">
        <f t="shared" si="15"/>
        <v>100</v>
      </c>
      <c r="G45" s="63">
        <f t="shared" si="15"/>
        <v>62.631975867269986</v>
      </c>
      <c r="H45" s="63">
        <f t="shared" si="15"/>
        <v>37.368024132730014</v>
      </c>
      <c r="I45" s="63">
        <f t="shared" si="15"/>
        <v>80.920060331825042</v>
      </c>
      <c r="J45" s="174" t="s">
        <v>103</v>
      </c>
      <c r="K45" s="174">
        <f t="shared" si="11"/>
        <v>-5.0668576428042513</v>
      </c>
      <c r="L45" s="174">
        <f t="shared" si="12"/>
        <v>5.0668576428042442</v>
      </c>
      <c r="M45" s="174">
        <f t="shared" si="13"/>
        <v>-5.4850298060328555</v>
      </c>
    </row>
    <row r="46" spans="1:13" ht="14.65" customHeight="1">
      <c r="A46" s="29" t="s">
        <v>46</v>
      </c>
      <c r="B46" s="305">
        <f t="shared" ref="B46:E47" si="16">B26*100/$B26</f>
        <v>100</v>
      </c>
      <c r="C46" s="65">
        <f t="shared" si="16"/>
        <v>32.075969401213399</v>
      </c>
      <c r="D46" s="65">
        <f t="shared" si="16"/>
        <v>67.924030598786601</v>
      </c>
      <c r="E46" s="65">
        <f t="shared" si="16"/>
        <v>34.529147982062781</v>
      </c>
      <c r="F46" s="305">
        <f t="shared" ref="F46:I47" si="17">F26*100/$F26</f>
        <v>100</v>
      </c>
      <c r="G46" s="65">
        <f t="shared" si="17"/>
        <v>20.075926753014738</v>
      </c>
      <c r="H46" s="65">
        <f t="shared" si="17"/>
        <v>79.924073246985259</v>
      </c>
      <c r="I46" s="65">
        <f t="shared" si="17"/>
        <v>28.539526574363556</v>
      </c>
      <c r="J46" s="175" t="s">
        <v>103</v>
      </c>
      <c r="K46" s="175">
        <f t="shared" si="11"/>
        <v>-12.000042648198662</v>
      </c>
      <c r="L46" s="175">
        <f t="shared" si="12"/>
        <v>12.000042648198658</v>
      </c>
      <c r="M46" s="175">
        <f t="shared" si="13"/>
        <v>-5.9896214076992251</v>
      </c>
    </row>
    <row r="47" spans="1:13" ht="14.65" customHeight="1">
      <c r="A47" s="28" t="s">
        <v>47</v>
      </c>
      <c r="B47" s="304">
        <f t="shared" si="16"/>
        <v>100</v>
      </c>
      <c r="C47" s="63" t="s">
        <v>53</v>
      </c>
      <c r="D47" s="63" t="s">
        <v>53</v>
      </c>
      <c r="E47" s="63" t="s">
        <v>53</v>
      </c>
      <c r="F47" s="304">
        <f t="shared" si="17"/>
        <v>100</v>
      </c>
      <c r="G47" s="63" t="s">
        <v>53</v>
      </c>
      <c r="H47" s="63" t="s">
        <v>53</v>
      </c>
      <c r="I47" s="63" t="s">
        <v>53</v>
      </c>
      <c r="J47" s="174" t="s">
        <v>103</v>
      </c>
      <c r="K47" s="174" t="s">
        <v>53</v>
      </c>
      <c r="L47" s="174" t="s">
        <v>53</v>
      </c>
      <c r="M47" s="174" t="s">
        <v>53</v>
      </c>
    </row>
    <row r="48" spans="1:13" ht="20.25" customHeight="1">
      <c r="A48" s="373" t="s">
        <v>127</v>
      </c>
      <c r="B48" s="373"/>
      <c r="C48" s="373"/>
      <c r="D48" s="373"/>
      <c r="E48" s="373"/>
      <c r="F48" s="373"/>
      <c r="G48" s="373"/>
      <c r="H48" s="373"/>
      <c r="I48" s="373"/>
      <c r="J48" s="373"/>
      <c r="K48" s="373"/>
      <c r="L48" s="373"/>
      <c r="M48" s="373"/>
    </row>
  </sheetData>
  <mergeCells count="17">
    <mergeCell ref="A48:M48"/>
    <mergeCell ref="B8:E8"/>
    <mergeCell ref="F8:I8"/>
    <mergeCell ref="J8:M8"/>
    <mergeCell ref="B28:E28"/>
    <mergeCell ref="F28:I28"/>
    <mergeCell ref="J28:M28"/>
    <mergeCell ref="A5:A7"/>
    <mergeCell ref="B5:E5"/>
    <mergeCell ref="F5:I5"/>
    <mergeCell ref="J5:M5"/>
    <mergeCell ref="B6:B7"/>
    <mergeCell ref="C6:E6"/>
    <mergeCell ref="F6:F7"/>
    <mergeCell ref="G6:I6"/>
    <mergeCell ref="J6:J7"/>
    <mergeCell ref="K6:M6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8"/>
  <sheetViews>
    <sheetView workbookViewId="0"/>
  </sheetViews>
  <sheetFormatPr baseColWidth="10" defaultColWidth="10.81640625" defaultRowHeight="14.65" customHeight="1"/>
  <cols>
    <col min="1" max="1" width="26.81640625" style="3" customWidth="1"/>
    <col min="2" max="13" width="12.54296875" style="3" customWidth="1"/>
    <col min="14" max="16384" width="10.81640625" style="3"/>
  </cols>
  <sheetData>
    <row r="1" spans="1:13" s="5" customFormat="1" ht="20.25" customHeight="1">
      <c r="A1" s="4" t="s">
        <v>0</v>
      </c>
    </row>
    <row r="2" spans="1:13" s="2" customFormat="1" ht="14.65" customHeight="1">
      <c r="A2" s="1"/>
    </row>
    <row r="3" spans="1:13" s="2" customFormat="1" ht="14.65" customHeight="1">
      <c r="A3" s="9" t="s">
        <v>388</v>
      </c>
    </row>
    <row r="5" spans="1:13" ht="14.65" customHeight="1">
      <c r="A5" s="374" t="s">
        <v>28</v>
      </c>
      <c r="B5" s="366">
        <v>2012</v>
      </c>
      <c r="C5" s="366"/>
      <c r="D5" s="366"/>
      <c r="E5" s="366"/>
      <c r="F5" s="366">
        <v>2015</v>
      </c>
      <c r="G5" s="366"/>
      <c r="H5" s="366"/>
      <c r="I5" s="366"/>
      <c r="J5" s="366" t="s">
        <v>214</v>
      </c>
      <c r="K5" s="366"/>
      <c r="L5" s="366"/>
      <c r="M5" s="366"/>
    </row>
    <row r="6" spans="1:13" ht="14.65" customHeight="1">
      <c r="A6" s="375"/>
      <c r="B6" s="371" t="s">
        <v>155</v>
      </c>
      <c r="C6" s="366" t="s">
        <v>27</v>
      </c>
      <c r="D6" s="366"/>
      <c r="E6" s="366"/>
      <c r="F6" s="371" t="s">
        <v>155</v>
      </c>
      <c r="G6" s="366" t="s">
        <v>27</v>
      </c>
      <c r="H6" s="366"/>
      <c r="I6" s="366"/>
      <c r="J6" s="371" t="s">
        <v>155</v>
      </c>
      <c r="K6" s="366" t="s">
        <v>27</v>
      </c>
      <c r="L6" s="366"/>
      <c r="M6" s="366"/>
    </row>
    <row r="7" spans="1:13" s="25" customFormat="1" ht="40.15" customHeight="1">
      <c r="A7" s="375"/>
      <c r="B7" s="372"/>
      <c r="C7" s="300" t="s">
        <v>72</v>
      </c>
      <c r="D7" s="300" t="s">
        <v>159</v>
      </c>
      <c r="E7" s="300" t="s">
        <v>158</v>
      </c>
      <c r="F7" s="372"/>
      <c r="G7" s="300" t="s">
        <v>72</v>
      </c>
      <c r="H7" s="300" t="s">
        <v>159</v>
      </c>
      <c r="I7" s="300" t="s">
        <v>158</v>
      </c>
      <c r="J7" s="372"/>
      <c r="K7" s="300" t="s">
        <v>72</v>
      </c>
      <c r="L7" s="300" t="s">
        <v>159</v>
      </c>
      <c r="M7" s="300" t="s">
        <v>158</v>
      </c>
    </row>
    <row r="8" spans="1:13" ht="14.65" customHeight="1">
      <c r="A8" s="337"/>
      <c r="B8" s="362" t="s">
        <v>5</v>
      </c>
      <c r="C8" s="362"/>
      <c r="D8" s="362"/>
      <c r="E8" s="362"/>
      <c r="F8" s="362" t="s">
        <v>5</v>
      </c>
      <c r="G8" s="362"/>
      <c r="H8" s="362"/>
      <c r="I8" s="362"/>
      <c r="J8" s="362" t="s">
        <v>5</v>
      </c>
      <c r="K8" s="362"/>
      <c r="L8" s="362"/>
      <c r="M8" s="362"/>
    </row>
    <row r="9" spans="1:13" ht="14.65" customHeight="1">
      <c r="A9" s="341" t="s">
        <v>29</v>
      </c>
      <c r="B9" s="307">
        <f>SUM(B11:B20,B22:B27)</f>
        <v>30125</v>
      </c>
      <c r="C9" s="307">
        <f t="shared" ref="C9:H9" si="0">SUM(C11:C20,C22:C27)</f>
        <v>19725</v>
      </c>
      <c r="D9" s="307">
        <f t="shared" si="0"/>
        <v>9961</v>
      </c>
      <c r="E9" s="307">
        <v>24707</v>
      </c>
      <c r="F9" s="307">
        <f>SUM(F11:F20,F22:F27)</f>
        <v>29971</v>
      </c>
      <c r="G9" s="307">
        <f t="shared" si="0"/>
        <v>19822</v>
      </c>
      <c r="H9" s="307">
        <f t="shared" si="0"/>
        <v>9186</v>
      </c>
      <c r="I9" s="307">
        <v>24930</v>
      </c>
      <c r="J9" s="309">
        <f>F9-B9</f>
        <v>-154</v>
      </c>
      <c r="K9" s="309">
        <f t="shared" ref="K9:M26" si="1">G9-C9</f>
        <v>97</v>
      </c>
      <c r="L9" s="309">
        <f t="shared" si="1"/>
        <v>-775</v>
      </c>
      <c r="M9" s="309">
        <f t="shared" si="1"/>
        <v>223</v>
      </c>
    </row>
    <row r="10" spans="1:13" ht="14.65" customHeight="1">
      <c r="A10" s="27" t="s">
        <v>30</v>
      </c>
      <c r="B10" s="246">
        <f>SUM(B11:B20)</f>
        <v>28228</v>
      </c>
      <c r="C10" s="292">
        <v>19040</v>
      </c>
      <c r="D10" s="292">
        <v>9188</v>
      </c>
      <c r="E10" s="292">
        <v>23355</v>
      </c>
      <c r="F10" s="292">
        <f>SUM(F11:F20)</f>
        <v>27783</v>
      </c>
      <c r="G10" s="292">
        <v>19476</v>
      </c>
      <c r="H10" s="292">
        <v>8307</v>
      </c>
      <c r="I10" s="292">
        <v>23562</v>
      </c>
      <c r="J10" s="247">
        <f t="shared" ref="J10:J27" si="2">F10-B10</f>
        <v>-445</v>
      </c>
      <c r="K10" s="247">
        <f t="shared" si="1"/>
        <v>436</v>
      </c>
      <c r="L10" s="247">
        <f t="shared" si="1"/>
        <v>-881</v>
      </c>
      <c r="M10" s="247">
        <f t="shared" si="1"/>
        <v>207</v>
      </c>
    </row>
    <row r="11" spans="1:13" ht="14.65" customHeight="1">
      <c r="A11" s="28" t="s">
        <v>31</v>
      </c>
      <c r="B11" s="245">
        <f>SUM(C11:D11)</f>
        <v>24</v>
      </c>
      <c r="C11" s="291">
        <v>4</v>
      </c>
      <c r="D11" s="291">
        <v>20</v>
      </c>
      <c r="E11" s="291" t="s">
        <v>53</v>
      </c>
      <c r="F11" s="291">
        <f t="shared" ref="F11:F13" si="3">SUM(G11:H11)</f>
        <v>32</v>
      </c>
      <c r="G11" s="291">
        <v>26</v>
      </c>
      <c r="H11" s="291">
        <v>6</v>
      </c>
      <c r="I11" s="291">
        <v>4</v>
      </c>
      <c r="J11" s="248">
        <f t="shared" si="2"/>
        <v>8</v>
      </c>
      <c r="K11" s="248">
        <f t="shared" si="1"/>
        <v>22</v>
      </c>
      <c r="L11" s="248">
        <f t="shared" si="1"/>
        <v>-14</v>
      </c>
      <c r="M11" s="248" t="s">
        <v>53</v>
      </c>
    </row>
    <row r="12" spans="1:13" ht="14.65" customHeight="1">
      <c r="A12" s="29" t="s">
        <v>32</v>
      </c>
      <c r="B12" s="246">
        <f t="shared" ref="B12:B20" si="4">SUM(C12:D12)</f>
        <v>977</v>
      </c>
      <c r="C12" s="292">
        <v>966</v>
      </c>
      <c r="D12" s="292">
        <v>11</v>
      </c>
      <c r="E12" s="292">
        <v>812</v>
      </c>
      <c r="F12" s="292">
        <v>433</v>
      </c>
      <c r="G12" s="292" t="s">
        <v>53</v>
      </c>
      <c r="H12" s="292" t="s">
        <v>53</v>
      </c>
      <c r="I12" s="292" t="s">
        <v>53</v>
      </c>
      <c r="J12" s="247">
        <f t="shared" si="2"/>
        <v>-544</v>
      </c>
      <c r="K12" s="247" t="s">
        <v>53</v>
      </c>
      <c r="L12" s="247" t="s">
        <v>53</v>
      </c>
      <c r="M12" s="247" t="s">
        <v>53</v>
      </c>
    </row>
    <row r="13" spans="1:13" ht="14.65" customHeight="1">
      <c r="A13" s="28" t="s">
        <v>33</v>
      </c>
      <c r="B13" s="245">
        <f t="shared" si="4"/>
        <v>1298</v>
      </c>
      <c r="C13" s="291">
        <v>871</v>
      </c>
      <c r="D13" s="291">
        <v>427</v>
      </c>
      <c r="E13" s="291" t="s">
        <v>53</v>
      </c>
      <c r="F13" s="291">
        <f t="shared" si="3"/>
        <v>1432</v>
      </c>
      <c r="G13" s="291">
        <v>874</v>
      </c>
      <c r="H13" s="291">
        <v>558</v>
      </c>
      <c r="I13" s="291">
        <v>1359</v>
      </c>
      <c r="J13" s="248">
        <f t="shared" si="2"/>
        <v>134</v>
      </c>
      <c r="K13" s="248">
        <f t="shared" si="1"/>
        <v>3</v>
      </c>
      <c r="L13" s="248">
        <f t="shared" si="1"/>
        <v>131</v>
      </c>
      <c r="M13" s="248" t="s">
        <v>53</v>
      </c>
    </row>
    <row r="14" spans="1:13" ht="14.65" customHeight="1">
      <c r="A14" s="29" t="s">
        <v>34</v>
      </c>
      <c r="B14" s="246">
        <v>45</v>
      </c>
      <c r="C14" s="292" t="s">
        <v>53</v>
      </c>
      <c r="D14" s="292" t="s">
        <v>53</v>
      </c>
      <c r="E14" s="292" t="s">
        <v>53</v>
      </c>
      <c r="F14" s="292">
        <v>57</v>
      </c>
      <c r="G14" s="292" t="s">
        <v>53</v>
      </c>
      <c r="H14" s="292" t="s">
        <v>53</v>
      </c>
      <c r="I14" s="292" t="s">
        <v>53</v>
      </c>
      <c r="J14" s="247">
        <f t="shared" si="2"/>
        <v>12</v>
      </c>
      <c r="K14" s="247" t="s">
        <v>53</v>
      </c>
      <c r="L14" s="247" t="s">
        <v>53</v>
      </c>
      <c r="M14" s="247" t="s">
        <v>53</v>
      </c>
    </row>
    <row r="15" spans="1:13" ht="14.65" customHeight="1">
      <c r="A15" s="28" t="s">
        <v>35</v>
      </c>
      <c r="B15" s="245">
        <f t="shared" si="4"/>
        <v>678</v>
      </c>
      <c r="C15" s="291">
        <v>72</v>
      </c>
      <c r="D15" s="291">
        <v>606</v>
      </c>
      <c r="E15" s="291">
        <v>471</v>
      </c>
      <c r="F15" s="291">
        <v>473</v>
      </c>
      <c r="G15" s="291" t="s">
        <v>53</v>
      </c>
      <c r="H15" s="291" t="s">
        <v>53</v>
      </c>
      <c r="I15" s="291">
        <v>336</v>
      </c>
      <c r="J15" s="248">
        <f t="shared" si="2"/>
        <v>-205</v>
      </c>
      <c r="K15" s="291" t="s">
        <v>53</v>
      </c>
      <c r="L15" s="291" t="s">
        <v>53</v>
      </c>
      <c r="M15" s="291" t="s">
        <v>53</v>
      </c>
    </row>
    <row r="16" spans="1:13" ht="14.65" customHeight="1">
      <c r="A16" s="29" t="s">
        <v>36</v>
      </c>
      <c r="B16" s="246">
        <f t="shared" si="4"/>
        <v>2061</v>
      </c>
      <c r="C16" s="292">
        <v>348</v>
      </c>
      <c r="D16" s="292">
        <v>1713</v>
      </c>
      <c r="E16" s="292">
        <v>1956</v>
      </c>
      <c r="F16" s="292">
        <f>SUM(G16:H16)</f>
        <v>1838</v>
      </c>
      <c r="G16" s="292">
        <v>234</v>
      </c>
      <c r="H16" s="292">
        <v>1604</v>
      </c>
      <c r="I16" s="292">
        <v>1767</v>
      </c>
      <c r="J16" s="247">
        <f t="shared" si="2"/>
        <v>-223</v>
      </c>
      <c r="K16" s="247">
        <f t="shared" si="1"/>
        <v>-114</v>
      </c>
      <c r="L16" s="247">
        <f t="shared" si="1"/>
        <v>-109</v>
      </c>
      <c r="M16" s="247">
        <f t="shared" si="1"/>
        <v>-189</v>
      </c>
    </row>
    <row r="17" spans="1:13" ht="14.65" customHeight="1">
      <c r="A17" s="28" t="s">
        <v>37</v>
      </c>
      <c r="B17" s="245">
        <f t="shared" si="4"/>
        <v>1718</v>
      </c>
      <c r="C17" s="291">
        <v>567</v>
      </c>
      <c r="D17" s="291">
        <v>1151</v>
      </c>
      <c r="E17" s="291">
        <v>1359</v>
      </c>
      <c r="F17" s="291">
        <f>SUM(G17:H17)</f>
        <v>1524</v>
      </c>
      <c r="G17" s="291">
        <v>825</v>
      </c>
      <c r="H17" s="291">
        <v>699</v>
      </c>
      <c r="I17" s="291">
        <v>1221</v>
      </c>
      <c r="J17" s="248">
        <f t="shared" si="2"/>
        <v>-194</v>
      </c>
      <c r="K17" s="248">
        <f t="shared" si="1"/>
        <v>258</v>
      </c>
      <c r="L17" s="248">
        <f t="shared" si="1"/>
        <v>-452</v>
      </c>
      <c r="M17" s="248">
        <f t="shared" si="1"/>
        <v>-138</v>
      </c>
    </row>
    <row r="18" spans="1:13" ht="14.65" customHeight="1">
      <c r="A18" s="29" t="s">
        <v>38</v>
      </c>
      <c r="B18" s="246">
        <f t="shared" si="4"/>
        <v>3460</v>
      </c>
      <c r="C18" s="292">
        <v>1489</v>
      </c>
      <c r="D18" s="292">
        <v>1971</v>
      </c>
      <c r="E18" s="292">
        <v>2884</v>
      </c>
      <c r="F18" s="292">
        <f t="shared" ref="F18:F27" si="5">SUM(G18:H18)</f>
        <v>3035</v>
      </c>
      <c r="G18" s="292">
        <v>1402</v>
      </c>
      <c r="H18" s="292">
        <v>1633</v>
      </c>
      <c r="I18" s="292">
        <v>2610</v>
      </c>
      <c r="J18" s="247">
        <f t="shared" si="2"/>
        <v>-425</v>
      </c>
      <c r="K18" s="247">
        <f t="shared" si="1"/>
        <v>-87</v>
      </c>
      <c r="L18" s="247">
        <f t="shared" si="1"/>
        <v>-338</v>
      </c>
      <c r="M18" s="247">
        <f t="shared" si="1"/>
        <v>-274</v>
      </c>
    </row>
    <row r="19" spans="1:13" ht="14.65" customHeight="1">
      <c r="A19" s="28" t="s">
        <v>39</v>
      </c>
      <c r="B19" s="245">
        <f t="shared" si="4"/>
        <v>17482</v>
      </c>
      <c r="C19" s="291">
        <v>14413</v>
      </c>
      <c r="D19" s="291">
        <v>3069</v>
      </c>
      <c r="E19" s="291">
        <v>14122</v>
      </c>
      <c r="F19" s="291">
        <f t="shared" si="5"/>
        <v>18415</v>
      </c>
      <c r="G19" s="291">
        <v>15182</v>
      </c>
      <c r="H19" s="291">
        <v>3233</v>
      </c>
      <c r="I19" s="291">
        <v>15284</v>
      </c>
      <c r="J19" s="248">
        <f t="shared" si="2"/>
        <v>933</v>
      </c>
      <c r="K19" s="248">
        <f t="shared" si="1"/>
        <v>769</v>
      </c>
      <c r="L19" s="248">
        <f t="shared" si="1"/>
        <v>164</v>
      </c>
      <c r="M19" s="248">
        <f t="shared" si="1"/>
        <v>1162</v>
      </c>
    </row>
    <row r="20" spans="1:13" ht="14.65" customHeight="1">
      <c r="A20" s="29" t="s">
        <v>40</v>
      </c>
      <c r="B20" s="246">
        <f t="shared" si="4"/>
        <v>485</v>
      </c>
      <c r="C20" s="292">
        <v>265</v>
      </c>
      <c r="D20" s="292">
        <v>220</v>
      </c>
      <c r="E20" s="292">
        <v>417</v>
      </c>
      <c r="F20" s="292">
        <f t="shared" si="5"/>
        <v>544</v>
      </c>
      <c r="G20" s="292">
        <v>330</v>
      </c>
      <c r="H20" s="292">
        <v>214</v>
      </c>
      <c r="I20" s="292">
        <v>496</v>
      </c>
      <c r="J20" s="247">
        <f t="shared" si="2"/>
        <v>59</v>
      </c>
      <c r="K20" s="247">
        <f t="shared" si="1"/>
        <v>65</v>
      </c>
      <c r="L20" s="247">
        <f t="shared" si="1"/>
        <v>-6</v>
      </c>
      <c r="M20" s="247">
        <f t="shared" si="1"/>
        <v>79</v>
      </c>
    </row>
    <row r="21" spans="1:13" ht="14.65" customHeight="1">
      <c r="A21" s="30" t="s">
        <v>41</v>
      </c>
      <c r="B21" s="245">
        <f>SUM(B22:B27)</f>
        <v>1897</v>
      </c>
      <c r="C21" s="291">
        <v>1118</v>
      </c>
      <c r="D21" s="291">
        <v>779</v>
      </c>
      <c r="E21" s="291">
        <v>1352</v>
      </c>
      <c r="F21" s="291">
        <f t="shared" si="5"/>
        <v>2188</v>
      </c>
      <c r="G21" s="291">
        <f t="shared" ref="G21:H21" si="6">SUM(G22:G27)</f>
        <v>949</v>
      </c>
      <c r="H21" s="291">
        <f t="shared" si="6"/>
        <v>1239</v>
      </c>
      <c r="I21" s="291">
        <v>1368</v>
      </c>
      <c r="J21" s="248">
        <f t="shared" si="2"/>
        <v>291</v>
      </c>
      <c r="K21" s="248">
        <f t="shared" si="1"/>
        <v>-169</v>
      </c>
      <c r="L21" s="248">
        <f t="shared" si="1"/>
        <v>460</v>
      </c>
      <c r="M21" s="248">
        <f t="shared" si="1"/>
        <v>16</v>
      </c>
    </row>
    <row r="22" spans="1:13" ht="14.65" customHeight="1">
      <c r="A22" s="29" t="s">
        <v>42</v>
      </c>
      <c r="B22" s="246">
        <f t="shared" ref="B22:B26" si="7">SUM(C22:D22)</f>
        <v>0</v>
      </c>
      <c r="C22" s="292">
        <f t="shared" ref="C22" si="8">SUM(D22:E22)</f>
        <v>0</v>
      </c>
      <c r="D22" s="292">
        <f t="shared" ref="D22:E22" si="9">SUM(E22:F22)</f>
        <v>0</v>
      </c>
      <c r="E22" s="292">
        <f t="shared" si="9"/>
        <v>0</v>
      </c>
      <c r="F22" s="292">
        <f t="shared" si="5"/>
        <v>0</v>
      </c>
      <c r="G22" s="292">
        <v>0</v>
      </c>
      <c r="H22" s="292">
        <v>0</v>
      </c>
      <c r="I22" s="292">
        <v>0</v>
      </c>
      <c r="J22" s="247">
        <f t="shared" si="2"/>
        <v>0</v>
      </c>
      <c r="K22" s="247">
        <f t="shared" si="1"/>
        <v>0</v>
      </c>
      <c r="L22" s="247">
        <f t="shared" si="1"/>
        <v>0</v>
      </c>
      <c r="M22" s="247">
        <f t="shared" si="1"/>
        <v>0</v>
      </c>
    </row>
    <row r="23" spans="1:13" ht="14.65" customHeight="1">
      <c r="A23" s="28" t="s">
        <v>43</v>
      </c>
      <c r="B23" s="245">
        <v>362</v>
      </c>
      <c r="C23" s="291" t="s">
        <v>53</v>
      </c>
      <c r="D23" s="291" t="s">
        <v>53</v>
      </c>
      <c r="E23" s="291">
        <v>256</v>
      </c>
      <c r="F23" s="291">
        <f t="shared" si="5"/>
        <v>532</v>
      </c>
      <c r="G23" s="291">
        <v>455</v>
      </c>
      <c r="H23" s="291">
        <v>77</v>
      </c>
      <c r="I23" s="291">
        <v>396</v>
      </c>
      <c r="J23" s="248">
        <f t="shared" si="2"/>
        <v>170</v>
      </c>
      <c r="K23" s="291" t="s">
        <v>53</v>
      </c>
      <c r="L23" s="291" t="s">
        <v>53</v>
      </c>
      <c r="M23" s="291" t="s">
        <v>53</v>
      </c>
    </row>
    <row r="24" spans="1:13" ht="14.65" customHeight="1">
      <c r="A24" s="29" t="s">
        <v>44</v>
      </c>
      <c r="B24" s="246">
        <f t="shared" si="7"/>
        <v>579</v>
      </c>
      <c r="C24" s="292">
        <v>216</v>
      </c>
      <c r="D24" s="292">
        <v>363</v>
      </c>
      <c r="E24" s="292">
        <v>427</v>
      </c>
      <c r="F24" s="292">
        <f t="shared" si="5"/>
        <v>573</v>
      </c>
      <c r="G24" s="292">
        <v>141</v>
      </c>
      <c r="H24" s="292">
        <v>432</v>
      </c>
      <c r="I24" s="292" t="s">
        <v>53</v>
      </c>
      <c r="J24" s="247">
        <f t="shared" si="2"/>
        <v>-6</v>
      </c>
      <c r="K24" s="247">
        <f t="shared" si="1"/>
        <v>-75</v>
      </c>
      <c r="L24" s="247">
        <f t="shared" si="1"/>
        <v>69</v>
      </c>
      <c r="M24" s="247" t="s">
        <v>53</v>
      </c>
    </row>
    <row r="25" spans="1:13" ht="14.65" customHeight="1">
      <c r="A25" s="28" t="s">
        <v>45</v>
      </c>
      <c r="B25" s="245">
        <f t="shared" si="7"/>
        <v>508</v>
      </c>
      <c r="C25" s="291">
        <v>347</v>
      </c>
      <c r="D25" s="291">
        <v>161</v>
      </c>
      <c r="E25" s="291">
        <v>446</v>
      </c>
      <c r="F25" s="291">
        <f t="shared" si="5"/>
        <v>501</v>
      </c>
      <c r="G25" s="291">
        <v>301</v>
      </c>
      <c r="H25" s="291">
        <v>200</v>
      </c>
      <c r="I25" s="291">
        <v>205</v>
      </c>
      <c r="J25" s="248">
        <f t="shared" si="2"/>
        <v>-7</v>
      </c>
      <c r="K25" s="248">
        <f t="shared" si="1"/>
        <v>-46</v>
      </c>
      <c r="L25" s="248">
        <f t="shared" si="1"/>
        <v>39</v>
      </c>
      <c r="M25" s="248">
        <f t="shared" si="1"/>
        <v>-241</v>
      </c>
    </row>
    <row r="26" spans="1:13" ht="14.65" customHeight="1">
      <c r="A26" s="29" t="s">
        <v>46</v>
      </c>
      <c r="B26" s="246">
        <f t="shared" si="7"/>
        <v>416</v>
      </c>
      <c r="C26" s="292">
        <v>167</v>
      </c>
      <c r="D26" s="292">
        <v>249</v>
      </c>
      <c r="E26" s="292">
        <v>192</v>
      </c>
      <c r="F26" s="292">
        <f t="shared" si="5"/>
        <v>582</v>
      </c>
      <c r="G26" s="292">
        <v>52</v>
      </c>
      <c r="H26" s="292">
        <v>530</v>
      </c>
      <c r="I26" s="292">
        <v>194</v>
      </c>
      <c r="J26" s="247">
        <f t="shared" si="2"/>
        <v>166</v>
      </c>
      <c r="K26" s="247">
        <f t="shared" si="1"/>
        <v>-115</v>
      </c>
      <c r="L26" s="247">
        <f t="shared" si="1"/>
        <v>281</v>
      </c>
      <c r="M26" s="247">
        <f t="shared" si="1"/>
        <v>2</v>
      </c>
    </row>
    <row r="27" spans="1:13" ht="14.65" customHeight="1">
      <c r="A27" s="342" t="s">
        <v>47</v>
      </c>
      <c r="B27" s="276">
        <v>32</v>
      </c>
      <c r="C27" s="276" t="s">
        <v>53</v>
      </c>
      <c r="D27" s="276" t="s">
        <v>53</v>
      </c>
      <c r="E27" s="276" t="s">
        <v>53</v>
      </c>
      <c r="F27" s="276">
        <f t="shared" si="5"/>
        <v>0</v>
      </c>
      <c r="G27" s="276">
        <v>0</v>
      </c>
      <c r="H27" s="276">
        <v>0</v>
      </c>
      <c r="I27" s="276">
        <v>0</v>
      </c>
      <c r="J27" s="278">
        <f t="shared" si="2"/>
        <v>-32</v>
      </c>
      <c r="K27" s="276" t="s">
        <v>53</v>
      </c>
      <c r="L27" s="276" t="s">
        <v>53</v>
      </c>
      <c r="M27" s="276" t="s">
        <v>53</v>
      </c>
    </row>
    <row r="28" spans="1:13" ht="14.65" customHeight="1">
      <c r="A28" s="337"/>
      <c r="B28" s="362" t="s">
        <v>156</v>
      </c>
      <c r="C28" s="362"/>
      <c r="D28" s="362"/>
      <c r="E28" s="362"/>
      <c r="F28" s="362" t="s">
        <v>156</v>
      </c>
      <c r="G28" s="362"/>
      <c r="H28" s="362"/>
      <c r="I28" s="362"/>
      <c r="J28" s="362" t="s">
        <v>124</v>
      </c>
      <c r="K28" s="362"/>
      <c r="L28" s="362"/>
      <c r="M28" s="362"/>
    </row>
    <row r="29" spans="1:13" ht="14.65" customHeight="1">
      <c r="A29" s="341" t="s">
        <v>29</v>
      </c>
      <c r="B29" s="308">
        <f>B9*100/$B9</f>
        <v>100</v>
      </c>
      <c r="C29" s="306">
        <f t="shared" ref="C29:E29" si="10">C9*100/$B9</f>
        <v>65.477178423236509</v>
      </c>
      <c r="D29" s="306">
        <f t="shared" si="10"/>
        <v>33.065560165975107</v>
      </c>
      <c r="E29" s="306">
        <f t="shared" si="10"/>
        <v>82.014937759336107</v>
      </c>
      <c r="F29" s="308">
        <f>F9*100/$F9</f>
        <v>100</v>
      </c>
      <c r="G29" s="306">
        <f t="shared" ref="G29:I29" si="11">G9*100/$F9</f>
        <v>66.137266023823031</v>
      </c>
      <c r="H29" s="306">
        <f t="shared" si="11"/>
        <v>30.649627973707918</v>
      </c>
      <c r="I29" s="306">
        <f t="shared" si="11"/>
        <v>83.180407727469884</v>
      </c>
      <c r="J29" s="275" t="s">
        <v>103</v>
      </c>
      <c r="K29" s="310">
        <f t="shared" ref="K29:K46" si="12">G29-C29</f>
        <v>0.66008760058652172</v>
      </c>
      <c r="L29" s="310">
        <f t="shared" ref="L29:L46" si="13">H29-D29</f>
        <v>-2.4159321922671886</v>
      </c>
      <c r="M29" s="310">
        <f t="shared" ref="M29:M46" si="14">I29-E29</f>
        <v>1.1654699681337775</v>
      </c>
    </row>
    <row r="30" spans="1:13" ht="14.65" customHeight="1">
      <c r="A30" s="27" t="s">
        <v>30</v>
      </c>
      <c r="B30" s="185">
        <f t="shared" ref="B30:E45" si="15">B10*100/$B10</f>
        <v>100</v>
      </c>
      <c r="C30" s="65">
        <f t="shared" si="15"/>
        <v>67.450758112512403</v>
      </c>
      <c r="D30" s="65">
        <f t="shared" si="15"/>
        <v>32.549241887487604</v>
      </c>
      <c r="E30" s="65">
        <f t="shared" si="15"/>
        <v>82.736998724670542</v>
      </c>
      <c r="F30" s="305">
        <f t="shared" ref="F30:I45" si="16">F10*100/$F10</f>
        <v>100</v>
      </c>
      <c r="G30" s="65">
        <f t="shared" si="16"/>
        <v>70.100421120829282</v>
      </c>
      <c r="H30" s="65">
        <f t="shared" si="16"/>
        <v>29.899578879170715</v>
      </c>
      <c r="I30" s="65">
        <f t="shared" si="16"/>
        <v>84.807256235827666</v>
      </c>
      <c r="J30" s="175" t="s">
        <v>103</v>
      </c>
      <c r="K30" s="175">
        <f t="shared" si="12"/>
        <v>2.6496630083168782</v>
      </c>
      <c r="L30" s="175">
        <f t="shared" si="13"/>
        <v>-2.6496630083168888</v>
      </c>
      <c r="M30" s="175">
        <f t="shared" si="14"/>
        <v>2.0702575111571235</v>
      </c>
    </row>
    <row r="31" spans="1:13" ht="14.65" customHeight="1">
      <c r="A31" s="28" t="s">
        <v>31</v>
      </c>
      <c r="B31" s="184">
        <f t="shared" si="15"/>
        <v>100</v>
      </c>
      <c r="C31" s="63">
        <f t="shared" si="15"/>
        <v>16.666666666666668</v>
      </c>
      <c r="D31" s="63">
        <f t="shared" si="15"/>
        <v>83.333333333333329</v>
      </c>
      <c r="E31" s="63" t="s">
        <v>53</v>
      </c>
      <c r="F31" s="304">
        <f t="shared" si="16"/>
        <v>100</v>
      </c>
      <c r="G31" s="63">
        <f t="shared" si="16"/>
        <v>81.25</v>
      </c>
      <c r="H31" s="63">
        <f t="shared" si="16"/>
        <v>18.75</v>
      </c>
      <c r="I31" s="63">
        <f t="shared" si="16"/>
        <v>12.5</v>
      </c>
      <c r="J31" s="174" t="s">
        <v>103</v>
      </c>
      <c r="K31" s="174">
        <f t="shared" si="12"/>
        <v>64.583333333333329</v>
      </c>
      <c r="L31" s="174">
        <f t="shared" si="13"/>
        <v>-64.583333333333329</v>
      </c>
      <c r="M31" s="174" t="s">
        <v>53</v>
      </c>
    </row>
    <row r="32" spans="1:13" ht="14.65" customHeight="1">
      <c r="A32" s="29" t="s">
        <v>32</v>
      </c>
      <c r="B32" s="185">
        <f t="shared" si="15"/>
        <v>100</v>
      </c>
      <c r="C32" s="65">
        <f t="shared" si="15"/>
        <v>98.874104401228252</v>
      </c>
      <c r="D32" s="65">
        <f t="shared" si="15"/>
        <v>1.1258955987717503</v>
      </c>
      <c r="E32" s="65">
        <f t="shared" si="15"/>
        <v>83.111566018423744</v>
      </c>
      <c r="F32" s="305">
        <f t="shared" si="16"/>
        <v>100</v>
      </c>
      <c r="G32" s="65" t="s">
        <v>53</v>
      </c>
      <c r="H32" s="65" t="s">
        <v>53</v>
      </c>
      <c r="I32" s="65" t="s">
        <v>53</v>
      </c>
      <c r="J32" s="175" t="s">
        <v>103</v>
      </c>
      <c r="K32" s="175" t="s">
        <v>53</v>
      </c>
      <c r="L32" s="175" t="s">
        <v>53</v>
      </c>
      <c r="M32" s="175" t="s">
        <v>53</v>
      </c>
    </row>
    <row r="33" spans="1:13" ht="14.65" customHeight="1">
      <c r="A33" s="28" t="s">
        <v>33</v>
      </c>
      <c r="B33" s="184">
        <f t="shared" si="15"/>
        <v>100</v>
      </c>
      <c r="C33" s="63">
        <f t="shared" si="15"/>
        <v>67.103235747303543</v>
      </c>
      <c r="D33" s="63">
        <f t="shared" si="15"/>
        <v>32.896764252696457</v>
      </c>
      <c r="E33" s="63" t="s">
        <v>53</v>
      </c>
      <c r="F33" s="304">
        <f t="shared" si="16"/>
        <v>100</v>
      </c>
      <c r="G33" s="63">
        <f t="shared" si="16"/>
        <v>61.033519553072622</v>
      </c>
      <c r="H33" s="63">
        <f t="shared" si="16"/>
        <v>38.966480446927378</v>
      </c>
      <c r="I33" s="63">
        <f t="shared" si="16"/>
        <v>94.902234636871512</v>
      </c>
      <c r="J33" s="174" t="s">
        <v>103</v>
      </c>
      <c r="K33" s="174">
        <f t="shared" si="12"/>
        <v>-6.0697161942309208</v>
      </c>
      <c r="L33" s="174">
        <f t="shared" si="13"/>
        <v>6.0697161942309208</v>
      </c>
      <c r="M33" s="174" t="s">
        <v>53</v>
      </c>
    </row>
    <row r="34" spans="1:13" ht="14.65" customHeight="1">
      <c r="A34" s="29" t="s">
        <v>34</v>
      </c>
      <c r="B34" s="185">
        <f t="shared" si="15"/>
        <v>100</v>
      </c>
      <c r="C34" s="65" t="s">
        <v>53</v>
      </c>
      <c r="D34" s="65" t="s">
        <v>53</v>
      </c>
      <c r="E34" s="65" t="s">
        <v>53</v>
      </c>
      <c r="F34" s="305">
        <f t="shared" si="16"/>
        <v>100</v>
      </c>
      <c r="G34" s="65" t="s">
        <v>53</v>
      </c>
      <c r="H34" s="65" t="s">
        <v>53</v>
      </c>
      <c r="I34" s="65" t="s">
        <v>53</v>
      </c>
      <c r="J34" s="175" t="s">
        <v>103</v>
      </c>
      <c r="K34" s="175" t="s">
        <v>53</v>
      </c>
      <c r="L34" s="175" t="s">
        <v>53</v>
      </c>
      <c r="M34" s="175" t="s">
        <v>53</v>
      </c>
    </row>
    <row r="35" spans="1:13" ht="14.65" customHeight="1">
      <c r="A35" s="28" t="s">
        <v>35</v>
      </c>
      <c r="B35" s="184">
        <f t="shared" si="15"/>
        <v>100</v>
      </c>
      <c r="C35" s="63">
        <f t="shared" si="15"/>
        <v>10.619469026548673</v>
      </c>
      <c r="D35" s="63">
        <f t="shared" si="15"/>
        <v>89.380530973451329</v>
      </c>
      <c r="E35" s="63">
        <f t="shared" si="15"/>
        <v>69.469026548672559</v>
      </c>
      <c r="F35" s="304">
        <f t="shared" si="16"/>
        <v>100</v>
      </c>
      <c r="G35" s="63" t="s">
        <v>53</v>
      </c>
      <c r="H35" s="63" t="s">
        <v>53</v>
      </c>
      <c r="I35" s="63">
        <f t="shared" si="16"/>
        <v>71.035940803382658</v>
      </c>
      <c r="J35" s="174" t="s">
        <v>103</v>
      </c>
      <c r="K35" s="174" t="s">
        <v>53</v>
      </c>
      <c r="L35" s="174" t="s">
        <v>53</v>
      </c>
      <c r="M35" s="174">
        <f t="shared" si="14"/>
        <v>1.5669142547100989</v>
      </c>
    </row>
    <row r="36" spans="1:13" ht="14.65" customHeight="1">
      <c r="A36" s="29" t="s">
        <v>36</v>
      </c>
      <c r="B36" s="185">
        <f t="shared" si="15"/>
        <v>100</v>
      </c>
      <c r="C36" s="65">
        <f t="shared" si="15"/>
        <v>16.885007278020378</v>
      </c>
      <c r="D36" s="65">
        <f t="shared" si="15"/>
        <v>83.114992721979618</v>
      </c>
      <c r="E36" s="65">
        <f t="shared" si="15"/>
        <v>94.90538573508006</v>
      </c>
      <c r="F36" s="305">
        <f t="shared" si="16"/>
        <v>100</v>
      </c>
      <c r="G36" s="65">
        <f t="shared" si="16"/>
        <v>12.731229597388467</v>
      </c>
      <c r="H36" s="65">
        <f t="shared" si="16"/>
        <v>87.268770402611537</v>
      </c>
      <c r="I36" s="65">
        <f t="shared" si="16"/>
        <v>96.137105549510338</v>
      </c>
      <c r="J36" s="175" t="s">
        <v>103</v>
      </c>
      <c r="K36" s="175">
        <f t="shared" si="12"/>
        <v>-4.1537776806319116</v>
      </c>
      <c r="L36" s="175">
        <f t="shared" si="13"/>
        <v>4.1537776806319187</v>
      </c>
      <c r="M36" s="175">
        <f t="shared" si="14"/>
        <v>1.2317198144302779</v>
      </c>
    </row>
    <row r="37" spans="1:13" ht="14.65" customHeight="1">
      <c r="A37" s="28" t="s">
        <v>37</v>
      </c>
      <c r="B37" s="184">
        <f t="shared" si="15"/>
        <v>100</v>
      </c>
      <c r="C37" s="63">
        <f t="shared" si="15"/>
        <v>33.003492433061702</v>
      </c>
      <c r="D37" s="63">
        <f t="shared" si="15"/>
        <v>66.996507566938305</v>
      </c>
      <c r="E37" s="63">
        <f t="shared" si="15"/>
        <v>79.103608847497085</v>
      </c>
      <c r="F37" s="304">
        <f t="shared" si="16"/>
        <v>100</v>
      </c>
      <c r="G37" s="63">
        <f t="shared" si="16"/>
        <v>54.133858267716533</v>
      </c>
      <c r="H37" s="63">
        <f t="shared" si="16"/>
        <v>45.866141732283467</v>
      </c>
      <c r="I37" s="63">
        <f t="shared" si="16"/>
        <v>80.118110236220474</v>
      </c>
      <c r="J37" s="174" t="s">
        <v>103</v>
      </c>
      <c r="K37" s="174">
        <f t="shared" si="12"/>
        <v>21.130365834654832</v>
      </c>
      <c r="L37" s="174">
        <f t="shared" si="13"/>
        <v>-21.130365834654839</v>
      </c>
      <c r="M37" s="174">
        <f t="shared" si="14"/>
        <v>1.0145013887233887</v>
      </c>
    </row>
    <row r="38" spans="1:13" ht="14.65" customHeight="1">
      <c r="A38" s="29" t="s">
        <v>38</v>
      </c>
      <c r="B38" s="185">
        <f t="shared" si="15"/>
        <v>100</v>
      </c>
      <c r="C38" s="65">
        <f t="shared" si="15"/>
        <v>43.034682080924853</v>
      </c>
      <c r="D38" s="65">
        <f t="shared" si="15"/>
        <v>56.965317919075147</v>
      </c>
      <c r="E38" s="65">
        <f t="shared" si="15"/>
        <v>83.352601156069369</v>
      </c>
      <c r="F38" s="305">
        <f t="shared" si="16"/>
        <v>100</v>
      </c>
      <c r="G38" s="65">
        <f t="shared" si="16"/>
        <v>46.194398682042831</v>
      </c>
      <c r="H38" s="65">
        <f t="shared" si="16"/>
        <v>53.805601317957169</v>
      </c>
      <c r="I38" s="65">
        <f t="shared" si="16"/>
        <v>85.996705107084026</v>
      </c>
      <c r="J38" s="175" t="s">
        <v>103</v>
      </c>
      <c r="K38" s="175">
        <f t="shared" si="12"/>
        <v>3.159716601117978</v>
      </c>
      <c r="L38" s="175">
        <f t="shared" si="13"/>
        <v>-3.159716601117978</v>
      </c>
      <c r="M38" s="175">
        <f t="shared" si="14"/>
        <v>2.6441039510146567</v>
      </c>
    </row>
    <row r="39" spans="1:13" ht="14.65" customHeight="1">
      <c r="A39" s="28" t="s">
        <v>39</v>
      </c>
      <c r="B39" s="184">
        <f t="shared" si="15"/>
        <v>100</v>
      </c>
      <c r="C39" s="63">
        <f t="shared" si="15"/>
        <v>82.444800366090831</v>
      </c>
      <c r="D39" s="63">
        <f t="shared" si="15"/>
        <v>17.555199633909165</v>
      </c>
      <c r="E39" s="63">
        <f t="shared" si="15"/>
        <v>80.780231094840403</v>
      </c>
      <c r="F39" s="304">
        <f t="shared" si="16"/>
        <v>100</v>
      </c>
      <c r="G39" s="63">
        <f t="shared" si="16"/>
        <v>82.443660059733915</v>
      </c>
      <c r="H39" s="63">
        <f t="shared" si="16"/>
        <v>17.556339940266088</v>
      </c>
      <c r="I39" s="63">
        <f t="shared" si="16"/>
        <v>82.99755633994026</v>
      </c>
      <c r="J39" s="174" t="s">
        <v>103</v>
      </c>
      <c r="K39" s="174">
        <f t="shared" si="12"/>
        <v>-1.1403063569161986E-3</v>
      </c>
      <c r="L39" s="174">
        <f t="shared" si="13"/>
        <v>1.1403063569233041E-3</v>
      </c>
      <c r="M39" s="174">
        <f t="shared" si="14"/>
        <v>2.2173252450998575</v>
      </c>
    </row>
    <row r="40" spans="1:13" ht="14.65" customHeight="1">
      <c r="A40" s="29" t="s">
        <v>40</v>
      </c>
      <c r="B40" s="185">
        <f t="shared" si="15"/>
        <v>100</v>
      </c>
      <c r="C40" s="65">
        <f t="shared" si="15"/>
        <v>54.639175257731956</v>
      </c>
      <c r="D40" s="65">
        <f t="shared" si="15"/>
        <v>45.360824742268044</v>
      </c>
      <c r="E40" s="65">
        <f t="shared" si="15"/>
        <v>85.979381443298962</v>
      </c>
      <c r="F40" s="305">
        <f t="shared" si="16"/>
        <v>100</v>
      </c>
      <c r="G40" s="65">
        <f t="shared" si="16"/>
        <v>60.661764705882355</v>
      </c>
      <c r="H40" s="65">
        <f t="shared" si="16"/>
        <v>39.338235294117645</v>
      </c>
      <c r="I40" s="65">
        <f t="shared" si="16"/>
        <v>91.17647058823529</v>
      </c>
      <c r="J40" s="175" t="s">
        <v>103</v>
      </c>
      <c r="K40" s="175">
        <f t="shared" si="12"/>
        <v>6.0225894481503985</v>
      </c>
      <c r="L40" s="175">
        <f t="shared" si="13"/>
        <v>-6.0225894481503985</v>
      </c>
      <c r="M40" s="175">
        <f t="shared" si="14"/>
        <v>5.1970891449363279</v>
      </c>
    </row>
    <row r="41" spans="1:13" ht="14.65" customHeight="1">
      <c r="A41" s="30" t="s">
        <v>41</v>
      </c>
      <c r="B41" s="184">
        <f t="shared" si="15"/>
        <v>100</v>
      </c>
      <c r="C41" s="63">
        <f t="shared" si="15"/>
        <v>58.935160780179231</v>
      </c>
      <c r="D41" s="63">
        <f t="shared" si="15"/>
        <v>41.064839219820769</v>
      </c>
      <c r="E41" s="63">
        <f t="shared" si="15"/>
        <v>71.270426989984188</v>
      </c>
      <c r="F41" s="304">
        <f t="shared" si="16"/>
        <v>100</v>
      </c>
      <c r="G41" s="63">
        <f t="shared" si="16"/>
        <v>43.37294332723949</v>
      </c>
      <c r="H41" s="63">
        <f t="shared" si="16"/>
        <v>56.62705667276051</v>
      </c>
      <c r="I41" s="63">
        <f t="shared" si="16"/>
        <v>62.522851919561241</v>
      </c>
      <c r="J41" s="174" t="s">
        <v>103</v>
      </c>
      <c r="K41" s="174">
        <f t="shared" si="12"/>
        <v>-15.562217452939741</v>
      </c>
      <c r="L41" s="174">
        <f t="shared" si="13"/>
        <v>15.562217452939741</v>
      </c>
      <c r="M41" s="174">
        <f t="shared" si="14"/>
        <v>-8.7475750704229469</v>
      </c>
    </row>
    <row r="42" spans="1:13" ht="14.65" customHeight="1">
      <c r="A42" s="29" t="s">
        <v>42</v>
      </c>
      <c r="B42" s="302" t="s">
        <v>103</v>
      </c>
      <c r="C42" s="302" t="s">
        <v>103</v>
      </c>
      <c r="D42" s="302" t="s">
        <v>103</v>
      </c>
      <c r="E42" s="302" t="s">
        <v>103</v>
      </c>
      <c r="F42" s="305" t="s">
        <v>103</v>
      </c>
      <c r="G42" s="302" t="s">
        <v>103</v>
      </c>
      <c r="H42" s="302" t="s">
        <v>103</v>
      </c>
      <c r="I42" s="302" t="s">
        <v>103</v>
      </c>
      <c r="J42" s="175" t="s">
        <v>103</v>
      </c>
      <c r="K42" s="302" t="s">
        <v>103</v>
      </c>
      <c r="L42" s="302" t="s">
        <v>103</v>
      </c>
      <c r="M42" s="302" t="s">
        <v>103</v>
      </c>
    </row>
    <row r="43" spans="1:13" ht="14.65" customHeight="1">
      <c r="A43" s="28" t="s">
        <v>43</v>
      </c>
      <c r="B43" s="184">
        <f t="shared" si="15"/>
        <v>100</v>
      </c>
      <c r="C43" s="63" t="s">
        <v>53</v>
      </c>
      <c r="D43" s="63" t="s">
        <v>53</v>
      </c>
      <c r="E43" s="63">
        <f t="shared" si="15"/>
        <v>70.718232044198899</v>
      </c>
      <c r="F43" s="304">
        <f t="shared" si="16"/>
        <v>100</v>
      </c>
      <c r="G43" s="63">
        <f t="shared" si="16"/>
        <v>85.526315789473685</v>
      </c>
      <c r="H43" s="63">
        <f t="shared" si="16"/>
        <v>14.473684210526315</v>
      </c>
      <c r="I43" s="63">
        <f t="shared" si="16"/>
        <v>74.436090225563916</v>
      </c>
      <c r="J43" s="174" t="s">
        <v>103</v>
      </c>
      <c r="K43" s="174" t="s">
        <v>53</v>
      </c>
      <c r="L43" s="174" t="s">
        <v>53</v>
      </c>
      <c r="M43" s="174">
        <f t="shared" si="14"/>
        <v>3.7178581813650169</v>
      </c>
    </row>
    <row r="44" spans="1:13" ht="14.65" customHeight="1">
      <c r="A44" s="29" t="s">
        <v>44</v>
      </c>
      <c r="B44" s="185">
        <f t="shared" si="15"/>
        <v>100</v>
      </c>
      <c r="C44" s="65">
        <f t="shared" si="15"/>
        <v>37.305699481865283</v>
      </c>
      <c r="D44" s="65">
        <f t="shared" si="15"/>
        <v>62.694300518134717</v>
      </c>
      <c r="E44" s="65">
        <f t="shared" si="15"/>
        <v>73.747841105354055</v>
      </c>
      <c r="F44" s="305">
        <f t="shared" si="16"/>
        <v>100</v>
      </c>
      <c r="G44" s="65">
        <f t="shared" si="16"/>
        <v>24.607329842931936</v>
      </c>
      <c r="H44" s="65">
        <f t="shared" si="16"/>
        <v>75.392670157068068</v>
      </c>
      <c r="I44" s="65" t="s">
        <v>53</v>
      </c>
      <c r="J44" s="175" t="s">
        <v>103</v>
      </c>
      <c r="K44" s="175">
        <f t="shared" si="12"/>
        <v>-12.698369638933347</v>
      </c>
      <c r="L44" s="175">
        <f t="shared" si="13"/>
        <v>12.69836963893335</v>
      </c>
      <c r="M44" s="175" t="s">
        <v>53</v>
      </c>
    </row>
    <row r="45" spans="1:13" ht="14.65" customHeight="1">
      <c r="A45" s="28" t="s">
        <v>45</v>
      </c>
      <c r="B45" s="184">
        <f t="shared" si="15"/>
        <v>100</v>
      </c>
      <c r="C45" s="63">
        <f t="shared" si="15"/>
        <v>68.30708661417323</v>
      </c>
      <c r="D45" s="63">
        <f t="shared" si="15"/>
        <v>31.69291338582677</v>
      </c>
      <c r="E45" s="63">
        <f t="shared" si="15"/>
        <v>87.795275590551185</v>
      </c>
      <c r="F45" s="304">
        <f t="shared" si="16"/>
        <v>100</v>
      </c>
      <c r="G45" s="63">
        <f t="shared" si="16"/>
        <v>60.079840319361274</v>
      </c>
      <c r="H45" s="63">
        <f t="shared" si="16"/>
        <v>39.920159680638726</v>
      </c>
      <c r="I45" s="63">
        <f t="shared" si="16"/>
        <v>40.918163672654693</v>
      </c>
      <c r="J45" s="174" t="s">
        <v>103</v>
      </c>
      <c r="K45" s="174">
        <f t="shared" si="12"/>
        <v>-8.2272462948119554</v>
      </c>
      <c r="L45" s="174">
        <f t="shared" si="13"/>
        <v>8.2272462948119554</v>
      </c>
      <c r="M45" s="174">
        <f t="shared" si="14"/>
        <v>-46.877111917896492</v>
      </c>
    </row>
    <row r="46" spans="1:13" ht="14.65" customHeight="1">
      <c r="A46" s="29" t="s">
        <v>46</v>
      </c>
      <c r="B46" s="185">
        <f t="shared" ref="B46:E47" si="17">B26*100/$B26</f>
        <v>100</v>
      </c>
      <c r="C46" s="65">
        <f t="shared" si="17"/>
        <v>40.144230769230766</v>
      </c>
      <c r="D46" s="65">
        <f t="shared" si="17"/>
        <v>59.855769230769234</v>
      </c>
      <c r="E46" s="65">
        <f t="shared" si="17"/>
        <v>46.153846153846153</v>
      </c>
      <c r="F46" s="305">
        <f t="shared" ref="F46:I46" si="18">F26*100/$F26</f>
        <v>100</v>
      </c>
      <c r="G46" s="65">
        <f t="shared" si="18"/>
        <v>8.934707903780069</v>
      </c>
      <c r="H46" s="65">
        <f t="shared" si="18"/>
        <v>91.065292096219935</v>
      </c>
      <c r="I46" s="65">
        <f t="shared" si="18"/>
        <v>33.333333333333336</v>
      </c>
      <c r="J46" s="175" t="s">
        <v>103</v>
      </c>
      <c r="K46" s="175">
        <f t="shared" si="12"/>
        <v>-31.209522865450698</v>
      </c>
      <c r="L46" s="175">
        <f t="shared" si="13"/>
        <v>31.209522865450701</v>
      </c>
      <c r="M46" s="175">
        <f t="shared" si="14"/>
        <v>-12.820512820512818</v>
      </c>
    </row>
    <row r="47" spans="1:13" ht="14.65" customHeight="1">
      <c r="A47" s="28" t="s">
        <v>47</v>
      </c>
      <c r="B47" s="184">
        <f t="shared" si="17"/>
        <v>100</v>
      </c>
      <c r="C47" s="63" t="s">
        <v>53</v>
      </c>
      <c r="D47" s="63" t="s">
        <v>53</v>
      </c>
      <c r="E47" s="295" t="s">
        <v>53</v>
      </c>
      <c r="F47" s="301" t="s">
        <v>103</v>
      </c>
      <c r="G47" s="301" t="s">
        <v>103</v>
      </c>
      <c r="H47" s="301" t="s">
        <v>103</v>
      </c>
      <c r="I47" s="301" t="s">
        <v>103</v>
      </c>
      <c r="J47" s="174" t="s">
        <v>103</v>
      </c>
      <c r="K47" s="301" t="s">
        <v>103</v>
      </c>
      <c r="L47" s="301" t="s">
        <v>103</v>
      </c>
      <c r="M47" s="301" t="s">
        <v>103</v>
      </c>
    </row>
    <row r="48" spans="1:13" ht="20.25" customHeight="1">
      <c r="A48" s="373" t="s">
        <v>127</v>
      </c>
      <c r="B48" s="373"/>
      <c r="C48" s="373"/>
      <c r="D48" s="373"/>
      <c r="E48" s="373"/>
      <c r="F48" s="373"/>
      <c r="G48" s="373"/>
      <c r="H48" s="373"/>
      <c r="I48" s="373"/>
      <c r="J48" s="373"/>
      <c r="K48" s="373"/>
      <c r="L48" s="373"/>
      <c r="M48" s="373"/>
    </row>
  </sheetData>
  <mergeCells count="17">
    <mergeCell ref="A48:M48"/>
    <mergeCell ref="B8:E8"/>
    <mergeCell ref="F8:I8"/>
    <mergeCell ref="J8:M8"/>
    <mergeCell ref="B28:E28"/>
    <mergeCell ref="F28:I28"/>
    <mergeCell ref="J28:M28"/>
    <mergeCell ref="A5:A7"/>
    <mergeCell ref="B5:E5"/>
    <mergeCell ref="F5:I5"/>
    <mergeCell ref="J5:M5"/>
    <mergeCell ref="B6:B7"/>
    <mergeCell ref="C6:E6"/>
    <mergeCell ref="F6:F7"/>
    <mergeCell ref="G6:I6"/>
    <mergeCell ref="J6:J7"/>
    <mergeCell ref="K6:M6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8"/>
  <sheetViews>
    <sheetView workbookViewId="0"/>
  </sheetViews>
  <sheetFormatPr baseColWidth="10" defaultColWidth="10.81640625" defaultRowHeight="14.65" customHeight="1"/>
  <cols>
    <col min="1" max="1" width="26.81640625" style="3" customWidth="1"/>
    <col min="2" max="13" width="12.54296875" style="3" customWidth="1"/>
    <col min="14" max="16384" width="10.81640625" style="3"/>
  </cols>
  <sheetData>
    <row r="1" spans="1:13" s="5" customFormat="1" ht="20.25" customHeight="1">
      <c r="A1" s="4" t="s">
        <v>0</v>
      </c>
    </row>
    <row r="2" spans="1:13" s="2" customFormat="1" ht="14.65" customHeight="1">
      <c r="A2" s="1"/>
    </row>
    <row r="3" spans="1:13" s="2" customFormat="1" ht="14.65" customHeight="1">
      <c r="A3" s="9" t="s">
        <v>387</v>
      </c>
    </row>
    <row r="5" spans="1:13" ht="14.65" customHeight="1">
      <c r="A5" s="374" t="s">
        <v>28</v>
      </c>
      <c r="B5" s="366">
        <v>2012</v>
      </c>
      <c r="C5" s="366"/>
      <c r="D5" s="366"/>
      <c r="E5" s="366"/>
      <c r="F5" s="366">
        <v>2015</v>
      </c>
      <c r="G5" s="366"/>
      <c r="H5" s="366"/>
      <c r="I5" s="366"/>
      <c r="J5" s="366" t="s">
        <v>214</v>
      </c>
      <c r="K5" s="366"/>
      <c r="L5" s="366"/>
      <c r="M5" s="366"/>
    </row>
    <row r="6" spans="1:13" ht="14.65" customHeight="1">
      <c r="A6" s="375"/>
      <c r="B6" s="371" t="s">
        <v>155</v>
      </c>
      <c r="C6" s="366" t="s">
        <v>27</v>
      </c>
      <c r="D6" s="366"/>
      <c r="E6" s="366"/>
      <c r="F6" s="371" t="s">
        <v>155</v>
      </c>
      <c r="G6" s="366" t="s">
        <v>27</v>
      </c>
      <c r="H6" s="366"/>
      <c r="I6" s="366"/>
      <c r="J6" s="371" t="s">
        <v>155</v>
      </c>
      <c r="K6" s="366" t="s">
        <v>27</v>
      </c>
      <c r="L6" s="366"/>
      <c r="M6" s="366"/>
    </row>
    <row r="7" spans="1:13" s="25" customFormat="1" ht="40.15" customHeight="1">
      <c r="A7" s="375"/>
      <c r="B7" s="372"/>
      <c r="C7" s="300" t="s">
        <v>72</v>
      </c>
      <c r="D7" s="300" t="s">
        <v>159</v>
      </c>
      <c r="E7" s="300" t="s">
        <v>158</v>
      </c>
      <c r="F7" s="372"/>
      <c r="G7" s="300" t="s">
        <v>72</v>
      </c>
      <c r="H7" s="300" t="s">
        <v>159</v>
      </c>
      <c r="I7" s="300" t="s">
        <v>158</v>
      </c>
      <c r="J7" s="372"/>
      <c r="K7" s="300" t="s">
        <v>72</v>
      </c>
      <c r="L7" s="300" t="s">
        <v>159</v>
      </c>
      <c r="M7" s="300" t="s">
        <v>158</v>
      </c>
    </row>
    <row r="8" spans="1:13" ht="14.65" customHeight="1">
      <c r="A8" s="337"/>
      <c r="B8" s="362" t="s">
        <v>5</v>
      </c>
      <c r="C8" s="362"/>
      <c r="D8" s="362"/>
      <c r="E8" s="362"/>
      <c r="F8" s="362" t="s">
        <v>5</v>
      </c>
      <c r="G8" s="362"/>
      <c r="H8" s="362"/>
      <c r="I8" s="362"/>
      <c r="J8" s="362" t="s">
        <v>5</v>
      </c>
      <c r="K8" s="362"/>
      <c r="L8" s="362"/>
      <c r="M8" s="362"/>
    </row>
    <row r="9" spans="1:13" ht="14.65" customHeight="1">
      <c r="A9" s="341" t="s">
        <v>29</v>
      </c>
      <c r="B9" s="307">
        <f>SUM(B11:B20,B22:B27)</f>
        <v>27138</v>
      </c>
      <c r="C9" s="307">
        <f>C10+C21</f>
        <v>15406</v>
      </c>
      <c r="D9" s="307">
        <f>D10+D21</f>
        <v>11732</v>
      </c>
      <c r="E9" s="307">
        <f>E10+E21</f>
        <v>21133</v>
      </c>
      <c r="F9" s="307">
        <f>H9+G9</f>
        <v>25540</v>
      </c>
      <c r="G9" s="307">
        <v>15054</v>
      </c>
      <c r="H9" s="307">
        <v>10486</v>
      </c>
      <c r="I9" s="307">
        <v>19437</v>
      </c>
      <c r="J9" s="309">
        <f>F9-B9</f>
        <v>-1598</v>
      </c>
      <c r="K9" s="309">
        <f t="shared" ref="K9:M21" si="0">G9-C9</f>
        <v>-352</v>
      </c>
      <c r="L9" s="309">
        <f t="shared" si="0"/>
        <v>-1246</v>
      </c>
      <c r="M9" s="309">
        <f t="shared" si="0"/>
        <v>-1696</v>
      </c>
    </row>
    <row r="10" spans="1:13" ht="14.65" customHeight="1">
      <c r="A10" s="27" t="s">
        <v>30</v>
      </c>
      <c r="B10" s="246">
        <f>SUM(B11:B20)</f>
        <v>12166</v>
      </c>
      <c r="C10" s="292">
        <v>7406</v>
      </c>
      <c r="D10" s="292">
        <v>4760</v>
      </c>
      <c r="E10" s="292">
        <v>11177</v>
      </c>
      <c r="F10" s="292">
        <f>H10+G10</f>
        <v>11429</v>
      </c>
      <c r="G10" s="292">
        <v>6913</v>
      </c>
      <c r="H10" s="292">
        <v>4516</v>
      </c>
      <c r="I10" s="292">
        <v>10371</v>
      </c>
      <c r="J10" s="247">
        <f t="shared" ref="J10:J21" si="1">F10-B10</f>
        <v>-737</v>
      </c>
      <c r="K10" s="247">
        <f t="shared" si="0"/>
        <v>-493</v>
      </c>
      <c r="L10" s="247">
        <f t="shared" si="0"/>
        <v>-244</v>
      </c>
      <c r="M10" s="247">
        <f t="shared" si="0"/>
        <v>-806</v>
      </c>
    </row>
    <row r="11" spans="1:13" ht="14.65" customHeight="1">
      <c r="A11" s="28" t="s">
        <v>31</v>
      </c>
      <c r="B11" s="245">
        <f>SUM(C11:D11)</f>
        <v>1159</v>
      </c>
      <c r="C11" s="291">
        <v>702</v>
      </c>
      <c r="D11" s="291">
        <v>457</v>
      </c>
      <c r="E11" s="291" t="s">
        <v>53</v>
      </c>
      <c r="F11" s="291" t="s">
        <v>53</v>
      </c>
      <c r="G11" s="291" t="s">
        <v>53</v>
      </c>
      <c r="H11" s="291" t="s">
        <v>53</v>
      </c>
      <c r="I11" s="291" t="s">
        <v>53</v>
      </c>
      <c r="J11" s="291" t="s">
        <v>53</v>
      </c>
      <c r="K11" s="76" t="s">
        <v>53</v>
      </c>
      <c r="L11" s="76" t="s">
        <v>53</v>
      </c>
      <c r="M11" s="76" t="s">
        <v>53</v>
      </c>
    </row>
    <row r="12" spans="1:13" ht="14.65" customHeight="1">
      <c r="A12" s="29" t="s">
        <v>32</v>
      </c>
      <c r="B12" s="246">
        <v>21</v>
      </c>
      <c r="C12" s="292" t="s">
        <v>53</v>
      </c>
      <c r="D12" s="292" t="s">
        <v>53</v>
      </c>
      <c r="E12" s="292" t="s">
        <v>53</v>
      </c>
      <c r="F12" s="292" t="s">
        <v>53</v>
      </c>
      <c r="G12" s="292" t="s">
        <v>53</v>
      </c>
      <c r="H12" s="292" t="s">
        <v>53</v>
      </c>
      <c r="I12" s="292" t="s">
        <v>53</v>
      </c>
      <c r="J12" s="292" t="s">
        <v>53</v>
      </c>
      <c r="K12" s="246" t="s">
        <v>53</v>
      </c>
      <c r="L12" s="246" t="s">
        <v>53</v>
      </c>
      <c r="M12" s="246" t="s">
        <v>53</v>
      </c>
    </row>
    <row r="13" spans="1:13" ht="14.65" customHeight="1">
      <c r="A13" s="28" t="s">
        <v>33</v>
      </c>
      <c r="B13" s="245">
        <f t="shared" ref="B13" si="2">SUM(C13:D13)</f>
        <v>2015</v>
      </c>
      <c r="C13" s="291">
        <v>1808</v>
      </c>
      <c r="D13" s="291">
        <v>207</v>
      </c>
      <c r="E13" s="291" t="s">
        <v>53</v>
      </c>
      <c r="F13" s="291" t="s">
        <v>53</v>
      </c>
      <c r="G13" s="291" t="s">
        <v>53</v>
      </c>
      <c r="H13" s="291" t="s">
        <v>53</v>
      </c>
      <c r="I13" s="291" t="s">
        <v>53</v>
      </c>
      <c r="J13" s="291" t="s">
        <v>53</v>
      </c>
      <c r="K13" s="245" t="s">
        <v>53</v>
      </c>
      <c r="L13" s="245" t="s">
        <v>53</v>
      </c>
      <c r="M13" s="245" t="s">
        <v>53</v>
      </c>
    </row>
    <row r="14" spans="1:13" ht="14.65" customHeight="1">
      <c r="A14" s="29" t="s">
        <v>34</v>
      </c>
      <c r="B14" s="246">
        <v>107</v>
      </c>
      <c r="C14" s="292" t="s">
        <v>53</v>
      </c>
      <c r="D14" s="292" t="s">
        <v>53</v>
      </c>
      <c r="E14" s="292" t="s">
        <v>53</v>
      </c>
      <c r="F14" s="292" t="s">
        <v>53</v>
      </c>
      <c r="G14" s="292" t="s">
        <v>53</v>
      </c>
      <c r="H14" s="292" t="s">
        <v>53</v>
      </c>
      <c r="I14" s="292" t="s">
        <v>53</v>
      </c>
      <c r="J14" s="292" t="s">
        <v>53</v>
      </c>
      <c r="K14" s="246" t="s">
        <v>53</v>
      </c>
      <c r="L14" s="246" t="s">
        <v>53</v>
      </c>
      <c r="M14" s="246" t="s">
        <v>53</v>
      </c>
    </row>
    <row r="15" spans="1:13" ht="14.65" customHeight="1">
      <c r="A15" s="28" t="s">
        <v>35</v>
      </c>
      <c r="B15" s="245">
        <v>86</v>
      </c>
      <c r="C15" s="291" t="s">
        <v>53</v>
      </c>
      <c r="D15" s="291" t="s">
        <v>53</v>
      </c>
      <c r="E15" s="291" t="s">
        <v>53</v>
      </c>
      <c r="F15" s="291" t="s">
        <v>53</v>
      </c>
      <c r="G15" s="291" t="s">
        <v>53</v>
      </c>
      <c r="H15" s="291" t="s">
        <v>53</v>
      </c>
      <c r="I15" s="291" t="s">
        <v>53</v>
      </c>
      <c r="J15" s="291" t="s">
        <v>53</v>
      </c>
      <c r="K15" s="245" t="s">
        <v>53</v>
      </c>
      <c r="L15" s="245" t="s">
        <v>53</v>
      </c>
      <c r="M15" s="245" t="s">
        <v>53</v>
      </c>
    </row>
    <row r="16" spans="1:13" ht="14.65" customHeight="1">
      <c r="A16" s="29" t="s">
        <v>36</v>
      </c>
      <c r="B16" s="246">
        <v>414</v>
      </c>
      <c r="C16" s="292" t="s">
        <v>53</v>
      </c>
      <c r="D16" s="292" t="s">
        <v>53</v>
      </c>
      <c r="E16" s="292" t="s">
        <v>53</v>
      </c>
      <c r="F16" s="292" t="s">
        <v>53</v>
      </c>
      <c r="G16" s="292" t="s">
        <v>53</v>
      </c>
      <c r="H16" s="292" t="s">
        <v>53</v>
      </c>
      <c r="I16" s="292" t="s">
        <v>53</v>
      </c>
      <c r="J16" s="292" t="s">
        <v>53</v>
      </c>
      <c r="K16" s="246" t="s">
        <v>53</v>
      </c>
      <c r="L16" s="246" t="s">
        <v>53</v>
      </c>
      <c r="M16" s="246" t="s">
        <v>53</v>
      </c>
    </row>
    <row r="17" spans="1:13" ht="14.65" customHeight="1">
      <c r="A17" s="28" t="s">
        <v>37</v>
      </c>
      <c r="B17" s="245">
        <f t="shared" ref="B17:B27" si="3">SUM(C17:D17)</f>
        <v>137</v>
      </c>
      <c r="C17" s="291">
        <v>61</v>
      </c>
      <c r="D17" s="291">
        <v>76</v>
      </c>
      <c r="E17" s="291" t="s">
        <v>53</v>
      </c>
      <c r="F17" s="291" t="s">
        <v>53</v>
      </c>
      <c r="G17" s="291" t="s">
        <v>53</v>
      </c>
      <c r="H17" s="291" t="s">
        <v>53</v>
      </c>
      <c r="I17" s="291" t="s">
        <v>53</v>
      </c>
      <c r="J17" s="291" t="s">
        <v>53</v>
      </c>
      <c r="K17" s="245" t="s">
        <v>53</v>
      </c>
      <c r="L17" s="245" t="s">
        <v>53</v>
      </c>
      <c r="M17" s="245" t="s">
        <v>53</v>
      </c>
    </row>
    <row r="18" spans="1:13" ht="14.65" customHeight="1">
      <c r="A18" s="29" t="s">
        <v>38</v>
      </c>
      <c r="B18" s="246">
        <f t="shared" si="3"/>
        <v>885</v>
      </c>
      <c r="C18" s="292">
        <v>373</v>
      </c>
      <c r="D18" s="292">
        <v>512</v>
      </c>
      <c r="E18" s="292" t="s">
        <v>53</v>
      </c>
      <c r="F18" s="292" t="s">
        <v>53</v>
      </c>
      <c r="G18" s="292" t="s">
        <v>53</v>
      </c>
      <c r="H18" s="292" t="s">
        <v>53</v>
      </c>
      <c r="I18" s="292" t="s">
        <v>53</v>
      </c>
      <c r="J18" s="292" t="s">
        <v>53</v>
      </c>
      <c r="K18" s="246" t="s">
        <v>53</v>
      </c>
      <c r="L18" s="246" t="s">
        <v>53</v>
      </c>
      <c r="M18" s="246" t="s">
        <v>53</v>
      </c>
    </row>
    <row r="19" spans="1:13" ht="14.65" customHeight="1">
      <c r="A19" s="28" t="s">
        <v>39</v>
      </c>
      <c r="B19" s="245">
        <f t="shared" si="3"/>
        <v>7096</v>
      </c>
      <c r="C19" s="291">
        <v>4223</v>
      </c>
      <c r="D19" s="291">
        <v>2873</v>
      </c>
      <c r="E19" s="291" t="s">
        <v>53</v>
      </c>
      <c r="F19" s="291" t="s">
        <v>53</v>
      </c>
      <c r="G19" s="291" t="s">
        <v>53</v>
      </c>
      <c r="H19" s="291" t="s">
        <v>53</v>
      </c>
      <c r="I19" s="291" t="s">
        <v>53</v>
      </c>
      <c r="J19" s="291" t="s">
        <v>53</v>
      </c>
      <c r="K19" s="245" t="s">
        <v>53</v>
      </c>
      <c r="L19" s="245" t="s">
        <v>53</v>
      </c>
      <c r="M19" s="245" t="s">
        <v>53</v>
      </c>
    </row>
    <row r="20" spans="1:13" ht="14.65" customHeight="1">
      <c r="A20" s="29" t="s">
        <v>40</v>
      </c>
      <c r="B20" s="246">
        <f t="shared" si="3"/>
        <v>246</v>
      </c>
      <c r="C20" s="292">
        <v>58</v>
      </c>
      <c r="D20" s="292">
        <v>188</v>
      </c>
      <c r="E20" s="292" t="s">
        <v>53</v>
      </c>
      <c r="F20" s="292" t="s">
        <v>53</v>
      </c>
      <c r="G20" s="292" t="s">
        <v>53</v>
      </c>
      <c r="H20" s="292" t="s">
        <v>53</v>
      </c>
      <c r="I20" s="292" t="s">
        <v>53</v>
      </c>
      <c r="J20" s="292" t="s">
        <v>53</v>
      </c>
      <c r="K20" s="246" t="s">
        <v>53</v>
      </c>
      <c r="L20" s="246" t="s">
        <v>53</v>
      </c>
      <c r="M20" s="246" t="s">
        <v>53</v>
      </c>
    </row>
    <row r="21" spans="1:13" ht="14.65" customHeight="1">
      <c r="A21" s="30" t="s">
        <v>41</v>
      </c>
      <c r="B21" s="245">
        <f t="shared" si="3"/>
        <v>14972</v>
      </c>
      <c r="C21" s="291">
        <f t="shared" ref="C21:D21" si="4">SUM(C22:C27)</f>
        <v>8000</v>
      </c>
      <c r="D21" s="291">
        <f t="shared" si="4"/>
        <v>6972</v>
      </c>
      <c r="E21" s="291">
        <v>9956</v>
      </c>
      <c r="F21" s="291">
        <f>H21+G21</f>
        <v>14111</v>
      </c>
      <c r="G21" s="291">
        <v>8141</v>
      </c>
      <c r="H21" s="291">
        <v>5970</v>
      </c>
      <c r="I21" s="291">
        <v>9066</v>
      </c>
      <c r="J21" s="248">
        <f t="shared" si="1"/>
        <v>-861</v>
      </c>
      <c r="K21" s="248">
        <f t="shared" si="0"/>
        <v>141</v>
      </c>
      <c r="L21" s="248">
        <f t="shared" si="0"/>
        <v>-1002</v>
      </c>
      <c r="M21" s="248">
        <f t="shared" si="0"/>
        <v>-890</v>
      </c>
    </row>
    <row r="22" spans="1:13" ht="14.65" customHeight="1">
      <c r="A22" s="29" t="s">
        <v>42</v>
      </c>
      <c r="B22" s="246">
        <f t="shared" si="3"/>
        <v>0</v>
      </c>
      <c r="C22" s="292">
        <v>0</v>
      </c>
      <c r="D22" s="292">
        <v>0</v>
      </c>
      <c r="E22" s="292">
        <v>0</v>
      </c>
      <c r="F22" s="292" t="s">
        <v>53</v>
      </c>
      <c r="G22" s="292" t="s">
        <v>53</v>
      </c>
      <c r="H22" s="292" t="s">
        <v>53</v>
      </c>
      <c r="I22" s="292" t="s">
        <v>53</v>
      </c>
      <c r="J22" s="292" t="s">
        <v>53</v>
      </c>
      <c r="K22" s="292" t="s">
        <v>53</v>
      </c>
      <c r="L22" s="292" t="s">
        <v>53</v>
      </c>
      <c r="M22" s="292" t="s">
        <v>53</v>
      </c>
    </row>
    <row r="23" spans="1:13" ht="14.65" customHeight="1">
      <c r="A23" s="28" t="s">
        <v>43</v>
      </c>
      <c r="B23" s="245">
        <f t="shared" si="3"/>
        <v>3364</v>
      </c>
      <c r="C23" s="291">
        <v>2443</v>
      </c>
      <c r="D23" s="291">
        <v>921</v>
      </c>
      <c r="E23" s="291" t="s">
        <v>53</v>
      </c>
      <c r="F23" s="291" t="s">
        <v>53</v>
      </c>
      <c r="G23" s="291" t="s">
        <v>53</v>
      </c>
      <c r="H23" s="291" t="s">
        <v>53</v>
      </c>
      <c r="I23" s="291" t="s">
        <v>53</v>
      </c>
      <c r="J23" s="291" t="s">
        <v>53</v>
      </c>
      <c r="K23" s="291" t="s">
        <v>53</v>
      </c>
      <c r="L23" s="291" t="s">
        <v>53</v>
      </c>
      <c r="M23" s="291" t="s">
        <v>53</v>
      </c>
    </row>
    <row r="24" spans="1:13" ht="14.65" customHeight="1">
      <c r="A24" s="29" t="s">
        <v>44</v>
      </c>
      <c r="B24" s="246">
        <f t="shared" si="3"/>
        <v>2082</v>
      </c>
      <c r="C24" s="292">
        <v>875</v>
      </c>
      <c r="D24" s="292">
        <v>1207</v>
      </c>
      <c r="E24" s="292" t="s">
        <v>53</v>
      </c>
      <c r="F24" s="292" t="s">
        <v>53</v>
      </c>
      <c r="G24" s="292" t="s">
        <v>53</v>
      </c>
      <c r="H24" s="292" t="s">
        <v>53</v>
      </c>
      <c r="I24" s="292" t="s">
        <v>53</v>
      </c>
      <c r="J24" s="292" t="s">
        <v>53</v>
      </c>
      <c r="K24" s="292" t="s">
        <v>53</v>
      </c>
      <c r="L24" s="292" t="s">
        <v>53</v>
      </c>
      <c r="M24" s="292" t="s">
        <v>53</v>
      </c>
    </row>
    <row r="25" spans="1:13" ht="14.65" customHeight="1">
      <c r="A25" s="28" t="s">
        <v>45</v>
      </c>
      <c r="B25" s="245">
        <f t="shared" si="3"/>
        <v>7023</v>
      </c>
      <c r="C25" s="291">
        <v>4018</v>
      </c>
      <c r="D25" s="291">
        <v>3005</v>
      </c>
      <c r="E25" s="291" t="s">
        <v>53</v>
      </c>
      <c r="F25" s="291" t="s">
        <v>53</v>
      </c>
      <c r="G25" s="291" t="s">
        <v>53</v>
      </c>
      <c r="H25" s="291" t="s">
        <v>53</v>
      </c>
      <c r="I25" s="291" t="s">
        <v>53</v>
      </c>
      <c r="J25" s="291" t="s">
        <v>53</v>
      </c>
      <c r="K25" s="291" t="s">
        <v>53</v>
      </c>
      <c r="L25" s="291" t="s">
        <v>53</v>
      </c>
      <c r="M25" s="291" t="s">
        <v>53</v>
      </c>
    </row>
    <row r="26" spans="1:13" ht="14.65" customHeight="1">
      <c r="A26" s="29" t="s">
        <v>46</v>
      </c>
      <c r="B26" s="246">
        <f t="shared" si="3"/>
        <v>2298</v>
      </c>
      <c r="C26" s="292">
        <v>531</v>
      </c>
      <c r="D26" s="292">
        <v>1767</v>
      </c>
      <c r="E26" s="292" t="s">
        <v>53</v>
      </c>
      <c r="F26" s="292" t="s">
        <v>53</v>
      </c>
      <c r="G26" s="292" t="s">
        <v>53</v>
      </c>
      <c r="H26" s="292" t="s">
        <v>53</v>
      </c>
      <c r="I26" s="292" t="s">
        <v>53</v>
      </c>
      <c r="J26" s="292" t="s">
        <v>53</v>
      </c>
      <c r="K26" s="292" t="s">
        <v>53</v>
      </c>
      <c r="L26" s="292" t="s">
        <v>53</v>
      </c>
      <c r="M26" s="292" t="s">
        <v>53</v>
      </c>
    </row>
    <row r="27" spans="1:13" ht="14.65" customHeight="1">
      <c r="A27" s="342" t="s">
        <v>47</v>
      </c>
      <c r="B27" s="276">
        <f t="shared" si="3"/>
        <v>205</v>
      </c>
      <c r="C27" s="276">
        <v>133</v>
      </c>
      <c r="D27" s="276">
        <v>72</v>
      </c>
      <c r="E27" s="276" t="s">
        <v>53</v>
      </c>
      <c r="F27" s="276" t="s">
        <v>53</v>
      </c>
      <c r="G27" s="276" t="s">
        <v>53</v>
      </c>
      <c r="H27" s="276" t="s">
        <v>53</v>
      </c>
      <c r="I27" s="276" t="s">
        <v>53</v>
      </c>
      <c r="J27" s="276" t="s">
        <v>53</v>
      </c>
      <c r="K27" s="276" t="s">
        <v>53</v>
      </c>
      <c r="L27" s="276" t="s">
        <v>53</v>
      </c>
      <c r="M27" s="276" t="s">
        <v>53</v>
      </c>
    </row>
    <row r="28" spans="1:13" ht="14.65" customHeight="1">
      <c r="A28" s="337"/>
      <c r="B28" s="362" t="s">
        <v>156</v>
      </c>
      <c r="C28" s="362"/>
      <c r="D28" s="362"/>
      <c r="E28" s="362"/>
      <c r="F28" s="362" t="s">
        <v>156</v>
      </c>
      <c r="G28" s="362"/>
      <c r="H28" s="362"/>
      <c r="I28" s="362"/>
      <c r="J28" s="362" t="s">
        <v>124</v>
      </c>
      <c r="K28" s="362"/>
      <c r="L28" s="362"/>
      <c r="M28" s="362"/>
    </row>
    <row r="29" spans="1:13" ht="14.65" customHeight="1">
      <c r="A29" s="341" t="s">
        <v>29</v>
      </c>
      <c r="B29" s="308">
        <f>B9*100/$B9</f>
        <v>100</v>
      </c>
      <c r="C29" s="306">
        <f t="shared" ref="C29:E29" si="5">C9*100/$B9</f>
        <v>56.769106050556417</v>
      </c>
      <c r="D29" s="306">
        <f t="shared" si="5"/>
        <v>43.230893949443583</v>
      </c>
      <c r="E29" s="306">
        <f t="shared" si="5"/>
        <v>77.872356105829468</v>
      </c>
      <c r="F29" s="306">
        <f>F9*100/$F9</f>
        <v>100</v>
      </c>
      <c r="G29" s="306">
        <f t="shared" ref="G29:I29" si="6">G9*100/$F9</f>
        <v>58.942834768989819</v>
      </c>
      <c r="H29" s="306">
        <f t="shared" si="6"/>
        <v>41.057165231010181</v>
      </c>
      <c r="I29" s="306">
        <f t="shared" si="6"/>
        <v>76.104150352388416</v>
      </c>
      <c r="J29" s="275" t="s">
        <v>103</v>
      </c>
      <c r="K29" s="310">
        <f t="shared" ref="K29:K41" si="7">G29-C29</f>
        <v>2.1737287184334022</v>
      </c>
      <c r="L29" s="310">
        <f t="shared" ref="L29:L41" si="8">H29-D29</f>
        <v>-2.1737287184334022</v>
      </c>
      <c r="M29" s="310">
        <f t="shared" ref="M29:M41" si="9">I29-E29</f>
        <v>-1.7682057534410518</v>
      </c>
    </row>
    <row r="30" spans="1:13" ht="14.65" customHeight="1">
      <c r="A30" s="27" t="s">
        <v>30</v>
      </c>
      <c r="B30" s="305">
        <f t="shared" ref="B30:E45" si="10">B10*100/$B10</f>
        <v>100</v>
      </c>
      <c r="C30" s="65">
        <f t="shared" si="10"/>
        <v>60.874568469505178</v>
      </c>
      <c r="D30" s="65">
        <f t="shared" si="10"/>
        <v>39.125431530494822</v>
      </c>
      <c r="E30" s="65">
        <f t="shared" si="10"/>
        <v>91.870787440407696</v>
      </c>
      <c r="F30" s="65">
        <f t="shared" ref="F30:I41" si="11">F10*100/$F10</f>
        <v>100</v>
      </c>
      <c r="G30" s="65">
        <f t="shared" si="11"/>
        <v>60.486481756934118</v>
      </c>
      <c r="H30" s="65">
        <f t="shared" si="11"/>
        <v>39.513518243065882</v>
      </c>
      <c r="I30" s="65">
        <f t="shared" si="11"/>
        <v>90.742847143232126</v>
      </c>
      <c r="J30" s="175" t="s">
        <v>103</v>
      </c>
      <c r="K30" s="175">
        <f t="shared" si="7"/>
        <v>-0.38808671257105942</v>
      </c>
      <c r="L30" s="175">
        <f t="shared" si="8"/>
        <v>0.38808671257105942</v>
      </c>
      <c r="M30" s="175">
        <f t="shared" si="9"/>
        <v>-1.1279402971755701</v>
      </c>
    </row>
    <row r="31" spans="1:13" ht="14.65" customHeight="1">
      <c r="A31" s="28" t="s">
        <v>31</v>
      </c>
      <c r="B31" s="304">
        <f t="shared" si="10"/>
        <v>100</v>
      </c>
      <c r="C31" s="63">
        <f t="shared" si="10"/>
        <v>60.569456427955132</v>
      </c>
      <c r="D31" s="63">
        <f t="shared" si="10"/>
        <v>39.430543572044868</v>
      </c>
      <c r="E31" s="63" t="s">
        <v>53</v>
      </c>
      <c r="F31" s="295" t="s">
        <v>53</v>
      </c>
      <c r="G31" s="295" t="s">
        <v>53</v>
      </c>
      <c r="H31" s="295" t="s">
        <v>53</v>
      </c>
      <c r="I31" s="295" t="s">
        <v>53</v>
      </c>
      <c r="J31" s="174" t="s">
        <v>103</v>
      </c>
      <c r="K31" s="295" t="s">
        <v>53</v>
      </c>
      <c r="L31" s="295" t="s">
        <v>53</v>
      </c>
      <c r="M31" s="295" t="s">
        <v>53</v>
      </c>
    </row>
    <row r="32" spans="1:13" ht="14.65" customHeight="1">
      <c r="A32" s="29" t="s">
        <v>32</v>
      </c>
      <c r="B32" s="305">
        <f t="shared" si="10"/>
        <v>100</v>
      </c>
      <c r="C32" s="297" t="s">
        <v>53</v>
      </c>
      <c r="D32" s="297" t="s">
        <v>53</v>
      </c>
      <c r="E32" s="65" t="s">
        <v>53</v>
      </c>
      <c r="F32" s="297" t="s">
        <v>53</v>
      </c>
      <c r="G32" s="297" t="s">
        <v>53</v>
      </c>
      <c r="H32" s="297" t="s">
        <v>53</v>
      </c>
      <c r="I32" s="297" t="s">
        <v>53</v>
      </c>
      <c r="J32" s="175" t="s">
        <v>103</v>
      </c>
      <c r="K32" s="297" t="s">
        <v>53</v>
      </c>
      <c r="L32" s="297" t="s">
        <v>53</v>
      </c>
      <c r="M32" s="297" t="s">
        <v>53</v>
      </c>
    </row>
    <row r="33" spans="1:13" ht="14.65" customHeight="1">
      <c r="A33" s="28" t="s">
        <v>33</v>
      </c>
      <c r="B33" s="304">
        <f t="shared" si="10"/>
        <v>100</v>
      </c>
      <c r="C33" s="63">
        <f t="shared" si="10"/>
        <v>89.727047146401986</v>
      </c>
      <c r="D33" s="63">
        <f t="shared" si="10"/>
        <v>10.272952853598015</v>
      </c>
      <c r="E33" s="63" t="s">
        <v>53</v>
      </c>
      <c r="F33" s="295" t="s">
        <v>53</v>
      </c>
      <c r="G33" s="295" t="s">
        <v>53</v>
      </c>
      <c r="H33" s="295" t="s">
        <v>53</v>
      </c>
      <c r="I33" s="295" t="s">
        <v>53</v>
      </c>
      <c r="J33" s="174" t="s">
        <v>103</v>
      </c>
      <c r="K33" s="295" t="s">
        <v>53</v>
      </c>
      <c r="L33" s="295" t="s">
        <v>53</v>
      </c>
      <c r="M33" s="295" t="s">
        <v>53</v>
      </c>
    </row>
    <row r="34" spans="1:13" ht="14.65" customHeight="1">
      <c r="A34" s="29" t="s">
        <v>34</v>
      </c>
      <c r="B34" s="305">
        <f t="shared" si="10"/>
        <v>100</v>
      </c>
      <c r="C34" s="297" t="s">
        <v>53</v>
      </c>
      <c r="D34" s="297" t="s">
        <v>53</v>
      </c>
      <c r="E34" s="65" t="s">
        <v>53</v>
      </c>
      <c r="F34" s="297" t="s">
        <v>53</v>
      </c>
      <c r="G34" s="297" t="s">
        <v>53</v>
      </c>
      <c r="H34" s="297" t="s">
        <v>53</v>
      </c>
      <c r="I34" s="297" t="s">
        <v>53</v>
      </c>
      <c r="J34" s="175" t="s">
        <v>103</v>
      </c>
      <c r="K34" s="297" t="s">
        <v>53</v>
      </c>
      <c r="L34" s="297" t="s">
        <v>53</v>
      </c>
      <c r="M34" s="297" t="s">
        <v>53</v>
      </c>
    </row>
    <row r="35" spans="1:13" ht="14.65" customHeight="1">
      <c r="A35" s="28" t="s">
        <v>35</v>
      </c>
      <c r="B35" s="304">
        <f t="shared" si="10"/>
        <v>100</v>
      </c>
      <c r="C35" s="295" t="s">
        <v>53</v>
      </c>
      <c r="D35" s="295" t="s">
        <v>53</v>
      </c>
      <c r="E35" s="63" t="s">
        <v>53</v>
      </c>
      <c r="F35" s="295" t="s">
        <v>53</v>
      </c>
      <c r="G35" s="295" t="s">
        <v>53</v>
      </c>
      <c r="H35" s="295" t="s">
        <v>53</v>
      </c>
      <c r="I35" s="295" t="s">
        <v>53</v>
      </c>
      <c r="J35" s="174" t="s">
        <v>103</v>
      </c>
      <c r="K35" s="295" t="s">
        <v>53</v>
      </c>
      <c r="L35" s="295" t="s">
        <v>53</v>
      </c>
      <c r="M35" s="295" t="s">
        <v>53</v>
      </c>
    </row>
    <row r="36" spans="1:13" ht="14.65" customHeight="1">
      <c r="A36" s="29" t="s">
        <v>36</v>
      </c>
      <c r="B36" s="305">
        <f t="shared" si="10"/>
        <v>100</v>
      </c>
      <c r="C36" s="297" t="s">
        <v>53</v>
      </c>
      <c r="D36" s="297" t="s">
        <v>53</v>
      </c>
      <c r="E36" s="65" t="s">
        <v>53</v>
      </c>
      <c r="F36" s="297" t="s">
        <v>53</v>
      </c>
      <c r="G36" s="297" t="s">
        <v>53</v>
      </c>
      <c r="H36" s="297" t="s">
        <v>53</v>
      </c>
      <c r="I36" s="297" t="s">
        <v>53</v>
      </c>
      <c r="J36" s="175" t="s">
        <v>103</v>
      </c>
      <c r="K36" s="297" t="s">
        <v>53</v>
      </c>
      <c r="L36" s="297" t="s">
        <v>53</v>
      </c>
      <c r="M36" s="297" t="s">
        <v>53</v>
      </c>
    </row>
    <row r="37" spans="1:13" ht="14.65" customHeight="1">
      <c r="A37" s="28" t="s">
        <v>37</v>
      </c>
      <c r="B37" s="304">
        <f t="shared" si="10"/>
        <v>100</v>
      </c>
      <c r="C37" s="63">
        <f t="shared" si="10"/>
        <v>44.525547445255476</v>
      </c>
      <c r="D37" s="63">
        <f t="shared" si="10"/>
        <v>55.474452554744524</v>
      </c>
      <c r="E37" s="63" t="s">
        <v>53</v>
      </c>
      <c r="F37" s="295" t="s">
        <v>53</v>
      </c>
      <c r="G37" s="295" t="s">
        <v>53</v>
      </c>
      <c r="H37" s="295" t="s">
        <v>53</v>
      </c>
      <c r="I37" s="295" t="s">
        <v>53</v>
      </c>
      <c r="J37" s="174" t="s">
        <v>103</v>
      </c>
      <c r="K37" s="295" t="s">
        <v>53</v>
      </c>
      <c r="L37" s="295" t="s">
        <v>53</v>
      </c>
      <c r="M37" s="295" t="s">
        <v>53</v>
      </c>
    </row>
    <row r="38" spans="1:13" ht="14.65" customHeight="1">
      <c r="A38" s="29" t="s">
        <v>38</v>
      </c>
      <c r="B38" s="305">
        <f t="shared" si="10"/>
        <v>100</v>
      </c>
      <c r="C38" s="65">
        <f t="shared" si="10"/>
        <v>42.146892655367232</v>
      </c>
      <c r="D38" s="65">
        <f t="shared" si="10"/>
        <v>57.853107344632768</v>
      </c>
      <c r="E38" s="65" t="s">
        <v>53</v>
      </c>
      <c r="F38" s="297" t="s">
        <v>53</v>
      </c>
      <c r="G38" s="297" t="s">
        <v>53</v>
      </c>
      <c r="H38" s="297" t="s">
        <v>53</v>
      </c>
      <c r="I38" s="297" t="s">
        <v>53</v>
      </c>
      <c r="J38" s="175" t="s">
        <v>103</v>
      </c>
      <c r="K38" s="297" t="s">
        <v>53</v>
      </c>
      <c r="L38" s="297" t="s">
        <v>53</v>
      </c>
      <c r="M38" s="297" t="s">
        <v>53</v>
      </c>
    </row>
    <row r="39" spans="1:13" ht="14.65" customHeight="1">
      <c r="A39" s="28" t="s">
        <v>39</v>
      </c>
      <c r="B39" s="304">
        <f t="shared" si="10"/>
        <v>100</v>
      </c>
      <c r="C39" s="63">
        <f t="shared" si="10"/>
        <v>59.512401352874861</v>
      </c>
      <c r="D39" s="63">
        <f t="shared" si="10"/>
        <v>40.487598647125139</v>
      </c>
      <c r="E39" s="63" t="s">
        <v>53</v>
      </c>
      <c r="F39" s="295" t="s">
        <v>53</v>
      </c>
      <c r="G39" s="295" t="s">
        <v>53</v>
      </c>
      <c r="H39" s="295" t="s">
        <v>53</v>
      </c>
      <c r="I39" s="295" t="s">
        <v>53</v>
      </c>
      <c r="J39" s="174" t="s">
        <v>103</v>
      </c>
      <c r="K39" s="295" t="s">
        <v>53</v>
      </c>
      <c r="L39" s="295" t="s">
        <v>53</v>
      </c>
      <c r="M39" s="295" t="s">
        <v>53</v>
      </c>
    </row>
    <row r="40" spans="1:13" ht="14.65" customHeight="1">
      <c r="A40" s="29" t="s">
        <v>40</v>
      </c>
      <c r="B40" s="305">
        <f t="shared" si="10"/>
        <v>100</v>
      </c>
      <c r="C40" s="65">
        <f t="shared" si="10"/>
        <v>23.577235772357724</v>
      </c>
      <c r="D40" s="65">
        <f t="shared" si="10"/>
        <v>76.422764227642276</v>
      </c>
      <c r="E40" s="65" t="s">
        <v>53</v>
      </c>
      <c r="F40" s="297" t="s">
        <v>53</v>
      </c>
      <c r="G40" s="297" t="s">
        <v>53</v>
      </c>
      <c r="H40" s="297" t="s">
        <v>53</v>
      </c>
      <c r="I40" s="297" t="s">
        <v>53</v>
      </c>
      <c r="J40" s="175" t="s">
        <v>103</v>
      </c>
      <c r="K40" s="297" t="s">
        <v>53</v>
      </c>
      <c r="L40" s="297" t="s">
        <v>53</v>
      </c>
      <c r="M40" s="297" t="s">
        <v>53</v>
      </c>
    </row>
    <row r="41" spans="1:13" ht="14.65" customHeight="1">
      <c r="A41" s="30" t="s">
        <v>41</v>
      </c>
      <c r="B41" s="304">
        <f t="shared" si="10"/>
        <v>100</v>
      </c>
      <c r="C41" s="63">
        <f t="shared" si="10"/>
        <v>53.433075073470476</v>
      </c>
      <c r="D41" s="63">
        <f t="shared" si="10"/>
        <v>46.566924926529524</v>
      </c>
      <c r="E41" s="63">
        <f t="shared" si="10"/>
        <v>66.497461928934015</v>
      </c>
      <c r="F41" s="63">
        <f t="shared" si="11"/>
        <v>100</v>
      </c>
      <c r="G41" s="63">
        <f t="shared" si="11"/>
        <v>57.692580256537454</v>
      </c>
      <c r="H41" s="63">
        <f t="shared" si="11"/>
        <v>42.307419743462546</v>
      </c>
      <c r="I41" s="63">
        <f t="shared" si="11"/>
        <v>64.247749982283324</v>
      </c>
      <c r="J41" s="174" t="s">
        <v>103</v>
      </c>
      <c r="K41" s="174">
        <f t="shared" si="7"/>
        <v>4.2595051830669775</v>
      </c>
      <c r="L41" s="174">
        <f t="shared" si="8"/>
        <v>-4.2595051830669775</v>
      </c>
      <c r="M41" s="174">
        <f t="shared" si="9"/>
        <v>-2.2497119466506916</v>
      </c>
    </row>
    <row r="42" spans="1:13" ht="14.65" customHeight="1">
      <c r="A42" s="29" t="s">
        <v>42</v>
      </c>
      <c r="B42" s="305" t="s">
        <v>103</v>
      </c>
      <c r="C42" s="302" t="s">
        <v>103</v>
      </c>
      <c r="D42" s="302" t="s">
        <v>103</v>
      </c>
      <c r="E42" s="302" t="s">
        <v>103</v>
      </c>
      <c r="F42" s="302" t="s">
        <v>103</v>
      </c>
      <c r="G42" s="302" t="s">
        <v>103</v>
      </c>
      <c r="H42" s="302" t="s">
        <v>103</v>
      </c>
      <c r="I42" s="302" t="s">
        <v>103</v>
      </c>
      <c r="J42" s="175" t="s">
        <v>103</v>
      </c>
      <c r="K42" s="302" t="s">
        <v>103</v>
      </c>
      <c r="L42" s="302" t="s">
        <v>103</v>
      </c>
      <c r="M42" s="302" t="s">
        <v>103</v>
      </c>
    </row>
    <row r="43" spans="1:13" ht="14.65" customHeight="1">
      <c r="A43" s="28" t="s">
        <v>43</v>
      </c>
      <c r="B43" s="304">
        <f t="shared" si="10"/>
        <v>100</v>
      </c>
      <c r="C43" s="63">
        <f t="shared" si="10"/>
        <v>72.621878715814503</v>
      </c>
      <c r="D43" s="63">
        <f t="shared" si="10"/>
        <v>27.378121284185493</v>
      </c>
      <c r="E43" s="63" t="s">
        <v>53</v>
      </c>
      <c r="F43" s="295" t="s">
        <v>53</v>
      </c>
      <c r="G43" s="295" t="s">
        <v>53</v>
      </c>
      <c r="H43" s="295" t="s">
        <v>53</v>
      </c>
      <c r="I43" s="295" t="s">
        <v>53</v>
      </c>
      <c r="J43" s="174" t="s">
        <v>103</v>
      </c>
      <c r="K43" s="174" t="s">
        <v>53</v>
      </c>
      <c r="L43" s="174" t="s">
        <v>53</v>
      </c>
      <c r="M43" s="174" t="s">
        <v>53</v>
      </c>
    </row>
    <row r="44" spans="1:13" ht="14.65" customHeight="1">
      <c r="A44" s="29" t="s">
        <v>44</v>
      </c>
      <c r="B44" s="305">
        <f t="shared" si="10"/>
        <v>100</v>
      </c>
      <c r="C44" s="65">
        <f t="shared" si="10"/>
        <v>42.026897214217101</v>
      </c>
      <c r="D44" s="65">
        <f t="shared" si="10"/>
        <v>57.973102785782899</v>
      </c>
      <c r="E44" s="65" t="s">
        <v>53</v>
      </c>
      <c r="F44" s="297" t="s">
        <v>53</v>
      </c>
      <c r="G44" s="297" t="s">
        <v>53</v>
      </c>
      <c r="H44" s="297" t="s">
        <v>53</v>
      </c>
      <c r="I44" s="297" t="s">
        <v>53</v>
      </c>
      <c r="J44" s="175" t="s">
        <v>103</v>
      </c>
      <c r="K44" s="175" t="s">
        <v>53</v>
      </c>
      <c r="L44" s="175" t="s">
        <v>53</v>
      </c>
      <c r="M44" s="175" t="s">
        <v>53</v>
      </c>
    </row>
    <row r="45" spans="1:13" ht="14.65" customHeight="1">
      <c r="A45" s="28" t="s">
        <v>45</v>
      </c>
      <c r="B45" s="304">
        <f t="shared" si="10"/>
        <v>100</v>
      </c>
      <c r="C45" s="63">
        <f t="shared" si="10"/>
        <v>57.212017656272245</v>
      </c>
      <c r="D45" s="63">
        <f t="shared" si="10"/>
        <v>42.787982343727755</v>
      </c>
      <c r="E45" s="63" t="s">
        <v>53</v>
      </c>
      <c r="F45" s="295" t="s">
        <v>53</v>
      </c>
      <c r="G45" s="295" t="s">
        <v>53</v>
      </c>
      <c r="H45" s="295" t="s">
        <v>53</v>
      </c>
      <c r="I45" s="295" t="s">
        <v>53</v>
      </c>
      <c r="J45" s="174" t="s">
        <v>103</v>
      </c>
      <c r="K45" s="174" t="s">
        <v>53</v>
      </c>
      <c r="L45" s="174" t="s">
        <v>53</v>
      </c>
      <c r="M45" s="174" t="s">
        <v>53</v>
      </c>
    </row>
    <row r="46" spans="1:13" ht="14.65" customHeight="1">
      <c r="A46" s="29" t="s">
        <v>46</v>
      </c>
      <c r="B46" s="305">
        <f t="shared" ref="B46:D47" si="12">B26*100/$B26</f>
        <v>100</v>
      </c>
      <c r="C46" s="65">
        <f t="shared" si="12"/>
        <v>23.107049608355091</v>
      </c>
      <c r="D46" s="65">
        <f t="shared" si="12"/>
        <v>76.892950391644902</v>
      </c>
      <c r="E46" s="65" t="s">
        <v>53</v>
      </c>
      <c r="F46" s="297" t="s">
        <v>53</v>
      </c>
      <c r="G46" s="297" t="s">
        <v>53</v>
      </c>
      <c r="H46" s="297" t="s">
        <v>53</v>
      </c>
      <c r="I46" s="297" t="s">
        <v>53</v>
      </c>
      <c r="J46" s="175" t="s">
        <v>103</v>
      </c>
      <c r="K46" s="175" t="s">
        <v>53</v>
      </c>
      <c r="L46" s="175" t="s">
        <v>53</v>
      </c>
      <c r="M46" s="175" t="s">
        <v>53</v>
      </c>
    </row>
    <row r="47" spans="1:13" ht="14.65" customHeight="1">
      <c r="A47" s="28" t="s">
        <v>47</v>
      </c>
      <c r="B47" s="304">
        <f t="shared" si="12"/>
        <v>100</v>
      </c>
      <c r="C47" s="63">
        <f t="shared" si="12"/>
        <v>64.878048780487802</v>
      </c>
      <c r="D47" s="63">
        <f t="shared" si="12"/>
        <v>35.121951219512198</v>
      </c>
      <c r="E47" s="63" t="s">
        <v>53</v>
      </c>
      <c r="F47" s="295" t="s">
        <v>53</v>
      </c>
      <c r="G47" s="295" t="s">
        <v>53</v>
      </c>
      <c r="H47" s="295" t="s">
        <v>53</v>
      </c>
      <c r="I47" s="295" t="s">
        <v>53</v>
      </c>
      <c r="J47" s="174" t="s">
        <v>103</v>
      </c>
      <c r="K47" s="174" t="s">
        <v>53</v>
      </c>
      <c r="L47" s="174" t="s">
        <v>53</v>
      </c>
      <c r="M47" s="174" t="s">
        <v>53</v>
      </c>
    </row>
    <row r="48" spans="1:13" ht="20.25" customHeight="1">
      <c r="A48" s="373" t="s">
        <v>127</v>
      </c>
      <c r="B48" s="373"/>
      <c r="C48" s="373"/>
      <c r="D48" s="373"/>
      <c r="E48" s="373"/>
      <c r="F48" s="373"/>
      <c r="G48" s="373"/>
      <c r="H48" s="373"/>
      <c r="I48" s="373"/>
      <c r="J48" s="373"/>
      <c r="K48" s="373"/>
      <c r="L48" s="373"/>
      <c r="M48" s="373"/>
    </row>
  </sheetData>
  <mergeCells count="17">
    <mergeCell ref="A48:M48"/>
    <mergeCell ref="B8:E8"/>
    <mergeCell ref="F8:I8"/>
    <mergeCell ref="J8:M8"/>
    <mergeCell ref="B28:E28"/>
    <mergeCell ref="F28:I28"/>
    <mergeCell ref="J28:M28"/>
    <mergeCell ref="A5:A7"/>
    <mergeCell ref="B5:E5"/>
    <mergeCell ref="F5:I5"/>
    <mergeCell ref="J5:M5"/>
    <mergeCell ref="B6:B7"/>
    <mergeCell ref="C6:E6"/>
    <mergeCell ref="F6:F7"/>
    <mergeCell ref="G6:I6"/>
    <mergeCell ref="J6:J7"/>
    <mergeCell ref="K6:M6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8"/>
  <sheetViews>
    <sheetView zoomScaleNormal="100" workbookViewId="0">
      <selection activeCell="A4" sqref="A4"/>
    </sheetView>
  </sheetViews>
  <sheetFormatPr baseColWidth="10" defaultColWidth="10.81640625" defaultRowHeight="14.65" customHeight="1"/>
  <cols>
    <col min="1" max="1" width="26.81640625" style="3" customWidth="1"/>
    <col min="2" max="13" width="12.54296875" style="3" customWidth="1"/>
    <col min="14" max="16384" width="10.81640625" style="3"/>
  </cols>
  <sheetData>
    <row r="1" spans="1:13" s="5" customFormat="1" ht="20.25" customHeight="1">
      <c r="A1" s="4" t="s">
        <v>0</v>
      </c>
    </row>
    <row r="2" spans="1:13" s="2" customFormat="1" ht="14.65" customHeight="1">
      <c r="A2" s="1"/>
    </row>
    <row r="3" spans="1:13" s="2" customFormat="1" ht="14.65" customHeight="1">
      <c r="A3" s="9" t="s">
        <v>247</v>
      </c>
    </row>
    <row r="5" spans="1:13" s="283" customFormat="1" ht="20" customHeight="1">
      <c r="A5" s="374" t="s">
        <v>28</v>
      </c>
      <c r="B5" s="366">
        <v>2011</v>
      </c>
      <c r="C5" s="366"/>
      <c r="D5" s="366"/>
      <c r="E5" s="366"/>
      <c r="F5" s="366">
        <v>2015</v>
      </c>
      <c r="G5" s="366"/>
      <c r="H5" s="366"/>
      <c r="I5" s="366"/>
      <c r="J5" s="366" t="s">
        <v>49</v>
      </c>
      <c r="K5" s="366"/>
      <c r="L5" s="366"/>
      <c r="M5" s="366"/>
    </row>
    <row r="6" spans="1:13" s="283" customFormat="1" ht="20" customHeight="1">
      <c r="A6" s="375"/>
      <c r="B6" s="371" t="s">
        <v>1</v>
      </c>
      <c r="C6" s="366" t="s">
        <v>27</v>
      </c>
      <c r="D6" s="366"/>
      <c r="E6" s="366"/>
      <c r="F6" s="371" t="s">
        <v>1</v>
      </c>
      <c r="G6" s="366" t="s">
        <v>27</v>
      </c>
      <c r="H6" s="366"/>
      <c r="I6" s="366"/>
      <c r="J6" s="371" t="s">
        <v>1</v>
      </c>
      <c r="K6" s="366" t="s">
        <v>27</v>
      </c>
      <c r="L6" s="366"/>
      <c r="M6" s="366"/>
    </row>
    <row r="7" spans="1:13" s="25" customFormat="1" ht="40.15" customHeight="1">
      <c r="A7" s="375"/>
      <c r="B7" s="372"/>
      <c r="C7" s="333" t="s">
        <v>102</v>
      </c>
      <c r="D7" s="333" t="s">
        <v>68</v>
      </c>
      <c r="E7" s="333" t="s">
        <v>12</v>
      </c>
      <c r="F7" s="372"/>
      <c r="G7" s="333" t="s">
        <v>102</v>
      </c>
      <c r="H7" s="333" t="s">
        <v>68</v>
      </c>
      <c r="I7" s="333" t="s">
        <v>12</v>
      </c>
      <c r="J7" s="372"/>
      <c r="K7" s="333" t="s">
        <v>102</v>
      </c>
      <c r="L7" s="333" t="s">
        <v>68</v>
      </c>
      <c r="M7" s="333" t="s">
        <v>12</v>
      </c>
    </row>
    <row r="8" spans="1:13" ht="14.65" customHeight="1">
      <c r="A8" s="337"/>
      <c r="B8" s="362" t="s">
        <v>5</v>
      </c>
      <c r="C8" s="362"/>
      <c r="D8" s="362"/>
      <c r="E8" s="362"/>
      <c r="F8" s="362" t="s">
        <v>5</v>
      </c>
      <c r="G8" s="362"/>
      <c r="H8" s="362"/>
      <c r="I8" s="362"/>
      <c r="J8" s="362" t="s">
        <v>5</v>
      </c>
      <c r="K8" s="362"/>
      <c r="L8" s="362"/>
      <c r="M8" s="362"/>
    </row>
    <row r="9" spans="1:13" ht="14.65" customHeight="1">
      <c r="A9" s="341" t="s">
        <v>29</v>
      </c>
      <c r="B9" s="307">
        <f>SUM(B11:B20,B22:B27)</f>
        <v>1122566</v>
      </c>
      <c r="C9" s="307">
        <f t="shared" ref="C9:H9" si="0">SUM(C11:C20,C22:C27)</f>
        <v>138161</v>
      </c>
      <c r="D9" s="307">
        <f t="shared" si="0"/>
        <v>767939</v>
      </c>
      <c r="E9" s="307">
        <f t="shared" si="0"/>
        <v>216466</v>
      </c>
      <c r="F9" s="307">
        <f t="shared" si="0"/>
        <v>1209311</v>
      </c>
      <c r="G9" s="307">
        <f t="shared" si="0"/>
        <v>183447</v>
      </c>
      <c r="H9" s="307">
        <f t="shared" si="0"/>
        <v>792310</v>
      </c>
      <c r="I9" s="307">
        <f>'Tab. 2.2'!K20</f>
        <v>234868</v>
      </c>
      <c r="J9" s="309">
        <f>F9-B9</f>
        <v>86745</v>
      </c>
      <c r="K9" s="309">
        <f t="shared" ref="K9:M24" si="1">G9-C9</f>
        <v>45286</v>
      </c>
      <c r="L9" s="309">
        <f t="shared" si="1"/>
        <v>24371</v>
      </c>
      <c r="M9" s="309">
        <f t="shared" si="1"/>
        <v>18402</v>
      </c>
    </row>
    <row r="10" spans="1:13" ht="14.65" customHeight="1">
      <c r="A10" s="27" t="s">
        <v>30</v>
      </c>
      <c r="B10" s="42">
        <f>SUM(B11:B20)</f>
        <v>771280</v>
      </c>
      <c r="C10" s="42">
        <f t="shared" ref="C10:H10" si="2">SUM(C11:C20)</f>
        <v>76152</v>
      </c>
      <c r="D10" s="42">
        <f t="shared" si="2"/>
        <v>612366</v>
      </c>
      <c r="E10" s="42">
        <f t="shared" si="2"/>
        <v>82762</v>
      </c>
      <c r="F10" s="42">
        <f t="shared" si="2"/>
        <v>831607</v>
      </c>
      <c r="G10" s="42">
        <f t="shared" si="2"/>
        <v>115097</v>
      </c>
      <c r="H10" s="42">
        <f t="shared" si="2"/>
        <v>628584</v>
      </c>
      <c r="I10" s="42">
        <v>89066</v>
      </c>
      <c r="J10" s="45">
        <f t="shared" ref="J10:M27" si="3">F10-B10</f>
        <v>60327</v>
      </c>
      <c r="K10" s="45">
        <f t="shared" si="1"/>
        <v>38945</v>
      </c>
      <c r="L10" s="45">
        <f t="shared" si="1"/>
        <v>16218</v>
      </c>
      <c r="M10" s="45">
        <f t="shared" si="1"/>
        <v>6304</v>
      </c>
    </row>
    <row r="11" spans="1:13" ht="14.65" customHeight="1">
      <c r="A11" s="28" t="s">
        <v>31</v>
      </c>
      <c r="B11" s="39">
        <f>SUM(C11:E11)</f>
        <v>23977</v>
      </c>
      <c r="C11" s="39">
        <v>2103</v>
      </c>
      <c r="D11" s="39">
        <v>19162</v>
      </c>
      <c r="E11" s="39">
        <v>2712</v>
      </c>
      <c r="F11" s="39">
        <f t="shared" ref="F11:F20" si="4">SUM(G11:I11)</f>
        <v>27031</v>
      </c>
      <c r="G11" s="39">
        <v>3955</v>
      </c>
      <c r="H11" s="39">
        <v>20258</v>
      </c>
      <c r="I11" s="39">
        <v>2818</v>
      </c>
      <c r="J11" s="55">
        <f t="shared" si="3"/>
        <v>3054</v>
      </c>
      <c r="K11" s="55">
        <f t="shared" si="1"/>
        <v>1852</v>
      </c>
      <c r="L11" s="55">
        <f t="shared" si="1"/>
        <v>1096</v>
      </c>
      <c r="M11" s="55">
        <f t="shared" si="1"/>
        <v>106</v>
      </c>
    </row>
    <row r="12" spans="1:13" ht="14.65" customHeight="1">
      <c r="A12" s="29" t="s">
        <v>32</v>
      </c>
      <c r="B12" s="42">
        <f>SUM(C12:E12)</f>
        <v>309</v>
      </c>
      <c r="C12" s="42">
        <v>24</v>
      </c>
      <c r="D12" s="42">
        <v>261</v>
      </c>
      <c r="E12" s="42">
        <v>24</v>
      </c>
      <c r="F12" s="42">
        <f t="shared" si="4"/>
        <v>456</v>
      </c>
      <c r="G12" s="42">
        <v>117</v>
      </c>
      <c r="H12" s="42">
        <v>339</v>
      </c>
      <c r="I12" s="64" t="s">
        <v>53</v>
      </c>
      <c r="J12" s="45">
        <f t="shared" si="3"/>
        <v>147</v>
      </c>
      <c r="K12" s="45">
        <f t="shared" si="1"/>
        <v>93</v>
      </c>
      <c r="L12" s="45">
        <f t="shared" si="1"/>
        <v>78</v>
      </c>
      <c r="M12" s="296" t="s">
        <v>53</v>
      </c>
    </row>
    <row r="13" spans="1:13" ht="14.65" customHeight="1">
      <c r="A13" s="28" t="s">
        <v>33</v>
      </c>
      <c r="B13" s="39">
        <f t="shared" ref="B13:B27" si="5">SUM(C13:E13)</f>
        <v>88266</v>
      </c>
      <c r="C13" s="39">
        <v>8043</v>
      </c>
      <c r="D13" s="39">
        <v>71875</v>
      </c>
      <c r="E13" s="39">
        <v>8348</v>
      </c>
      <c r="F13" s="39">
        <f t="shared" si="4"/>
        <v>92580</v>
      </c>
      <c r="G13" s="39">
        <v>13205</v>
      </c>
      <c r="H13" s="39">
        <v>68476</v>
      </c>
      <c r="I13" s="39">
        <v>10899</v>
      </c>
      <c r="J13" s="55">
        <f t="shared" si="3"/>
        <v>4314</v>
      </c>
      <c r="K13" s="55">
        <f t="shared" si="1"/>
        <v>5162</v>
      </c>
      <c r="L13" s="55">
        <f t="shared" si="1"/>
        <v>-3399</v>
      </c>
      <c r="M13" s="55">
        <f t="shared" si="1"/>
        <v>2551</v>
      </c>
    </row>
    <row r="14" spans="1:13" ht="14.65" customHeight="1">
      <c r="A14" s="29" t="s">
        <v>34</v>
      </c>
      <c r="B14" s="42">
        <f t="shared" si="5"/>
        <v>9613</v>
      </c>
      <c r="C14" s="42">
        <v>389</v>
      </c>
      <c r="D14" s="42">
        <v>6969</v>
      </c>
      <c r="E14" s="42">
        <v>2255</v>
      </c>
      <c r="F14" s="42">
        <f t="shared" si="4"/>
        <v>10075</v>
      </c>
      <c r="G14" s="42">
        <v>800</v>
      </c>
      <c r="H14" s="42">
        <v>7277</v>
      </c>
      <c r="I14" s="42">
        <v>1998</v>
      </c>
      <c r="J14" s="45">
        <f t="shared" si="3"/>
        <v>462</v>
      </c>
      <c r="K14" s="45">
        <f t="shared" si="1"/>
        <v>411</v>
      </c>
      <c r="L14" s="45">
        <f t="shared" si="1"/>
        <v>308</v>
      </c>
      <c r="M14" s="45">
        <f t="shared" si="1"/>
        <v>-257</v>
      </c>
    </row>
    <row r="15" spans="1:13" ht="14.65" customHeight="1">
      <c r="A15" s="28" t="s">
        <v>35</v>
      </c>
      <c r="B15" s="39">
        <f t="shared" si="5"/>
        <v>153199</v>
      </c>
      <c r="C15" s="39">
        <v>13462</v>
      </c>
      <c r="D15" s="39">
        <v>138097</v>
      </c>
      <c r="E15" s="39">
        <v>1640</v>
      </c>
      <c r="F15" s="39">
        <f t="shared" si="4"/>
        <v>165818</v>
      </c>
      <c r="G15" s="39">
        <v>20971</v>
      </c>
      <c r="H15" s="39">
        <v>144061</v>
      </c>
      <c r="I15" s="39">
        <v>786</v>
      </c>
      <c r="J15" s="55">
        <f t="shared" si="3"/>
        <v>12619</v>
      </c>
      <c r="K15" s="55">
        <f t="shared" si="1"/>
        <v>7509</v>
      </c>
      <c r="L15" s="55">
        <f t="shared" si="1"/>
        <v>5964</v>
      </c>
      <c r="M15" s="55">
        <f t="shared" si="1"/>
        <v>-854</v>
      </c>
    </row>
    <row r="16" spans="1:13" ht="14.65" customHeight="1">
      <c r="A16" s="29" t="s">
        <v>36</v>
      </c>
      <c r="B16" s="42">
        <f t="shared" si="5"/>
        <v>111172</v>
      </c>
      <c r="C16" s="42">
        <v>8847</v>
      </c>
      <c r="D16" s="42">
        <v>85514</v>
      </c>
      <c r="E16" s="42">
        <v>16811</v>
      </c>
      <c r="F16" s="42">
        <f t="shared" si="4"/>
        <v>119909</v>
      </c>
      <c r="G16" s="42">
        <v>14384</v>
      </c>
      <c r="H16" s="42">
        <v>88578</v>
      </c>
      <c r="I16" s="42">
        <v>16947</v>
      </c>
      <c r="J16" s="45">
        <f t="shared" si="3"/>
        <v>8737</v>
      </c>
      <c r="K16" s="45">
        <f t="shared" si="1"/>
        <v>5537</v>
      </c>
      <c r="L16" s="45">
        <f t="shared" si="1"/>
        <v>3064</v>
      </c>
      <c r="M16" s="45">
        <f t="shared" si="1"/>
        <v>136</v>
      </c>
    </row>
    <row r="17" spans="1:13" ht="14.65" customHeight="1">
      <c r="A17" s="28" t="s">
        <v>37</v>
      </c>
      <c r="B17" s="39">
        <f t="shared" si="5"/>
        <v>62172</v>
      </c>
      <c r="C17" s="39">
        <v>9846</v>
      </c>
      <c r="D17" s="39">
        <v>47344</v>
      </c>
      <c r="E17" s="39">
        <v>4982</v>
      </c>
      <c r="F17" s="39">
        <f t="shared" si="4"/>
        <v>68990</v>
      </c>
      <c r="G17" s="39">
        <v>13508</v>
      </c>
      <c r="H17" s="39">
        <v>50729</v>
      </c>
      <c r="I17" s="39">
        <v>4753</v>
      </c>
      <c r="J17" s="55">
        <f t="shared" si="3"/>
        <v>6818</v>
      </c>
      <c r="K17" s="55">
        <f t="shared" si="1"/>
        <v>3662</v>
      </c>
      <c r="L17" s="55">
        <f t="shared" si="1"/>
        <v>3385</v>
      </c>
      <c r="M17" s="55">
        <f t="shared" si="1"/>
        <v>-229</v>
      </c>
    </row>
    <row r="18" spans="1:13" ht="14.65" customHeight="1">
      <c r="A18" s="29" t="s">
        <v>38</v>
      </c>
      <c r="B18" s="42">
        <f t="shared" si="5"/>
        <v>165516</v>
      </c>
      <c r="C18" s="42">
        <v>17780</v>
      </c>
      <c r="D18" s="42">
        <v>131697</v>
      </c>
      <c r="E18" s="42">
        <v>16039</v>
      </c>
      <c r="F18" s="42">
        <f t="shared" si="4"/>
        <v>175669</v>
      </c>
      <c r="G18" s="42">
        <v>26421</v>
      </c>
      <c r="H18" s="42">
        <v>133225</v>
      </c>
      <c r="I18" s="42">
        <v>16023</v>
      </c>
      <c r="J18" s="45">
        <f t="shared" si="3"/>
        <v>10153</v>
      </c>
      <c r="K18" s="45">
        <f t="shared" si="1"/>
        <v>8641</v>
      </c>
      <c r="L18" s="45">
        <f t="shared" si="1"/>
        <v>1528</v>
      </c>
      <c r="M18" s="45">
        <f t="shared" si="1"/>
        <v>-16</v>
      </c>
    </row>
    <row r="19" spans="1:13" ht="14.65" customHeight="1">
      <c r="A19" s="28" t="s">
        <v>39</v>
      </c>
      <c r="B19" s="39">
        <f t="shared" si="5"/>
        <v>147996</v>
      </c>
      <c r="C19" s="39">
        <v>14556</v>
      </c>
      <c r="D19" s="39">
        <v>104499</v>
      </c>
      <c r="E19" s="39">
        <v>28941</v>
      </c>
      <c r="F19" s="39">
        <f t="shared" si="4"/>
        <v>162010</v>
      </c>
      <c r="G19" s="39">
        <v>19938</v>
      </c>
      <c r="H19" s="39">
        <v>108370</v>
      </c>
      <c r="I19" s="39">
        <v>33702</v>
      </c>
      <c r="J19" s="55">
        <f t="shared" si="3"/>
        <v>14014</v>
      </c>
      <c r="K19" s="55">
        <f t="shared" si="1"/>
        <v>5382</v>
      </c>
      <c r="L19" s="55">
        <f t="shared" si="1"/>
        <v>3871</v>
      </c>
      <c r="M19" s="55">
        <f t="shared" si="1"/>
        <v>4761</v>
      </c>
    </row>
    <row r="20" spans="1:13" ht="14.65" customHeight="1">
      <c r="A20" s="29" t="s">
        <v>40</v>
      </c>
      <c r="B20" s="42">
        <f t="shared" si="5"/>
        <v>9060</v>
      </c>
      <c r="C20" s="42">
        <v>1102</v>
      </c>
      <c r="D20" s="42">
        <v>6948</v>
      </c>
      <c r="E20" s="42">
        <v>1010</v>
      </c>
      <c r="F20" s="42">
        <f t="shared" si="4"/>
        <v>9069</v>
      </c>
      <c r="G20" s="42">
        <v>1798</v>
      </c>
      <c r="H20" s="42">
        <v>7271</v>
      </c>
      <c r="I20" s="64" t="s">
        <v>53</v>
      </c>
      <c r="J20" s="45">
        <f t="shared" si="3"/>
        <v>9</v>
      </c>
      <c r="K20" s="45">
        <f t="shared" si="1"/>
        <v>696</v>
      </c>
      <c r="L20" s="45">
        <f t="shared" si="1"/>
        <v>323</v>
      </c>
      <c r="M20" s="296" t="s">
        <v>53</v>
      </c>
    </row>
    <row r="21" spans="1:13" ht="14.65" customHeight="1">
      <c r="A21" s="30" t="s">
        <v>41</v>
      </c>
      <c r="B21" s="39">
        <f t="shared" si="5"/>
        <v>351286</v>
      </c>
      <c r="C21" s="39">
        <f t="shared" ref="C21:D21" si="6">SUM(C22:C27)</f>
        <v>62009</v>
      </c>
      <c r="D21" s="39">
        <f t="shared" si="6"/>
        <v>155573</v>
      </c>
      <c r="E21" s="39">
        <f t="shared" ref="E21:F21" si="7">SUM(E22:E27)</f>
        <v>133704</v>
      </c>
      <c r="F21" s="39">
        <f t="shared" si="7"/>
        <v>377704</v>
      </c>
      <c r="G21" s="39">
        <f>SUM(G22:G27)</f>
        <v>68350</v>
      </c>
      <c r="H21" s="39">
        <f>SUM(H22:H27)</f>
        <v>163726</v>
      </c>
      <c r="I21" s="39">
        <v>145802</v>
      </c>
      <c r="J21" s="55">
        <f t="shared" si="3"/>
        <v>26418</v>
      </c>
      <c r="K21" s="55">
        <f t="shared" si="1"/>
        <v>6341</v>
      </c>
      <c r="L21" s="55">
        <f t="shared" si="1"/>
        <v>8153</v>
      </c>
      <c r="M21" s="55">
        <f t="shared" si="1"/>
        <v>12098</v>
      </c>
    </row>
    <row r="22" spans="1:13" ht="14.65" customHeight="1">
      <c r="A22" s="29" t="s">
        <v>42</v>
      </c>
      <c r="B22" s="42">
        <f t="shared" si="5"/>
        <v>32225</v>
      </c>
      <c r="C22" s="42">
        <v>9008</v>
      </c>
      <c r="D22" s="42">
        <v>23217</v>
      </c>
      <c r="E22" s="64" t="s">
        <v>53</v>
      </c>
      <c r="F22" s="42">
        <f t="shared" ref="F22:F27" si="8">SUM(G22:I22)</f>
        <v>34902</v>
      </c>
      <c r="G22" s="42">
        <v>10037</v>
      </c>
      <c r="H22" s="42">
        <v>24865</v>
      </c>
      <c r="I22" s="64" t="s">
        <v>53</v>
      </c>
      <c r="J22" s="45">
        <f t="shared" si="3"/>
        <v>2677</v>
      </c>
      <c r="K22" s="45">
        <f t="shared" si="1"/>
        <v>1029</v>
      </c>
      <c r="L22" s="45">
        <f t="shared" si="1"/>
        <v>1648</v>
      </c>
      <c r="M22" s="296" t="s">
        <v>53</v>
      </c>
    </row>
    <row r="23" spans="1:13" ht="14.65" customHeight="1">
      <c r="A23" s="28" t="s">
        <v>43</v>
      </c>
      <c r="B23" s="39">
        <f t="shared" si="5"/>
        <v>85524</v>
      </c>
      <c r="C23" s="39">
        <v>12595</v>
      </c>
      <c r="D23" s="39">
        <v>32797</v>
      </c>
      <c r="E23" s="39">
        <v>40132</v>
      </c>
      <c r="F23" s="39">
        <f t="shared" si="8"/>
        <v>92145</v>
      </c>
      <c r="G23" s="39">
        <v>14243</v>
      </c>
      <c r="H23" s="39">
        <v>34688</v>
      </c>
      <c r="I23" s="39">
        <v>43214</v>
      </c>
      <c r="J23" s="55">
        <f t="shared" si="3"/>
        <v>6621</v>
      </c>
      <c r="K23" s="55">
        <f t="shared" si="1"/>
        <v>1648</v>
      </c>
      <c r="L23" s="55">
        <f t="shared" si="1"/>
        <v>1891</v>
      </c>
      <c r="M23" s="55">
        <f t="shared" si="1"/>
        <v>3082</v>
      </c>
    </row>
    <row r="24" spans="1:13" ht="14.65" customHeight="1">
      <c r="A24" s="29" t="s">
        <v>44</v>
      </c>
      <c r="B24" s="42">
        <f t="shared" si="5"/>
        <v>17242</v>
      </c>
      <c r="C24" s="42">
        <v>2139</v>
      </c>
      <c r="D24" s="42">
        <v>6620</v>
      </c>
      <c r="E24" s="42">
        <v>8483</v>
      </c>
      <c r="F24" s="42">
        <f t="shared" si="8"/>
        <v>16420</v>
      </c>
      <c r="G24" s="42">
        <v>2101</v>
      </c>
      <c r="H24" s="42">
        <v>6094</v>
      </c>
      <c r="I24" s="42">
        <v>8225</v>
      </c>
      <c r="J24" s="45">
        <f t="shared" si="3"/>
        <v>-822</v>
      </c>
      <c r="K24" s="45">
        <f t="shared" si="1"/>
        <v>-38</v>
      </c>
      <c r="L24" s="45">
        <f t="shared" si="1"/>
        <v>-526</v>
      </c>
      <c r="M24" s="45">
        <f t="shared" si="1"/>
        <v>-258</v>
      </c>
    </row>
    <row r="25" spans="1:13" ht="14.65" customHeight="1">
      <c r="A25" s="28" t="s">
        <v>45</v>
      </c>
      <c r="B25" s="39">
        <f t="shared" si="5"/>
        <v>120017</v>
      </c>
      <c r="C25" s="39">
        <v>15257</v>
      </c>
      <c r="D25" s="39">
        <v>43876</v>
      </c>
      <c r="E25" s="39">
        <v>60884</v>
      </c>
      <c r="F25" s="39">
        <f t="shared" si="8"/>
        <v>132611</v>
      </c>
      <c r="G25" s="39">
        <v>17624</v>
      </c>
      <c r="H25" s="39">
        <v>46963</v>
      </c>
      <c r="I25" s="39">
        <v>68024</v>
      </c>
      <c r="J25" s="55">
        <f t="shared" si="3"/>
        <v>12594</v>
      </c>
      <c r="K25" s="55">
        <f t="shared" si="3"/>
        <v>2367</v>
      </c>
      <c r="L25" s="55">
        <f t="shared" si="3"/>
        <v>3087</v>
      </c>
      <c r="M25" s="55">
        <f t="shared" si="3"/>
        <v>7140</v>
      </c>
    </row>
    <row r="26" spans="1:13" ht="14.65" customHeight="1">
      <c r="A26" s="29" t="s">
        <v>46</v>
      </c>
      <c r="B26" s="42">
        <f t="shared" si="5"/>
        <v>69361</v>
      </c>
      <c r="C26" s="42">
        <v>15147</v>
      </c>
      <c r="D26" s="42">
        <v>30303</v>
      </c>
      <c r="E26" s="42">
        <v>23911</v>
      </c>
      <c r="F26" s="42">
        <f t="shared" si="8"/>
        <v>72117</v>
      </c>
      <c r="G26" s="42">
        <v>15180</v>
      </c>
      <c r="H26" s="42">
        <v>30772</v>
      </c>
      <c r="I26" s="42">
        <v>26165</v>
      </c>
      <c r="J26" s="45">
        <f t="shared" si="3"/>
        <v>2756</v>
      </c>
      <c r="K26" s="45">
        <f t="shared" si="3"/>
        <v>33</v>
      </c>
      <c r="L26" s="45">
        <f t="shared" si="3"/>
        <v>469</v>
      </c>
      <c r="M26" s="45">
        <f t="shared" si="3"/>
        <v>2254</v>
      </c>
    </row>
    <row r="27" spans="1:13" ht="14.65" customHeight="1">
      <c r="A27" s="342" t="s">
        <v>47</v>
      </c>
      <c r="B27" s="276">
        <f t="shared" si="5"/>
        <v>26917</v>
      </c>
      <c r="C27" s="276">
        <v>7863</v>
      </c>
      <c r="D27" s="276">
        <v>18760</v>
      </c>
      <c r="E27" s="276">
        <v>294</v>
      </c>
      <c r="F27" s="276">
        <f t="shared" si="8"/>
        <v>29509</v>
      </c>
      <c r="G27" s="276">
        <v>9165</v>
      </c>
      <c r="H27" s="276">
        <v>20344</v>
      </c>
      <c r="I27" s="276" t="s">
        <v>53</v>
      </c>
      <c r="J27" s="278">
        <f t="shared" si="3"/>
        <v>2592</v>
      </c>
      <c r="K27" s="278">
        <f t="shared" si="3"/>
        <v>1302</v>
      </c>
      <c r="L27" s="278">
        <f t="shared" si="3"/>
        <v>1584</v>
      </c>
      <c r="M27" s="278" t="s">
        <v>53</v>
      </c>
    </row>
    <row r="28" spans="1:13" ht="14.65" customHeight="1">
      <c r="A28" s="337"/>
      <c r="B28" s="362" t="s">
        <v>48</v>
      </c>
      <c r="C28" s="362"/>
      <c r="D28" s="362"/>
      <c r="E28" s="362"/>
      <c r="F28" s="362" t="s">
        <v>48</v>
      </c>
      <c r="G28" s="362"/>
      <c r="H28" s="362"/>
      <c r="I28" s="362"/>
      <c r="J28" s="362" t="s">
        <v>124</v>
      </c>
      <c r="K28" s="362"/>
      <c r="L28" s="362"/>
      <c r="M28" s="362"/>
    </row>
    <row r="29" spans="1:13" ht="14.65" customHeight="1">
      <c r="A29" s="341" t="s">
        <v>29</v>
      </c>
      <c r="B29" s="343">
        <f>B9*100/$B9</f>
        <v>100</v>
      </c>
      <c r="C29" s="344">
        <f t="shared" ref="C29:E29" si="9">C9*100/$B9</f>
        <v>12.307605967043363</v>
      </c>
      <c r="D29" s="344">
        <f t="shared" si="9"/>
        <v>68.409251660926842</v>
      </c>
      <c r="E29" s="344">
        <f t="shared" si="9"/>
        <v>19.283142372029797</v>
      </c>
      <c r="F29" s="343">
        <f>F9*100/$F9</f>
        <v>100</v>
      </c>
      <c r="G29" s="344">
        <f t="shared" ref="G29:I29" si="10">G9*100/$F9</f>
        <v>15.169546956903559</v>
      </c>
      <c r="H29" s="344">
        <f t="shared" si="10"/>
        <v>65.517472345823364</v>
      </c>
      <c r="I29" s="344">
        <f t="shared" si="10"/>
        <v>19.421637610176372</v>
      </c>
      <c r="J29" s="345" t="s">
        <v>103</v>
      </c>
      <c r="K29" s="193">
        <f t="shared" ref="K29:M44" si="11">G29-C29</f>
        <v>2.8619409898601962</v>
      </c>
      <c r="L29" s="193">
        <f t="shared" si="11"/>
        <v>-2.8917793151034772</v>
      </c>
      <c r="M29" s="193">
        <f t="shared" si="11"/>
        <v>0.13849523814657516</v>
      </c>
    </row>
    <row r="30" spans="1:13" ht="14.65" customHeight="1">
      <c r="A30" s="27" t="s">
        <v>30</v>
      </c>
      <c r="B30" s="59">
        <f t="shared" ref="B30:E45" si="12">B10*100/$B10</f>
        <v>100</v>
      </c>
      <c r="C30" s="61">
        <f t="shared" si="12"/>
        <v>9.873457110258272</v>
      </c>
      <c r="D30" s="61">
        <f t="shared" si="12"/>
        <v>79.3960688725236</v>
      </c>
      <c r="E30" s="61">
        <f t="shared" si="12"/>
        <v>10.73047401721813</v>
      </c>
      <c r="F30" s="59">
        <f t="shared" ref="F30:I45" si="13">F10*100/$F10</f>
        <v>100</v>
      </c>
      <c r="G30" s="61">
        <f t="shared" si="13"/>
        <v>13.840311589488785</v>
      </c>
      <c r="H30" s="61">
        <f t="shared" si="13"/>
        <v>75.586665335909871</v>
      </c>
      <c r="I30" s="61">
        <f t="shared" si="13"/>
        <v>10.710107057780899</v>
      </c>
      <c r="J30" s="59" t="s">
        <v>103</v>
      </c>
      <c r="K30" s="57">
        <f t="shared" si="11"/>
        <v>3.9668544792305127</v>
      </c>
      <c r="L30" s="57">
        <f t="shared" si="11"/>
        <v>-3.8094035366137291</v>
      </c>
      <c r="M30" s="57">
        <f t="shared" si="11"/>
        <v>-2.0366959437231102E-2</v>
      </c>
    </row>
    <row r="31" spans="1:13" ht="14.65" customHeight="1">
      <c r="A31" s="28" t="s">
        <v>31</v>
      </c>
      <c r="B31" s="58">
        <f t="shared" si="12"/>
        <v>100</v>
      </c>
      <c r="C31" s="60">
        <f t="shared" si="12"/>
        <v>8.7709054510572635</v>
      </c>
      <c r="D31" s="60">
        <f t="shared" si="12"/>
        <v>79.918254994369605</v>
      </c>
      <c r="E31" s="60">
        <f t="shared" si="12"/>
        <v>11.310839554573132</v>
      </c>
      <c r="F31" s="58">
        <f t="shared" si="13"/>
        <v>100</v>
      </c>
      <c r="G31" s="60">
        <f t="shared" si="13"/>
        <v>14.631349191668825</v>
      </c>
      <c r="H31" s="60">
        <f t="shared" si="13"/>
        <v>74.943583293255898</v>
      </c>
      <c r="I31" s="60">
        <f t="shared" si="13"/>
        <v>10.425067515075284</v>
      </c>
      <c r="J31" s="58" t="s">
        <v>103</v>
      </c>
      <c r="K31" s="56">
        <f t="shared" si="11"/>
        <v>5.8604437406115615</v>
      </c>
      <c r="L31" s="56">
        <f t="shared" si="11"/>
        <v>-4.9746717011137065</v>
      </c>
      <c r="M31" s="56">
        <f t="shared" si="11"/>
        <v>-0.88577203949784789</v>
      </c>
    </row>
    <row r="32" spans="1:13" ht="14.65" customHeight="1">
      <c r="A32" s="29" t="s">
        <v>32</v>
      </c>
      <c r="B32" s="59">
        <f t="shared" si="12"/>
        <v>100</v>
      </c>
      <c r="C32" s="61">
        <f t="shared" si="12"/>
        <v>7.766990291262136</v>
      </c>
      <c r="D32" s="61">
        <f t="shared" si="12"/>
        <v>84.466019417475735</v>
      </c>
      <c r="E32" s="61">
        <f t="shared" si="12"/>
        <v>7.766990291262136</v>
      </c>
      <c r="F32" s="59">
        <f t="shared" si="13"/>
        <v>100</v>
      </c>
      <c r="G32" s="61">
        <f t="shared" si="13"/>
        <v>25.657894736842106</v>
      </c>
      <c r="H32" s="61">
        <f t="shared" si="13"/>
        <v>74.34210526315789</v>
      </c>
      <c r="I32" s="64" t="s">
        <v>53</v>
      </c>
      <c r="J32" s="59" t="s">
        <v>103</v>
      </c>
      <c r="K32" s="57">
        <f t="shared" si="11"/>
        <v>17.89090444557997</v>
      </c>
      <c r="L32" s="57">
        <f t="shared" si="11"/>
        <v>-10.123914154317845</v>
      </c>
      <c r="M32" s="57" t="s">
        <v>53</v>
      </c>
    </row>
    <row r="33" spans="1:13" ht="14.65" customHeight="1">
      <c r="A33" s="28" t="s">
        <v>33</v>
      </c>
      <c r="B33" s="58">
        <f t="shared" si="12"/>
        <v>100</v>
      </c>
      <c r="C33" s="60">
        <f t="shared" si="12"/>
        <v>9.1122289443273736</v>
      </c>
      <c r="D33" s="60">
        <f t="shared" si="12"/>
        <v>81.429995694831533</v>
      </c>
      <c r="E33" s="60">
        <f t="shared" si="12"/>
        <v>9.4577753608410937</v>
      </c>
      <c r="F33" s="58">
        <f t="shared" si="13"/>
        <v>100</v>
      </c>
      <c r="G33" s="60">
        <f t="shared" si="13"/>
        <v>14.263339814214733</v>
      </c>
      <c r="H33" s="60">
        <f t="shared" si="13"/>
        <v>73.964139122920713</v>
      </c>
      <c r="I33" s="60">
        <f t="shared" si="13"/>
        <v>11.77252106286455</v>
      </c>
      <c r="J33" s="58" t="s">
        <v>103</v>
      </c>
      <c r="K33" s="56">
        <f t="shared" si="11"/>
        <v>5.1511108698873596</v>
      </c>
      <c r="L33" s="56">
        <f t="shared" si="11"/>
        <v>-7.4658565719108196</v>
      </c>
      <c r="M33" s="56">
        <f t="shared" si="11"/>
        <v>2.3147457020234565</v>
      </c>
    </row>
    <row r="34" spans="1:13" ht="14.65" customHeight="1">
      <c r="A34" s="29" t="s">
        <v>34</v>
      </c>
      <c r="B34" s="59">
        <f t="shared" si="12"/>
        <v>100</v>
      </c>
      <c r="C34" s="61">
        <f t="shared" si="12"/>
        <v>4.046603557682305</v>
      </c>
      <c r="D34" s="61">
        <f t="shared" si="12"/>
        <v>72.495578903568088</v>
      </c>
      <c r="E34" s="61">
        <f t="shared" si="12"/>
        <v>23.457817538749609</v>
      </c>
      <c r="F34" s="59">
        <f t="shared" si="13"/>
        <v>100</v>
      </c>
      <c r="G34" s="61">
        <f t="shared" si="13"/>
        <v>7.9404466501240698</v>
      </c>
      <c r="H34" s="61">
        <f t="shared" si="13"/>
        <v>72.228287841191062</v>
      </c>
      <c r="I34" s="61">
        <f t="shared" si="13"/>
        <v>19.831265508684865</v>
      </c>
      <c r="J34" s="59" t="s">
        <v>103</v>
      </c>
      <c r="K34" s="57">
        <f t="shared" si="11"/>
        <v>3.8938430924417649</v>
      </c>
      <c r="L34" s="57">
        <f t="shared" si="11"/>
        <v>-0.26729106237702638</v>
      </c>
      <c r="M34" s="57">
        <f t="shared" si="11"/>
        <v>-3.6265520300647438</v>
      </c>
    </row>
    <row r="35" spans="1:13" ht="14.65" customHeight="1">
      <c r="A35" s="28" t="s">
        <v>35</v>
      </c>
      <c r="B35" s="58">
        <f t="shared" si="12"/>
        <v>100</v>
      </c>
      <c r="C35" s="60">
        <f t="shared" si="12"/>
        <v>8.787263624436191</v>
      </c>
      <c r="D35" s="60">
        <f t="shared" si="12"/>
        <v>90.142233304394935</v>
      </c>
      <c r="E35" s="60">
        <f t="shared" si="12"/>
        <v>1.0705030711688719</v>
      </c>
      <c r="F35" s="58">
        <f t="shared" si="13"/>
        <v>100</v>
      </c>
      <c r="G35" s="60">
        <f t="shared" si="13"/>
        <v>12.646998516445741</v>
      </c>
      <c r="H35" s="60">
        <f t="shared" si="13"/>
        <v>86.878987805907684</v>
      </c>
      <c r="I35" s="60">
        <f t="shared" si="13"/>
        <v>0.47401367764657637</v>
      </c>
      <c r="J35" s="58" t="s">
        <v>103</v>
      </c>
      <c r="K35" s="56">
        <f>G35-C35</f>
        <v>3.8597348920095502</v>
      </c>
      <c r="L35" s="56">
        <f t="shared" si="11"/>
        <v>-3.263245498487251</v>
      </c>
      <c r="M35" s="56">
        <f t="shared" si="11"/>
        <v>-0.59648939352229546</v>
      </c>
    </row>
    <row r="36" spans="1:13" ht="14.65" customHeight="1">
      <c r="A36" s="29" t="s">
        <v>36</v>
      </c>
      <c r="B36" s="59">
        <f t="shared" si="12"/>
        <v>100</v>
      </c>
      <c r="C36" s="61">
        <f t="shared" si="12"/>
        <v>7.9579390494009283</v>
      </c>
      <c r="D36" s="61">
        <f t="shared" si="12"/>
        <v>76.920447594718098</v>
      </c>
      <c r="E36" s="61">
        <f t="shared" si="12"/>
        <v>15.121613355880978</v>
      </c>
      <c r="F36" s="59">
        <f t="shared" si="13"/>
        <v>100</v>
      </c>
      <c r="G36" s="61">
        <f t="shared" si="13"/>
        <v>11.995763453952581</v>
      </c>
      <c r="H36" s="61">
        <f t="shared" si="13"/>
        <v>73.871018855965772</v>
      </c>
      <c r="I36" s="61">
        <f t="shared" si="13"/>
        <v>14.133217690081645</v>
      </c>
      <c r="J36" s="59" t="s">
        <v>103</v>
      </c>
      <c r="K36" s="57">
        <f t="shared" si="11"/>
        <v>4.0378244045516523</v>
      </c>
      <c r="L36" s="57">
        <f t="shared" si="11"/>
        <v>-3.0494287387523258</v>
      </c>
      <c r="M36" s="57">
        <f t="shared" si="11"/>
        <v>-0.98839566579933269</v>
      </c>
    </row>
    <row r="37" spans="1:13" ht="14.65" customHeight="1">
      <c r="A37" s="28" t="s">
        <v>37</v>
      </c>
      <c r="B37" s="58">
        <f t="shared" si="12"/>
        <v>100</v>
      </c>
      <c r="C37" s="60">
        <f t="shared" si="12"/>
        <v>15.836711059640995</v>
      </c>
      <c r="D37" s="60">
        <f t="shared" si="12"/>
        <v>76.150035385704172</v>
      </c>
      <c r="E37" s="60">
        <f t="shared" si="12"/>
        <v>8.0132535546548294</v>
      </c>
      <c r="F37" s="58">
        <f t="shared" si="13"/>
        <v>100</v>
      </c>
      <c r="G37" s="60">
        <f t="shared" si="13"/>
        <v>19.579649224525294</v>
      </c>
      <c r="H37" s="60">
        <f t="shared" si="13"/>
        <v>73.53094651398753</v>
      </c>
      <c r="I37" s="60">
        <f t="shared" si="13"/>
        <v>6.8894042614871722</v>
      </c>
      <c r="J37" s="58" t="s">
        <v>103</v>
      </c>
      <c r="K37" s="56">
        <f t="shared" si="11"/>
        <v>3.7429381648842988</v>
      </c>
      <c r="L37" s="56">
        <f t="shared" si="11"/>
        <v>-2.6190888717166416</v>
      </c>
      <c r="M37" s="56">
        <f t="shared" si="11"/>
        <v>-1.1238492931676571</v>
      </c>
    </row>
    <row r="38" spans="1:13" ht="14.65" customHeight="1">
      <c r="A38" s="29" t="s">
        <v>38</v>
      </c>
      <c r="B38" s="59">
        <f t="shared" si="12"/>
        <v>100</v>
      </c>
      <c r="C38" s="61">
        <f t="shared" si="12"/>
        <v>10.742163899562581</v>
      </c>
      <c r="D38" s="61">
        <f t="shared" si="12"/>
        <v>79.567534256506917</v>
      </c>
      <c r="E38" s="61">
        <f t="shared" si="12"/>
        <v>9.6903018439304969</v>
      </c>
      <c r="F38" s="59">
        <f t="shared" si="13"/>
        <v>100</v>
      </c>
      <c r="G38" s="61">
        <f t="shared" si="13"/>
        <v>15.040217682118074</v>
      </c>
      <c r="H38" s="61">
        <f t="shared" si="13"/>
        <v>75.838651099511011</v>
      </c>
      <c r="I38" s="61">
        <f t="shared" si="13"/>
        <v>9.1211312183709143</v>
      </c>
      <c r="J38" s="59" t="s">
        <v>103</v>
      </c>
      <c r="K38" s="57">
        <f t="shared" si="11"/>
        <v>4.2980537825554936</v>
      </c>
      <c r="L38" s="57">
        <f t="shared" si="11"/>
        <v>-3.7288831569959058</v>
      </c>
      <c r="M38" s="57">
        <f t="shared" si="11"/>
        <v>-0.56917062555958253</v>
      </c>
    </row>
    <row r="39" spans="1:13" ht="14.65" customHeight="1">
      <c r="A39" s="28" t="s">
        <v>39</v>
      </c>
      <c r="B39" s="58">
        <f t="shared" si="12"/>
        <v>100</v>
      </c>
      <c r="C39" s="60">
        <f t="shared" si="12"/>
        <v>9.8354009567826157</v>
      </c>
      <c r="D39" s="60">
        <f t="shared" si="12"/>
        <v>70.609340792994402</v>
      </c>
      <c r="E39" s="60">
        <f t="shared" si="12"/>
        <v>19.55525825022298</v>
      </c>
      <c r="F39" s="58">
        <f t="shared" si="13"/>
        <v>100</v>
      </c>
      <c r="G39" s="60">
        <f t="shared" si="13"/>
        <v>12.306647737793963</v>
      </c>
      <c r="H39" s="60">
        <f t="shared" si="13"/>
        <v>66.890932658477865</v>
      </c>
      <c r="I39" s="60">
        <f t="shared" si="13"/>
        <v>20.802419603728165</v>
      </c>
      <c r="J39" s="58" t="s">
        <v>103</v>
      </c>
      <c r="K39" s="56">
        <f t="shared" si="11"/>
        <v>2.471246781011347</v>
      </c>
      <c r="L39" s="56">
        <f t="shared" si="11"/>
        <v>-3.7184081345165367</v>
      </c>
      <c r="M39" s="56">
        <f t="shared" si="11"/>
        <v>1.2471613535051844</v>
      </c>
    </row>
    <row r="40" spans="1:13" ht="14.65" customHeight="1">
      <c r="A40" s="29" t="s">
        <v>40</v>
      </c>
      <c r="B40" s="59">
        <f t="shared" si="12"/>
        <v>100</v>
      </c>
      <c r="C40" s="61">
        <f t="shared" si="12"/>
        <v>12.16335540838852</v>
      </c>
      <c r="D40" s="61">
        <f t="shared" si="12"/>
        <v>76.688741721854299</v>
      </c>
      <c r="E40" s="61">
        <f t="shared" si="12"/>
        <v>11.147902869757175</v>
      </c>
      <c r="F40" s="59">
        <f t="shared" si="13"/>
        <v>100</v>
      </c>
      <c r="G40" s="61">
        <f t="shared" si="13"/>
        <v>19.825780130113575</v>
      </c>
      <c r="H40" s="61">
        <f t="shared" si="13"/>
        <v>80.174219869886429</v>
      </c>
      <c r="I40" s="64" t="s">
        <v>53</v>
      </c>
      <c r="J40" s="59" t="s">
        <v>103</v>
      </c>
      <c r="K40" s="57">
        <f t="shared" si="11"/>
        <v>7.6624247217250545</v>
      </c>
      <c r="L40" s="57">
        <f t="shared" si="11"/>
        <v>3.4854781480321293</v>
      </c>
      <c r="M40" s="296" t="s">
        <v>53</v>
      </c>
    </row>
    <row r="41" spans="1:13" ht="14.65" customHeight="1">
      <c r="A41" s="30" t="s">
        <v>41</v>
      </c>
      <c r="B41" s="58">
        <f t="shared" si="12"/>
        <v>100</v>
      </c>
      <c r="C41" s="60">
        <f t="shared" si="12"/>
        <v>17.651998656365468</v>
      </c>
      <c r="D41" s="60">
        <f t="shared" si="12"/>
        <v>44.286706558189053</v>
      </c>
      <c r="E41" s="60">
        <f t="shared" si="12"/>
        <v>38.061294785445476</v>
      </c>
      <c r="F41" s="58">
        <f t="shared" si="13"/>
        <v>100</v>
      </c>
      <c r="G41" s="60">
        <f t="shared" si="13"/>
        <v>18.096181136551373</v>
      </c>
      <c r="H41" s="60">
        <f t="shared" si="13"/>
        <v>43.347700845106218</v>
      </c>
      <c r="I41" s="60">
        <f t="shared" si="13"/>
        <v>38.602185838646136</v>
      </c>
      <c r="J41" s="58" t="s">
        <v>103</v>
      </c>
      <c r="K41" s="56">
        <f t="shared" si="11"/>
        <v>0.44418248018590489</v>
      </c>
      <c r="L41" s="56">
        <f t="shared" si="11"/>
        <v>-0.93900571308283531</v>
      </c>
      <c r="M41" s="56">
        <f t="shared" si="11"/>
        <v>0.54089105320066011</v>
      </c>
    </row>
    <row r="42" spans="1:13" ht="14.65" customHeight="1">
      <c r="A42" s="29" t="s">
        <v>42</v>
      </c>
      <c r="B42" s="59">
        <f t="shared" si="12"/>
        <v>100</v>
      </c>
      <c r="C42" s="61">
        <f t="shared" si="12"/>
        <v>27.953452288595809</v>
      </c>
      <c r="D42" s="61">
        <f t="shared" si="12"/>
        <v>72.046547711404187</v>
      </c>
      <c r="E42" s="64" t="s">
        <v>53</v>
      </c>
      <c r="F42" s="59">
        <f t="shared" si="13"/>
        <v>100</v>
      </c>
      <c r="G42" s="61">
        <f t="shared" si="13"/>
        <v>28.757664317231104</v>
      </c>
      <c r="H42" s="61">
        <f t="shared" si="13"/>
        <v>71.242335682768896</v>
      </c>
      <c r="I42" s="64" t="s">
        <v>53</v>
      </c>
      <c r="J42" s="59" t="s">
        <v>103</v>
      </c>
      <c r="K42" s="57">
        <f t="shared" si="11"/>
        <v>0.80421202863529473</v>
      </c>
      <c r="L42" s="57">
        <f t="shared" si="11"/>
        <v>-0.80421202863529118</v>
      </c>
      <c r="M42" s="296" t="s">
        <v>53</v>
      </c>
    </row>
    <row r="43" spans="1:13" ht="14.65" customHeight="1">
      <c r="A43" s="28" t="s">
        <v>43</v>
      </c>
      <c r="B43" s="58">
        <f t="shared" si="12"/>
        <v>100</v>
      </c>
      <c r="C43" s="60">
        <f t="shared" si="12"/>
        <v>14.726860296524952</v>
      </c>
      <c r="D43" s="60">
        <f t="shared" si="12"/>
        <v>38.348299892427853</v>
      </c>
      <c r="E43" s="60">
        <f t="shared" si="12"/>
        <v>46.924839811047192</v>
      </c>
      <c r="F43" s="58">
        <f t="shared" si="13"/>
        <v>100</v>
      </c>
      <c r="G43" s="60">
        <f t="shared" si="13"/>
        <v>15.457159911009821</v>
      </c>
      <c r="H43" s="60">
        <f t="shared" si="13"/>
        <v>37.645016007379674</v>
      </c>
      <c r="I43" s="60">
        <f t="shared" si="13"/>
        <v>46.897824081610509</v>
      </c>
      <c r="J43" s="58" t="s">
        <v>103</v>
      </c>
      <c r="K43" s="56">
        <f t="shared" si="11"/>
        <v>0.7302996144848688</v>
      </c>
      <c r="L43" s="56">
        <f t="shared" si="11"/>
        <v>-0.70328388504817951</v>
      </c>
      <c r="M43" s="56">
        <f t="shared" si="11"/>
        <v>-2.7015729436683955E-2</v>
      </c>
    </row>
    <row r="44" spans="1:13" ht="14.65" customHeight="1">
      <c r="A44" s="29" t="s">
        <v>44</v>
      </c>
      <c r="B44" s="59">
        <f t="shared" si="12"/>
        <v>100</v>
      </c>
      <c r="C44" s="61">
        <f t="shared" si="12"/>
        <v>12.405753392877857</v>
      </c>
      <c r="D44" s="61">
        <f t="shared" si="12"/>
        <v>38.394617793759423</v>
      </c>
      <c r="E44" s="61">
        <f t="shared" si="12"/>
        <v>49.199628813362722</v>
      </c>
      <c r="F44" s="59">
        <f t="shared" si="13"/>
        <v>100</v>
      </c>
      <c r="G44" s="61">
        <f t="shared" si="13"/>
        <v>12.79537149817296</v>
      </c>
      <c r="H44" s="61">
        <f t="shared" si="13"/>
        <v>37.113276492082825</v>
      </c>
      <c r="I44" s="61">
        <f t="shared" si="13"/>
        <v>50.091352009744213</v>
      </c>
      <c r="J44" s="59" t="s">
        <v>103</v>
      </c>
      <c r="K44" s="57">
        <f t="shared" si="11"/>
        <v>0.38961810529510288</v>
      </c>
      <c r="L44" s="57">
        <f t="shared" si="11"/>
        <v>-1.2813413016765978</v>
      </c>
      <c r="M44" s="57">
        <f t="shared" si="11"/>
        <v>0.89172319638149133</v>
      </c>
    </row>
    <row r="45" spans="1:13" ht="14.65" customHeight="1">
      <c r="A45" s="28" t="s">
        <v>45</v>
      </c>
      <c r="B45" s="58">
        <f t="shared" si="12"/>
        <v>100</v>
      </c>
      <c r="C45" s="60">
        <f t="shared" si="12"/>
        <v>12.712365748185674</v>
      </c>
      <c r="D45" s="60">
        <f t="shared" si="12"/>
        <v>36.558154261479622</v>
      </c>
      <c r="E45" s="60">
        <f t="shared" si="12"/>
        <v>50.729479990334703</v>
      </c>
      <c r="F45" s="58">
        <f t="shared" si="13"/>
        <v>100</v>
      </c>
      <c r="G45" s="60">
        <f t="shared" si="13"/>
        <v>13.289998567238012</v>
      </c>
      <c r="H45" s="60">
        <f t="shared" si="13"/>
        <v>35.414105918815181</v>
      </c>
      <c r="I45" s="60">
        <f t="shared" si="13"/>
        <v>51.29589551394681</v>
      </c>
      <c r="J45" s="58" t="s">
        <v>103</v>
      </c>
      <c r="K45" s="56">
        <f t="shared" ref="K45:M47" si="14">G45-C45</f>
        <v>0.57763281905233832</v>
      </c>
      <c r="L45" s="56">
        <f t="shared" si="14"/>
        <v>-1.1440483426644406</v>
      </c>
      <c r="M45" s="56">
        <f t="shared" si="14"/>
        <v>0.56641552361210756</v>
      </c>
    </row>
    <row r="46" spans="1:13" ht="14.65" customHeight="1">
      <c r="A46" s="29" t="s">
        <v>46</v>
      </c>
      <c r="B46" s="59">
        <f t="shared" ref="B46:E47" si="15">B26*100/$B26</f>
        <v>100</v>
      </c>
      <c r="C46" s="61">
        <f t="shared" si="15"/>
        <v>21.837920445206962</v>
      </c>
      <c r="D46" s="61">
        <f t="shared" si="15"/>
        <v>43.688816481884629</v>
      </c>
      <c r="E46" s="61">
        <f t="shared" si="15"/>
        <v>34.473263072908409</v>
      </c>
      <c r="F46" s="59">
        <f t="shared" ref="F46:I47" si="16">F26*100/$F26</f>
        <v>100</v>
      </c>
      <c r="G46" s="61">
        <f t="shared" si="16"/>
        <v>21.049128499521611</v>
      </c>
      <c r="H46" s="61">
        <f t="shared" si="16"/>
        <v>42.669550868727207</v>
      </c>
      <c r="I46" s="61">
        <f t="shared" si="16"/>
        <v>36.281320631751186</v>
      </c>
      <c r="J46" s="59" t="s">
        <v>103</v>
      </c>
      <c r="K46" s="57">
        <f t="shared" si="14"/>
        <v>-0.78879194568535027</v>
      </c>
      <c r="L46" s="57">
        <f t="shared" si="14"/>
        <v>-1.0192656131574225</v>
      </c>
      <c r="M46" s="57">
        <f t="shared" si="14"/>
        <v>1.8080575588427763</v>
      </c>
    </row>
    <row r="47" spans="1:13" ht="14.65" customHeight="1">
      <c r="A47" s="28" t="s">
        <v>47</v>
      </c>
      <c r="B47" s="58">
        <f t="shared" si="15"/>
        <v>100</v>
      </c>
      <c r="C47" s="60">
        <f t="shared" si="15"/>
        <v>29.212022142140654</v>
      </c>
      <c r="D47" s="60">
        <f t="shared" si="15"/>
        <v>69.695731322212723</v>
      </c>
      <c r="E47" s="60">
        <f t="shared" si="15"/>
        <v>1.0922465356466173</v>
      </c>
      <c r="F47" s="58">
        <f t="shared" si="16"/>
        <v>100</v>
      </c>
      <c r="G47" s="60">
        <f t="shared" si="16"/>
        <v>31.058321190145378</v>
      </c>
      <c r="H47" s="60">
        <f t="shared" si="16"/>
        <v>68.941678809854622</v>
      </c>
      <c r="I47" s="39" t="s">
        <v>53</v>
      </c>
      <c r="J47" s="58" t="s">
        <v>103</v>
      </c>
      <c r="K47" s="56">
        <f t="shared" si="14"/>
        <v>1.8462990480047239</v>
      </c>
      <c r="L47" s="56">
        <f t="shared" si="14"/>
        <v>-0.75405251235810056</v>
      </c>
      <c r="M47" s="251" t="s">
        <v>53</v>
      </c>
    </row>
    <row r="48" spans="1:13" s="283" customFormat="1" ht="20" customHeight="1">
      <c r="A48" s="373" t="s">
        <v>127</v>
      </c>
      <c r="B48" s="373"/>
      <c r="C48" s="373"/>
      <c r="D48" s="373"/>
      <c r="E48" s="373"/>
      <c r="F48" s="373"/>
      <c r="G48" s="373"/>
      <c r="H48" s="373"/>
      <c r="I48" s="373"/>
      <c r="J48" s="373"/>
      <c r="K48" s="373"/>
      <c r="L48" s="373"/>
      <c r="M48" s="373"/>
    </row>
  </sheetData>
  <mergeCells count="17">
    <mergeCell ref="J5:M5"/>
    <mergeCell ref="K6:M6"/>
    <mergeCell ref="B8:E8"/>
    <mergeCell ref="F8:I8"/>
    <mergeCell ref="A5:A7"/>
    <mergeCell ref="B5:E5"/>
    <mergeCell ref="F5:I5"/>
    <mergeCell ref="B6:B7"/>
    <mergeCell ref="C6:E6"/>
    <mergeCell ref="F6:F7"/>
    <mergeCell ref="G6:I6"/>
    <mergeCell ref="F28:I28"/>
    <mergeCell ref="J8:M8"/>
    <mergeCell ref="J28:M28"/>
    <mergeCell ref="J6:J7"/>
    <mergeCell ref="A48:M48"/>
    <mergeCell ref="B28:E28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8"/>
  <sheetViews>
    <sheetView workbookViewId="0"/>
  </sheetViews>
  <sheetFormatPr baseColWidth="10" defaultColWidth="10.81640625" defaultRowHeight="14.65" customHeight="1"/>
  <cols>
    <col min="1" max="1" width="26.81640625" style="3" customWidth="1"/>
    <col min="2" max="13" width="12.54296875" style="3" customWidth="1"/>
    <col min="14" max="16384" width="10.81640625" style="3"/>
  </cols>
  <sheetData>
    <row r="1" spans="1:13" s="5" customFormat="1" ht="20.25" customHeight="1">
      <c r="A1" s="4" t="s">
        <v>0</v>
      </c>
    </row>
    <row r="2" spans="1:13" s="2" customFormat="1" ht="14.65" customHeight="1">
      <c r="A2" s="1"/>
    </row>
    <row r="3" spans="1:13" s="2" customFormat="1" ht="14.65" customHeight="1">
      <c r="A3" s="9" t="s">
        <v>386</v>
      </c>
    </row>
    <row r="5" spans="1:13" ht="14.65" customHeight="1">
      <c r="A5" s="374" t="s">
        <v>28</v>
      </c>
      <c r="B5" s="366">
        <v>2012</v>
      </c>
      <c r="C5" s="366"/>
      <c r="D5" s="366"/>
      <c r="E5" s="366"/>
      <c r="F5" s="366">
        <v>2015</v>
      </c>
      <c r="G5" s="366"/>
      <c r="H5" s="366"/>
      <c r="I5" s="366"/>
      <c r="J5" s="366" t="s">
        <v>214</v>
      </c>
      <c r="K5" s="366"/>
      <c r="L5" s="366"/>
      <c r="M5" s="366"/>
    </row>
    <row r="6" spans="1:13" ht="14.65" customHeight="1">
      <c r="A6" s="375"/>
      <c r="B6" s="371" t="s">
        <v>155</v>
      </c>
      <c r="C6" s="366" t="s">
        <v>27</v>
      </c>
      <c r="D6" s="366"/>
      <c r="E6" s="366"/>
      <c r="F6" s="371" t="s">
        <v>155</v>
      </c>
      <c r="G6" s="366" t="s">
        <v>27</v>
      </c>
      <c r="H6" s="366"/>
      <c r="I6" s="366"/>
      <c r="J6" s="371" t="s">
        <v>155</v>
      </c>
      <c r="K6" s="366" t="s">
        <v>27</v>
      </c>
      <c r="L6" s="366"/>
      <c r="M6" s="366"/>
    </row>
    <row r="7" spans="1:13" s="25" customFormat="1" ht="40.15" customHeight="1">
      <c r="A7" s="375"/>
      <c r="B7" s="372"/>
      <c r="C7" s="300" t="s">
        <v>72</v>
      </c>
      <c r="D7" s="300" t="s">
        <v>159</v>
      </c>
      <c r="E7" s="300" t="s">
        <v>158</v>
      </c>
      <c r="F7" s="372"/>
      <c r="G7" s="300" t="s">
        <v>72</v>
      </c>
      <c r="H7" s="300" t="s">
        <v>159</v>
      </c>
      <c r="I7" s="300" t="s">
        <v>158</v>
      </c>
      <c r="J7" s="372"/>
      <c r="K7" s="300" t="s">
        <v>72</v>
      </c>
      <c r="L7" s="300" t="s">
        <v>159</v>
      </c>
      <c r="M7" s="300" t="s">
        <v>158</v>
      </c>
    </row>
    <row r="8" spans="1:13" ht="14.65" customHeight="1">
      <c r="A8" s="337"/>
      <c r="B8" s="362" t="s">
        <v>5</v>
      </c>
      <c r="C8" s="362"/>
      <c r="D8" s="362"/>
      <c r="E8" s="362"/>
      <c r="F8" s="362" t="s">
        <v>5</v>
      </c>
      <c r="G8" s="362"/>
      <c r="H8" s="362"/>
      <c r="I8" s="362"/>
      <c r="J8" s="362" t="s">
        <v>5</v>
      </c>
      <c r="K8" s="362"/>
      <c r="L8" s="362"/>
      <c r="M8" s="362"/>
    </row>
    <row r="9" spans="1:13" ht="14.65" customHeight="1">
      <c r="A9" s="341" t="s">
        <v>29</v>
      </c>
      <c r="B9" s="307">
        <f>SUM(B11:B20,B22:B27)</f>
        <v>45736</v>
      </c>
      <c r="C9" s="307">
        <f t="shared" ref="C9:I9" si="0">SUM(C11:C20,C22:C27)</f>
        <v>28145</v>
      </c>
      <c r="D9" s="307">
        <f t="shared" si="0"/>
        <v>17591</v>
      </c>
      <c r="E9" s="307">
        <f t="shared" si="0"/>
        <v>34397</v>
      </c>
      <c r="F9" s="307">
        <f>SUM(F11:F20,F22:F27)</f>
        <v>47462</v>
      </c>
      <c r="G9" s="307">
        <f t="shared" si="0"/>
        <v>26036</v>
      </c>
      <c r="H9" s="307">
        <f t="shared" si="0"/>
        <v>21426</v>
      </c>
      <c r="I9" s="307">
        <f t="shared" si="0"/>
        <v>32680</v>
      </c>
      <c r="J9" s="309">
        <f>F9-B9</f>
        <v>1726</v>
      </c>
      <c r="K9" s="309">
        <f t="shared" ref="K9:M27" si="1">G9-C9</f>
        <v>-2109</v>
      </c>
      <c r="L9" s="309">
        <f t="shared" si="1"/>
        <v>3835</v>
      </c>
      <c r="M9" s="309">
        <f t="shared" si="1"/>
        <v>-1717</v>
      </c>
    </row>
    <row r="10" spans="1:13" ht="14.65" customHeight="1">
      <c r="A10" s="27" t="s">
        <v>30</v>
      </c>
      <c r="B10" s="246">
        <f>SUM(B11:B20)</f>
        <v>13648</v>
      </c>
      <c r="C10" s="292">
        <f t="shared" ref="C10:I10" si="2">SUM(C11:C20)</f>
        <v>10209</v>
      </c>
      <c r="D10" s="292">
        <f t="shared" si="2"/>
        <v>3439</v>
      </c>
      <c r="E10" s="292">
        <f t="shared" si="2"/>
        <v>12714</v>
      </c>
      <c r="F10" s="292">
        <f t="shared" si="2"/>
        <v>11190</v>
      </c>
      <c r="G10" s="292">
        <f t="shared" si="2"/>
        <v>7607</v>
      </c>
      <c r="H10" s="292">
        <f t="shared" si="2"/>
        <v>3583</v>
      </c>
      <c r="I10" s="292">
        <f t="shared" si="2"/>
        <v>10357</v>
      </c>
      <c r="J10" s="247">
        <f t="shared" ref="J10:J27" si="3">F10-B10</f>
        <v>-2458</v>
      </c>
      <c r="K10" s="247">
        <f t="shared" si="1"/>
        <v>-2602</v>
      </c>
      <c r="L10" s="247">
        <f t="shared" si="1"/>
        <v>144</v>
      </c>
      <c r="M10" s="247">
        <f t="shared" si="1"/>
        <v>-2357</v>
      </c>
    </row>
    <row r="11" spans="1:13" ht="14.65" customHeight="1">
      <c r="A11" s="28" t="s">
        <v>31</v>
      </c>
      <c r="B11" s="245">
        <f>SUM(C11:D11)</f>
        <v>665</v>
      </c>
      <c r="C11" s="291">
        <v>492</v>
      </c>
      <c r="D11" s="291">
        <v>173</v>
      </c>
      <c r="E11" s="291">
        <v>584</v>
      </c>
      <c r="F11" s="291">
        <f>SUM(G11:H11)</f>
        <v>647</v>
      </c>
      <c r="G11" s="291">
        <v>474</v>
      </c>
      <c r="H11" s="291">
        <v>173</v>
      </c>
      <c r="I11" s="291">
        <v>622</v>
      </c>
      <c r="J11" s="248">
        <f t="shared" si="3"/>
        <v>-18</v>
      </c>
      <c r="K11" s="248">
        <f t="shared" si="1"/>
        <v>-18</v>
      </c>
      <c r="L11" s="248">
        <f t="shared" si="1"/>
        <v>0</v>
      </c>
      <c r="M11" s="248">
        <f t="shared" si="1"/>
        <v>38</v>
      </c>
    </row>
    <row r="12" spans="1:13" ht="14.65" customHeight="1">
      <c r="A12" s="29" t="s">
        <v>32</v>
      </c>
      <c r="B12" s="246">
        <f t="shared" ref="B12:B20" si="4">SUM(C12:D12)</f>
        <v>5008</v>
      </c>
      <c r="C12" s="292">
        <v>4907</v>
      </c>
      <c r="D12" s="292">
        <v>101</v>
      </c>
      <c r="E12" s="292">
        <v>4682</v>
      </c>
      <c r="F12" s="292">
        <f t="shared" ref="F12:F16" si="5">SUM(G12:H12)</f>
        <v>1769</v>
      </c>
      <c r="G12" s="292">
        <v>1757</v>
      </c>
      <c r="H12" s="292">
        <v>12</v>
      </c>
      <c r="I12" s="292">
        <v>1677</v>
      </c>
      <c r="J12" s="247">
        <f t="shared" si="3"/>
        <v>-3239</v>
      </c>
      <c r="K12" s="247">
        <f t="shared" si="1"/>
        <v>-3150</v>
      </c>
      <c r="L12" s="247">
        <f t="shared" si="1"/>
        <v>-89</v>
      </c>
      <c r="M12" s="247">
        <f t="shared" si="1"/>
        <v>-3005</v>
      </c>
    </row>
    <row r="13" spans="1:13" ht="14.65" customHeight="1">
      <c r="A13" s="28" t="s">
        <v>33</v>
      </c>
      <c r="B13" s="245">
        <f t="shared" si="4"/>
        <v>2065</v>
      </c>
      <c r="C13" s="291">
        <v>1887</v>
      </c>
      <c r="D13" s="291">
        <v>178</v>
      </c>
      <c r="E13" s="291">
        <v>1922</v>
      </c>
      <c r="F13" s="291">
        <f t="shared" si="5"/>
        <v>2346</v>
      </c>
      <c r="G13" s="291">
        <v>2073</v>
      </c>
      <c r="H13" s="291">
        <v>273</v>
      </c>
      <c r="I13" s="291">
        <v>2114</v>
      </c>
      <c r="J13" s="248">
        <f t="shared" si="3"/>
        <v>281</v>
      </c>
      <c r="K13" s="248">
        <f t="shared" si="1"/>
        <v>186</v>
      </c>
      <c r="L13" s="248">
        <f t="shared" si="1"/>
        <v>95</v>
      </c>
      <c r="M13" s="248">
        <f t="shared" si="1"/>
        <v>192</v>
      </c>
    </row>
    <row r="14" spans="1:13" ht="14.65" customHeight="1">
      <c r="A14" s="29" t="s">
        <v>34</v>
      </c>
      <c r="B14" s="246">
        <f t="shared" si="4"/>
        <v>134</v>
      </c>
      <c r="C14" s="292">
        <v>102</v>
      </c>
      <c r="D14" s="292">
        <v>32</v>
      </c>
      <c r="E14" s="292">
        <v>122</v>
      </c>
      <c r="F14" s="292">
        <f t="shared" si="5"/>
        <v>227</v>
      </c>
      <c r="G14" s="292">
        <v>205</v>
      </c>
      <c r="H14" s="292">
        <v>22</v>
      </c>
      <c r="I14" s="292">
        <v>212</v>
      </c>
      <c r="J14" s="247">
        <f t="shared" si="3"/>
        <v>93</v>
      </c>
      <c r="K14" s="247">
        <f t="shared" si="1"/>
        <v>103</v>
      </c>
      <c r="L14" s="247">
        <f t="shared" si="1"/>
        <v>-10</v>
      </c>
      <c r="M14" s="247">
        <f t="shared" si="1"/>
        <v>90</v>
      </c>
    </row>
    <row r="15" spans="1:13" ht="14.65" customHeight="1">
      <c r="A15" s="28" t="s">
        <v>35</v>
      </c>
      <c r="B15" s="245">
        <f t="shared" si="4"/>
        <v>849</v>
      </c>
      <c r="C15" s="291">
        <v>380</v>
      </c>
      <c r="D15" s="291">
        <v>469</v>
      </c>
      <c r="E15" s="291">
        <v>732</v>
      </c>
      <c r="F15" s="291">
        <f t="shared" si="5"/>
        <v>691</v>
      </c>
      <c r="G15" s="291">
        <v>264</v>
      </c>
      <c r="H15" s="291">
        <v>427</v>
      </c>
      <c r="I15" s="291">
        <v>557</v>
      </c>
      <c r="J15" s="248">
        <f t="shared" si="3"/>
        <v>-158</v>
      </c>
      <c r="K15" s="248">
        <f t="shared" si="1"/>
        <v>-116</v>
      </c>
      <c r="L15" s="248">
        <f t="shared" si="1"/>
        <v>-42</v>
      </c>
      <c r="M15" s="248">
        <f t="shared" si="1"/>
        <v>-175</v>
      </c>
    </row>
    <row r="16" spans="1:13" ht="14.65" customHeight="1">
      <c r="A16" s="29" t="s">
        <v>36</v>
      </c>
      <c r="B16" s="246">
        <f t="shared" si="4"/>
        <v>1924</v>
      </c>
      <c r="C16" s="292">
        <v>503</v>
      </c>
      <c r="D16" s="292">
        <v>1421</v>
      </c>
      <c r="E16" s="292">
        <v>1866</v>
      </c>
      <c r="F16" s="292">
        <f t="shared" si="5"/>
        <v>1811</v>
      </c>
      <c r="G16" s="292">
        <v>338</v>
      </c>
      <c r="H16" s="292">
        <v>1473</v>
      </c>
      <c r="I16" s="292">
        <v>1748</v>
      </c>
      <c r="J16" s="247">
        <f t="shared" si="3"/>
        <v>-113</v>
      </c>
      <c r="K16" s="247">
        <f t="shared" si="1"/>
        <v>-165</v>
      </c>
      <c r="L16" s="247">
        <f t="shared" si="1"/>
        <v>52</v>
      </c>
      <c r="M16" s="247">
        <f t="shared" si="1"/>
        <v>-118</v>
      </c>
    </row>
    <row r="17" spans="1:13" ht="14.65" customHeight="1">
      <c r="A17" s="28" t="s">
        <v>37</v>
      </c>
      <c r="B17" s="245">
        <f t="shared" si="4"/>
        <v>285</v>
      </c>
      <c r="C17" s="291">
        <v>203</v>
      </c>
      <c r="D17" s="291">
        <v>82</v>
      </c>
      <c r="E17" s="291">
        <v>213</v>
      </c>
      <c r="F17" s="291">
        <f>SUM(G17:H17)</f>
        <v>298</v>
      </c>
      <c r="G17" s="291">
        <v>208</v>
      </c>
      <c r="H17" s="291">
        <v>90</v>
      </c>
      <c r="I17" s="291">
        <v>214</v>
      </c>
      <c r="J17" s="248">
        <f t="shared" si="3"/>
        <v>13</v>
      </c>
      <c r="K17" s="248">
        <f t="shared" si="1"/>
        <v>5</v>
      </c>
      <c r="L17" s="248">
        <f t="shared" si="1"/>
        <v>8</v>
      </c>
      <c r="M17" s="248">
        <f t="shared" si="1"/>
        <v>1</v>
      </c>
    </row>
    <row r="18" spans="1:13" ht="14.65" customHeight="1">
      <c r="A18" s="29" t="s">
        <v>38</v>
      </c>
      <c r="B18" s="246">
        <f t="shared" si="4"/>
        <v>1057</v>
      </c>
      <c r="C18" s="292">
        <v>590</v>
      </c>
      <c r="D18" s="292">
        <v>467</v>
      </c>
      <c r="E18" s="292">
        <v>1025</v>
      </c>
      <c r="F18" s="292">
        <f t="shared" ref="F18:F27" si="6">SUM(G18:H18)</f>
        <v>1111</v>
      </c>
      <c r="G18" s="292">
        <v>722</v>
      </c>
      <c r="H18" s="292">
        <v>389</v>
      </c>
      <c r="I18" s="292">
        <v>1079</v>
      </c>
      <c r="J18" s="247">
        <f t="shared" si="3"/>
        <v>54</v>
      </c>
      <c r="K18" s="247">
        <f t="shared" si="1"/>
        <v>132</v>
      </c>
      <c r="L18" s="247">
        <f t="shared" si="1"/>
        <v>-78</v>
      </c>
      <c r="M18" s="247">
        <f t="shared" si="1"/>
        <v>54</v>
      </c>
    </row>
    <row r="19" spans="1:13" ht="14.65" customHeight="1">
      <c r="A19" s="28" t="s">
        <v>39</v>
      </c>
      <c r="B19" s="245">
        <f t="shared" si="4"/>
        <v>1591</v>
      </c>
      <c r="C19" s="291">
        <v>1125</v>
      </c>
      <c r="D19" s="291">
        <v>466</v>
      </c>
      <c r="E19" s="291">
        <v>1526</v>
      </c>
      <c r="F19" s="291">
        <f t="shared" si="6"/>
        <v>2180</v>
      </c>
      <c r="G19" s="291">
        <v>1513</v>
      </c>
      <c r="H19" s="291">
        <v>667</v>
      </c>
      <c r="I19" s="291">
        <v>2037</v>
      </c>
      <c r="J19" s="248">
        <f t="shared" si="3"/>
        <v>589</v>
      </c>
      <c r="K19" s="248">
        <f t="shared" si="1"/>
        <v>388</v>
      </c>
      <c r="L19" s="248">
        <f t="shared" si="1"/>
        <v>201</v>
      </c>
      <c r="M19" s="248">
        <f t="shared" si="1"/>
        <v>511</v>
      </c>
    </row>
    <row r="20" spans="1:13" ht="14.65" customHeight="1">
      <c r="A20" s="29" t="s">
        <v>40</v>
      </c>
      <c r="B20" s="246">
        <f t="shared" si="4"/>
        <v>70</v>
      </c>
      <c r="C20" s="292">
        <v>20</v>
      </c>
      <c r="D20" s="292">
        <v>50</v>
      </c>
      <c r="E20" s="292">
        <v>42</v>
      </c>
      <c r="F20" s="292">
        <f t="shared" si="6"/>
        <v>110</v>
      </c>
      <c r="G20" s="292">
        <v>53</v>
      </c>
      <c r="H20" s="292">
        <v>57</v>
      </c>
      <c r="I20" s="292">
        <v>97</v>
      </c>
      <c r="J20" s="247">
        <f t="shared" si="3"/>
        <v>40</v>
      </c>
      <c r="K20" s="247">
        <f t="shared" si="1"/>
        <v>33</v>
      </c>
      <c r="L20" s="247">
        <f t="shared" si="1"/>
        <v>7</v>
      </c>
      <c r="M20" s="247">
        <f t="shared" si="1"/>
        <v>55</v>
      </c>
    </row>
    <row r="21" spans="1:13" ht="14.65" customHeight="1">
      <c r="A21" s="30" t="s">
        <v>41</v>
      </c>
      <c r="B21" s="245">
        <f>SUM(B22:B27)</f>
        <v>32088</v>
      </c>
      <c r="C21" s="291">
        <f t="shared" ref="C21:I21" si="7">SUM(C22:C27)</f>
        <v>17936</v>
      </c>
      <c r="D21" s="291">
        <f t="shared" si="7"/>
        <v>14152</v>
      </c>
      <c r="E21" s="291">
        <f t="shared" si="7"/>
        <v>21683</v>
      </c>
      <c r="F21" s="291">
        <f t="shared" si="6"/>
        <v>36272</v>
      </c>
      <c r="G21" s="291">
        <f t="shared" si="7"/>
        <v>18429</v>
      </c>
      <c r="H21" s="291">
        <f t="shared" si="7"/>
        <v>17843</v>
      </c>
      <c r="I21" s="291">
        <f t="shared" si="7"/>
        <v>22323</v>
      </c>
      <c r="J21" s="248">
        <f t="shared" si="3"/>
        <v>4184</v>
      </c>
      <c r="K21" s="248">
        <f t="shared" si="1"/>
        <v>493</v>
      </c>
      <c r="L21" s="248">
        <f t="shared" si="1"/>
        <v>3691</v>
      </c>
      <c r="M21" s="248">
        <f t="shared" si="1"/>
        <v>640</v>
      </c>
    </row>
    <row r="22" spans="1:13" ht="14.65" customHeight="1">
      <c r="A22" s="29" t="s">
        <v>42</v>
      </c>
      <c r="B22" s="246">
        <f t="shared" ref="B22:B27" si="8">SUM(C22:D22)</f>
        <v>0</v>
      </c>
      <c r="C22" s="292">
        <f t="shared" ref="C22" si="9">SUM(D22:E22)</f>
        <v>0</v>
      </c>
      <c r="D22" s="292">
        <f t="shared" ref="D22:E22" si="10">SUM(E22:F22)</f>
        <v>0</v>
      </c>
      <c r="E22" s="292">
        <f t="shared" si="10"/>
        <v>0</v>
      </c>
      <c r="F22" s="292">
        <f t="shared" si="6"/>
        <v>0</v>
      </c>
      <c r="G22" s="292">
        <v>0</v>
      </c>
      <c r="H22" s="292">
        <v>0</v>
      </c>
      <c r="I22" s="292">
        <v>0</v>
      </c>
      <c r="J22" s="247">
        <f t="shared" si="3"/>
        <v>0</v>
      </c>
      <c r="K22" s="247">
        <f t="shared" si="1"/>
        <v>0</v>
      </c>
      <c r="L22" s="247">
        <f t="shared" si="1"/>
        <v>0</v>
      </c>
      <c r="M22" s="247">
        <f t="shared" si="1"/>
        <v>0</v>
      </c>
    </row>
    <row r="23" spans="1:13" ht="14.65" customHeight="1">
      <c r="A23" s="28" t="s">
        <v>43</v>
      </c>
      <c r="B23" s="245">
        <f t="shared" si="8"/>
        <v>5106</v>
      </c>
      <c r="C23" s="291">
        <v>3658</v>
      </c>
      <c r="D23" s="291">
        <v>1448</v>
      </c>
      <c r="E23" s="291">
        <v>3519</v>
      </c>
      <c r="F23" s="291">
        <f t="shared" si="6"/>
        <v>6305</v>
      </c>
      <c r="G23" s="291">
        <v>4261</v>
      </c>
      <c r="H23" s="291">
        <v>2044</v>
      </c>
      <c r="I23" s="291">
        <v>3291</v>
      </c>
      <c r="J23" s="248">
        <f t="shared" si="3"/>
        <v>1199</v>
      </c>
      <c r="K23" s="248">
        <f t="shared" si="1"/>
        <v>603</v>
      </c>
      <c r="L23" s="248">
        <f t="shared" si="1"/>
        <v>596</v>
      </c>
      <c r="M23" s="248">
        <f t="shared" si="1"/>
        <v>-228</v>
      </c>
    </row>
    <row r="24" spans="1:13" ht="14.65" customHeight="1">
      <c r="A24" s="29" t="s">
        <v>44</v>
      </c>
      <c r="B24" s="246">
        <f t="shared" si="8"/>
        <v>8249</v>
      </c>
      <c r="C24" s="292">
        <v>3426</v>
      </c>
      <c r="D24" s="292">
        <v>4823</v>
      </c>
      <c r="E24" s="292">
        <v>6298</v>
      </c>
      <c r="F24" s="292">
        <f t="shared" si="6"/>
        <v>9688</v>
      </c>
      <c r="G24" s="292">
        <v>3560</v>
      </c>
      <c r="H24" s="292">
        <v>6128</v>
      </c>
      <c r="I24" s="292">
        <v>6434</v>
      </c>
      <c r="J24" s="247">
        <f t="shared" si="3"/>
        <v>1439</v>
      </c>
      <c r="K24" s="247">
        <f t="shared" si="1"/>
        <v>134</v>
      </c>
      <c r="L24" s="247">
        <f t="shared" si="1"/>
        <v>1305</v>
      </c>
      <c r="M24" s="247">
        <f t="shared" si="1"/>
        <v>136</v>
      </c>
    </row>
    <row r="25" spans="1:13" ht="14.65" customHeight="1">
      <c r="A25" s="28" t="s">
        <v>45</v>
      </c>
      <c r="B25" s="245">
        <f t="shared" si="8"/>
        <v>13884</v>
      </c>
      <c r="C25" s="291">
        <v>8719</v>
      </c>
      <c r="D25" s="291">
        <v>5165</v>
      </c>
      <c r="E25" s="291">
        <v>10476</v>
      </c>
      <c r="F25" s="291">
        <f t="shared" si="6"/>
        <v>15119</v>
      </c>
      <c r="G25" s="291">
        <v>9108</v>
      </c>
      <c r="H25" s="291">
        <v>6011</v>
      </c>
      <c r="I25" s="291">
        <v>11291</v>
      </c>
      <c r="J25" s="248">
        <f t="shared" si="3"/>
        <v>1235</v>
      </c>
      <c r="K25" s="248">
        <f t="shared" si="1"/>
        <v>389</v>
      </c>
      <c r="L25" s="248">
        <f t="shared" si="1"/>
        <v>846</v>
      </c>
      <c r="M25" s="248">
        <f t="shared" si="1"/>
        <v>815</v>
      </c>
    </row>
    <row r="26" spans="1:13" ht="14.65" customHeight="1">
      <c r="A26" s="29" t="s">
        <v>46</v>
      </c>
      <c r="B26" s="246">
        <f t="shared" si="8"/>
        <v>4655</v>
      </c>
      <c r="C26" s="292">
        <v>1968</v>
      </c>
      <c r="D26" s="292">
        <v>2687</v>
      </c>
      <c r="E26" s="292">
        <v>1231</v>
      </c>
      <c r="F26" s="292">
        <f t="shared" si="6"/>
        <v>5027</v>
      </c>
      <c r="G26" s="292">
        <v>1435</v>
      </c>
      <c r="H26" s="292">
        <v>3592</v>
      </c>
      <c r="I26" s="292">
        <v>1178</v>
      </c>
      <c r="J26" s="247">
        <f t="shared" si="3"/>
        <v>372</v>
      </c>
      <c r="K26" s="247">
        <f t="shared" si="1"/>
        <v>-533</v>
      </c>
      <c r="L26" s="247">
        <f t="shared" si="1"/>
        <v>905</v>
      </c>
      <c r="M26" s="247">
        <f t="shared" si="1"/>
        <v>-53</v>
      </c>
    </row>
    <row r="27" spans="1:13" ht="14.65" customHeight="1">
      <c r="A27" s="342" t="s">
        <v>47</v>
      </c>
      <c r="B27" s="276">
        <f t="shared" si="8"/>
        <v>194</v>
      </c>
      <c r="C27" s="276">
        <v>165</v>
      </c>
      <c r="D27" s="276">
        <v>29</v>
      </c>
      <c r="E27" s="276">
        <v>159</v>
      </c>
      <c r="F27" s="276">
        <f t="shared" si="6"/>
        <v>133</v>
      </c>
      <c r="G27" s="276">
        <v>65</v>
      </c>
      <c r="H27" s="276">
        <v>68</v>
      </c>
      <c r="I27" s="276">
        <v>129</v>
      </c>
      <c r="J27" s="278">
        <f t="shared" si="3"/>
        <v>-61</v>
      </c>
      <c r="K27" s="278">
        <f t="shared" si="1"/>
        <v>-100</v>
      </c>
      <c r="L27" s="278">
        <f t="shared" si="1"/>
        <v>39</v>
      </c>
      <c r="M27" s="278">
        <f t="shared" si="1"/>
        <v>-30</v>
      </c>
    </row>
    <row r="28" spans="1:13" ht="14.65" customHeight="1">
      <c r="A28" s="337"/>
      <c r="B28" s="362" t="s">
        <v>156</v>
      </c>
      <c r="C28" s="362"/>
      <c r="D28" s="362"/>
      <c r="E28" s="362"/>
      <c r="F28" s="362" t="s">
        <v>156</v>
      </c>
      <c r="G28" s="362"/>
      <c r="H28" s="362"/>
      <c r="I28" s="362"/>
      <c r="J28" s="362" t="s">
        <v>124</v>
      </c>
      <c r="K28" s="362"/>
      <c r="L28" s="362"/>
      <c r="M28" s="362"/>
    </row>
    <row r="29" spans="1:13" ht="14.65" customHeight="1">
      <c r="A29" s="341" t="s">
        <v>29</v>
      </c>
      <c r="B29" s="308">
        <f>B9*100/$B9</f>
        <v>100</v>
      </c>
      <c r="C29" s="306">
        <f t="shared" ref="C29:E29" si="11">C9*100/$B9</f>
        <v>61.537956970439041</v>
      </c>
      <c r="D29" s="306">
        <f t="shared" si="11"/>
        <v>38.462043029560959</v>
      </c>
      <c r="E29" s="306">
        <f t="shared" si="11"/>
        <v>75.207713835927933</v>
      </c>
      <c r="F29" s="308">
        <f>F9*100/$F9</f>
        <v>100</v>
      </c>
      <c r="G29" s="306">
        <f t="shared" ref="G29:I29" si="12">G9*100/$F9</f>
        <v>54.856516792381271</v>
      </c>
      <c r="H29" s="306">
        <f t="shared" si="12"/>
        <v>45.143483207618729</v>
      </c>
      <c r="I29" s="306">
        <f t="shared" si="12"/>
        <v>68.855084067253799</v>
      </c>
      <c r="J29" s="275" t="s">
        <v>103</v>
      </c>
      <c r="K29" s="310">
        <f t="shared" ref="K29:K47" si="13">G29-C29</f>
        <v>-6.6814401780577697</v>
      </c>
      <c r="L29" s="310">
        <f t="shared" ref="L29:L47" si="14">H29-D29</f>
        <v>6.6814401780577697</v>
      </c>
      <c r="M29" s="310">
        <f t="shared" ref="M29:M47" si="15">I29-E29</f>
        <v>-6.3526297686741344</v>
      </c>
    </row>
    <row r="30" spans="1:13" ht="14.65" customHeight="1">
      <c r="A30" s="27" t="s">
        <v>30</v>
      </c>
      <c r="B30" s="305">
        <f t="shared" ref="B30:E45" si="16">B10*100/$B10</f>
        <v>100</v>
      </c>
      <c r="C30" s="65">
        <f t="shared" si="16"/>
        <v>74.80216881594373</v>
      </c>
      <c r="D30" s="65">
        <f t="shared" si="16"/>
        <v>25.197831184056273</v>
      </c>
      <c r="E30" s="65">
        <f t="shared" si="16"/>
        <v>93.156506447831191</v>
      </c>
      <c r="F30" s="185">
        <f t="shared" ref="F30:I45" si="17">F10*100/$F10</f>
        <v>100</v>
      </c>
      <c r="G30" s="65">
        <f t="shared" si="17"/>
        <v>67.980339588918682</v>
      </c>
      <c r="H30" s="65">
        <f t="shared" si="17"/>
        <v>32.019660411081325</v>
      </c>
      <c r="I30" s="65">
        <f t="shared" si="17"/>
        <v>92.555853440571937</v>
      </c>
      <c r="J30" s="175" t="s">
        <v>103</v>
      </c>
      <c r="K30" s="175">
        <f t="shared" si="13"/>
        <v>-6.8218292270250487</v>
      </c>
      <c r="L30" s="175">
        <f t="shared" si="14"/>
        <v>6.8218292270250522</v>
      </c>
      <c r="M30" s="175">
        <f t="shared" si="15"/>
        <v>-0.60065300725925397</v>
      </c>
    </row>
    <row r="31" spans="1:13" ht="14.65" customHeight="1">
      <c r="A31" s="28" t="s">
        <v>31</v>
      </c>
      <c r="B31" s="304">
        <f t="shared" si="16"/>
        <v>100</v>
      </c>
      <c r="C31" s="63">
        <f t="shared" si="16"/>
        <v>73.984962406015043</v>
      </c>
      <c r="D31" s="63">
        <f t="shared" si="16"/>
        <v>26.015037593984964</v>
      </c>
      <c r="E31" s="63">
        <f t="shared" si="16"/>
        <v>87.819548872180448</v>
      </c>
      <c r="F31" s="184">
        <f t="shared" si="17"/>
        <v>100</v>
      </c>
      <c r="G31" s="63">
        <f t="shared" si="17"/>
        <v>73.261205564142202</v>
      </c>
      <c r="H31" s="63">
        <f t="shared" si="17"/>
        <v>26.738794435857805</v>
      </c>
      <c r="I31" s="63">
        <f t="shared" si="17"/>
        <v>96.136012364760433</v>
      </c>
      <c r="J31" s="174" t="s">
        <v>103</v>
      </c>
      <c r="K31" s="174">
        <f t="shared" si="13"/>
        <v>-0.72375684187284151</v>
      </c>
      <c r="L31" s="174">
        <f t="shared" si="14"/>
        <v>0.72375684187284151</v>
      </c>
      <c r="M31" s="174">
        <f t="shared" si="15"/>
        <v>8.3164634925799845</v>
      </c>
    </row>
    <row r="32" spans="1:13" ht="14.65" customHeight="1">
      <c r="A32" s="29" t="s">
        <v>32</v>
      </c>
      <c r="B32" s="305">
        <f t="shared" si="16"/>
        <v>100</v>
      </c>
      <c r="C32" s="65">
        <f t="shared" si="16"/>
        <v>97.983226837060698</v>
      </c>
      <c r="D32" s="65">
        <f t="shared" si="16"/>
        <v>2.0167731629392973</v>
      </c>
      <c r="E32" s="65">
        <f t="shared" si="16"/>
        <v>93.490415335463254</v>
      </c>
      <c r="F32" s="185">
        <f t="shared" si="17"/>
        <v>100</v>
      </c>
      <c r="G32" s="65">
        <f t="shared" si="17"/>
        <v>99.321650650084791</v>
      </c>
      <c r="H32" s="65">
        <f t="shared" si="17"/>
        <v>0.67834934991520635</v>
      </c>
      <c r="I32" s="65">
        <f t="shared" si="17"/>
        <v>94.799321650650086</v>
      </c>
      <c r="J32" s="175" t="s">
        <v>103</v>
      </c>
      <c r="K32" s="175">
        <f t="shared" si="13"/>
        <v>1.3384238130240931</v>
      </c>
      <c r="L32" s="175">
        <f t="shared" si="14"/>
        <v>-1.3384238130240909</v>
      </c>
      <c r="M32" s="175">
        <f t="shared" si="15"/>
        <v>1.3089063151868316</v>
      </c>
    </row>
    <row r="33" spans="1:13" ht="14.65" customHeight="1">
      <c r="A33" s="28" t="s">
        <v>33</v>
      </c>
      <c r="B33" s="304">
        <f t="shared" si="16"/>
        <v>100</v>
      </c>
      <c r="C33" s="63">
        <f t="shared" si="16"/>
        <v>91.380145278450357</v>
      </c>
      <c r="D33" s="63">
        <f t="shared" si="16"/>
        <v>8.6198547215496362</v>
      </c>
      <c r="E33" s="63">
        <f t="shared" si="16"/>
        <v>93.075060532687658</v>
      </c>
      <c r="F33" s="184">
        <f t="shared" si="17"/>
        <v>100</v>
      </c>
      <c r="G33" s="63">
        <f t="shared" si="17"/>
        <v>88.363171355498721</v>
      </c>
      <c r="H33" s="63">
        <f t="shared" si="17"/>
        <v>11.636828644501279</v>
      </c>
      <c r="I33" s="63">
        <f t="shared" si="17"/>
        <v>90.110826939471437</v>
      </c>
      <c r="J33" s="174" t="s">
        <v>103</v>
      </c>
      <c r="K33" s="174">
        <f t="shared" si="13"/>
        <v>-3.0169739229516352</v>
      </c>
      <c r="L33" s="174">
        <f t="shared" si="14"/>
        <v>3.0169739229516424</v>
      </c>
      <c r="M33" s="174">
        <f t="shared" si="15"/>
        <v>-2.9642335932162212</v>
      </c>
    </row>
    <row r="34" spans="1:13" ht="14.65" customHeight="1">
      <c r="A34" s="29" t="s">
        <v>34</v>
      </c>
      <c r="B34" s="305">
        <f t="shared" si="16"/>
        <v>100</v>
      </c>
      <c r="C34" s="65">
        <f t="shared" si="16"/>
        <v>76.119402985074629</v>
      </c>
      <c r="D34" s="65">
        <f t="shared" si="16"/>
        <v>23.880597014925375</v>
      </c>
      <c r="E34" s="65">
        <f t="shared" si="16"/>
        <v>91.044776119402982</v>
      </c>
      <c r="F34" s="185">
        <f t="shared" si="17"/>
        <v>100</v>
      </c>
      <c r="G34" s="65">
        <f t="shared" si="17"/>
        <v>90.308370044052865</v>
      </c>
      <c r="H34" s="65">
        <f t="shared" si="17"/>
        <v>9.6916299559471373</v>
      </c>
      <c r="I34" s="65">
        <f t="shared" si="17"/>
        <v>93.392070484581495</v>
      </c>
      <c r="J34" s="175" t="s">
        <v>103</v>
      </c>
      <c r="K34" s="175">
        <f t="shared" si="13"/>
        <v>14.188967058978236</v>
      </c>
      <c r="L34" s="175">
        <f t="shared" si="14"/>
        <v>-14.188967058978237</v>
      </c>
      <c r="M34" s="175">
        <f t="shared" si="15"/>
        <v>2.347294365178513</v>
      </c>
    </row>
    <row r="35" spans="1:13" ht="14.65" customHeight="1">
      <c r="A35" s="28" t="s">
        <v>35</v>
      </c>
      <c r="B35" s="304">
        <f t="shared" si="16"/>
        <v>100</v>
      </c>
      <c r="C35" s="63">
        <f t="shared" si="16"/>
        <v>44.7585394581861</v>
      </c>
      <c r="D35" s="63">
        <f t="shared" si="16"/>
        <v>55.2414605418139</v>
      </c>
      <c r="E35" s="63">
        <f t="shared" si="16"/>
        <v>86.219081272084807</v>
      </c>
      <c r="F35" s="184">
        <f t="shared" si="17"/>
        <v>100</v>
      </c>
      <c r="G35" s="63">
        <f t="shared" si="17"/>
        <v>38.205499276410997</v>
      </c>
      <c r="H35" s="63">
        <f t="shared" si="17"/>
        <v>61.794500723589003</v>
      </c>
      <c r="I35" s="63">
        <f t="shared" si="17"/>
        <v>80.607814761215636</v>
      </c>
      <c r="J35" s="174" t="s">
        <v>103</v>
      </c>
      <c r="K35" s="174">
        <f t="shared" si="13"/>
        <v>-6.5530401817751027</v>
      </c>
      <c r="L35" s="174">
        <f t="shared" si="14"/>
        <v>6.5530401817751027</v>
      </c>
      <c r="M35" s="174">
        <f t="shared" si="15"/>
        <v>-5.6112665108691715</v>
      </c>
    </row>
    <row r="36" spans="1:13" ht="14.65" customHeight="1">
      <c r="A36" s="29" t="s">
        <v>36</v>
      </c>
      <c r="B36" s="305">
        <f t="shared" si="16"/>
        <v>100</v>
      </c>
      <c r="C36" s="65">
        <f t="shared" si="16"/>
        <v>26.143451143451145</v>
      </c>
      <c r="D36" s="65">
        <f t="shared" si="16"/>
        <v>73.856548856548855</v>
      </c>
      <c r="E36" s="65">
        <f t="shared" si="16"/>
        <v>96.985446985446984</v>
      </c>
      <c r="F36" s="185">
        <f t="shared" si="17"/>
        <v>100</v>
      </c>
      <c r="G36" s="65">
        <f t="shared" si="17"/>
        <v>18.663721700717836</v>
      </c>
      <c r="H36" s="65">
        <f t="shared" si="17"/>
        <v>81.336278299282171</v>
      </c>
      <c r="I36" s="65">
        <f t="shared" si="17"/>
        <v>96.52125897294313</v>
      </c>
      <c r="J36" s="175" t="s">
        <v>103</v>
      </c>
      <c r="K36" s="175">
        <f t="shared" si="13"/>
        <v>-7.4797294427333085</v>
      </c>
      <c r="L36" s="175">
        <f t="shared" si="14"/>
        <v>7.4797294427333156</v>
      </c>
      <c r="M36" s="175">
        <f t="shared" si="15"/>
        <v>-0.464188012503854</v>
      </c>
    </row>
    <row r="37" spans="1:13" ht="14.65" customHeight="1">
      <c r="A37" s="28" t="s">
        <v>37</v>
      </c>
      <c r="B37" s="304">
        <f t="shared" si="16"/>
        <v>100</v>
      </c>
      <c r="C37" s="63">
        <f t="shared" si="16"/>
        <v>71.228070175438603</v>
      </c>
      <c r="D37" s="63">
        <f t="shared" si="16"/>
        <v>28.771929824561404</v>
      </c>
      <c r="E37" s="63">
        <f t="shared" si="16"/>
        <v>74.736842105263165</v>
      </c>
      <c r="F37" s="184">
        <f t="shared" si="17"/>
        <v>100</v>
      </c>
      <c r="G37" s="63">
        <f t="shared" si="17"/>
        <v>69.798657718120808</v>
      </c>
      <c r="H37" s="63">
        <f t="shared" si="17"/>
        <v>30.201342281879196</v>
      </c>
      <c r="I37" s="63">
        <f t="shared" si="17"/>
        <v>71.812080536912745</v>
      </c>
      <c r="J37" s="174" t="s">
        <v>103</v>
      </c>
      <c r="K37" s="174">
        <f t="shared" si="13"/>
        <v>-1.4294124573177953</v>
      </c>
      <c r="L37" s="174">
        <f t="shared" si="14"/>
        <v>1.4294124573177918</v>
      </c>
      <c r="M37" s="174">
        <f t="shared" si="15"/>
        <v>-2.9247615683504193</v>
      </c>
    </row>
    <row r="38" spans="1:13" ht="14.65" customHeight="1">
      <c r="A38" s="29" t="s">
        <v>38</v>
      </c>
      <c r="B38" s="305">
        <f t="shared" si="16"/>
        <v>100</v>
      </c>
      <c r="C38" s="65">
        <f t="shared" si="16"/>
        <v>55.818353831598863</v>
      </c>
      <c r="D38" s="65">
        <f t="shared" si="16"/>
        <v>44.181646168401137</v>
      </c>
      <c r="E38" s="65">
        <f t="shared" si="16"/>
        <v>96.972563859981079</v>
      </c>
      <c r="F38" s="185">
        <f t="shared" si="17"/>
        <v>100</v>
      </c>
      <c r="G38" s="65">
        <f t="shared" si="17"/>
        <v>64.986498649864984</v>
      </c>
      <c r="H38" s="65">
        <f t="shared" si="17"/>
        <v>35.013501350135016</v>
      </c>
      <c r="I38" s="65">
        <f t="shared" si="17"/>
        <v>97.11971197119712</v>
      </c>
      <c r="J38" s="175" t="s">
        <v>103</v>
      </c>
      <c r="K38" s="175">
        <f t="shared" si="13"/>
        <v>9.1681448182661214</v>
      </c>
      <c r="L38" s="175">
        <f t="shared" si="14"/>
        <v>-9.1681448182661214</v>
      </c>
      <c r="M38" s="175">
        <f t="shared" si="15"/>
        <v>0.14714811121604043</v>
      </c>
    </row>
    <row r="39" spans="1:13" ht="14.65" customHeight="1">
      <c r="A39" s="28" t="s">
        <v>39</v>
      </c>
      <c r="B39" s="304">
        <f t="shared" si="16"/>
        <v>100</v>
      </c>
      <c r="C39" s="63">
        <f t="shared" si="16"/>
        <v>70.710245128849778</v>
      </c>
      <c r="D39" s="63">
        <f t="shared" si="16"/>
        <v>29.289754871150219</v>
      </c>
      <c r="E39" s="63">
        <f t="shared" si="16"/>
        <v>95.914519170333122</v>
      </c>
      <c r="F39" s="184">
        <f t="shared" si="17"/>
        <v>100</v>
      </c>
      <c r="G39" s="63">
        <f t="shared" si="17"/>
        <v>69.403669724770637</v>
      </c>
      <c r="H39" s="63">
        <f t="shared" si="17"/>
        <v>30.596330275229359</v>
      </c>
      <c r="I39" s="63">
        <f t="shared" si="17"/>
        <v>93.440366972477065</v>
      </c>
      <c r="J39" s="174" t="s">
        <v>103</v>
      </c>
      <c r="K39" s="174">
        <f t="shared" si="13"/>
        <v>-1.3065754040791404</v>
      </c>
      <c r="L39" s="174">
        <f t="shared" si="14"/>
        <v>1.3065754040791404</v>
      </c>
      <c r="M39" s="174">
        <f t="shared" si="15"/>
        <v>-2.474152197856057</v>
      </c>
    </row>
    <row r="40" spans="1:13" ht="14.65" customHeight="1">
      <c r="A40" s="29" t="s">
        <v>40</v>
      </c>
      <c r="B40" s="305">
        <f t="shared" si="16"/>
        <v>100</v>
      </c>
      <c r="C40" s="65">
        <f t="shared" si="16"/>
        <v>28.571428571428573</v>
      </c>
      <c r="D40" s="65">
        <f t="shared" si="16"/>
        <v>71.428571428571431</v>
      </c>
      <c r="E40" s="65">
        <f t="shared" si="16"/>
        <v>60</v>
      </c>
      <c r="F40" s="185">
        <f t="shared" si="17"/>
        <v>100</v>
      </c>
      <c r="G40" s="65">
        <f t="shared" si="17"/>
        <v>48.18181818181818</v>
      </c>
      <c r="H40" s="65">
        <f t="shared" si="17"/>
        <v>51.81818181818182</v>
      </c>
      <c r="I40" s="65">
        <f t="shared" si="17"/>
        <v>88.181818181818187</v>
      </c>
      <c r="J40" s="175" t="s">
        <v>103</v>
      </c>
      <c r="K40" s="175">
        <f t="shared" si="13"/>
        <v>19.610389610389607</v>
      </c>
      <c r="L40" s="175">
        <f t="shared" si="14"/>
        <v>-19.61038961038961</v>
      </c>
      <c r="M40" s="175">
        <f t="shared" si="15"/>
        <v>28.181818181818187</v>
      </c>
    </row>
    <row r="41" spans="1:13" ht="14.65" customHeight="1">
      <c r="A41" s="30" t="s">
        <v>41</v>
      </c>
      <c r="B41" s="304">
        <f t="shared" si="16"/>
        <v>100</v>
      </c>
      <c r="C41" s="63">
        <f t="shared" si="16"/>
        <v>55.896285215656945</v>
      </c>
      <c r="D41" s="63">
        <f t="shared" si="16"/>
        <v>44.103714784343055</v>
      </c>
      <c r="E41" s="63">
        <f t="shared" si="16"/>
        <v>67.573547743704808</v>
      </c>
      <c r="F41" s="184">
        <f t="shared" si="17"/>
        <v>100</v>
      </c>
      <c r="G41" s="63">
        <f t="shared" si="17"/>
        <v>50.807785619761802</v>
      </c>
      <c r="H41" s="63">
        <f t="shared" si="17"/>
        <v>49.192214380238198</v>
      </c>
      <c r="I41" s="63">
        <f t="shared" si="17"/>
        <v>61.543339214821351</v>
      </c>
      <c r="J41" s="174" t="s">
        <v>103</v>
      </c>
      <c r="K41" s="174">
        <f t="shared" si="13"/>
        <v>-5.0884995958951436</v>
      </c>
      <c r="L41" s="174">
        <f t="shared" si="14"/>
        <v>5.0884995958951436</v>
      </c>
      <c r="M41" s="174">
        <f t="shared" si="15"/>
        <v>-6.0302085288834562</v>
      </c>
    </row>
    <row r="42" spans="1:13" ht="14.65" customHeight="1">
      <c r="A42" s="29" t="s">
        <v>42</v>
      </c>
      <c r="B42" s="302" t="s">
        <v>103</v>
      </c>
      <c r="C42" s="302" t="s">
        <v>103</v>
      </c>
      <c r="D42" s="302" t="s">
        <v>103</v>
      </c>
      <c r="E42" s="302" t="s">
        <v>103</v>
      </c>
      <c r="F42" s="302" t="s">
        <v>103</v>
      </c>
      <c r="G42" s="302" t="s">
        <v>103</v>
      </c>
      <c r="H42" s="302" t="s">
        <v>103</v>
      </c>
      <c r="I42" s="302" t="s">
        <v>103</v>
      </c>
      <c r="J42" s="175" t="s">
        <v>103</v>
      </c>
      <c r="K42" s="302" t="s">
        <v>103</v>
      </c>
      <c r="L42" s="302" t="s">
        <v>103</v>
      </c>
      <c r="M42" s="302" t="s">
        <v>103</v>
      </c>
    </row>
    <row r="43" spans="1:13" ht="14.65" customHeight="1">
      <c r="A43" s="28" t="s">
        <v>43</v>
      </c>
      <c r="B43" s="304">
        <f t="shared" si="16"/>
        <v>100</v>
      </c>
      <c r="C43" s="63">
        <f t="shared" si="16"/>
        <v>71.64120642381512</v>
      </c>
      <c r="D43" s="63">
        <f t="shared" si="16"/>
        <v>28.35879357618488</v>
      </c>
      <c r="E43" s="63">
        <f t="shared" si="16"/>
        <v>68.918918918918919</v>
      </c>
      <c r="F43" s="184">
        <f t="shared" si="17"/>
        <v>100</v>
      </c>
      <c r="G43" s="63">
        <f t="shared" si="17"/>
        <v>67.581284694686758</v>
      </c>
      <c r="H43" s="63">
        <f t="shared" si="17"/>
        <v>32.418715305313242</v>
      </c>
      <c r="I43" s="63">
        <f t="shared" si="17"/>
        <v>52.196669310071371</v>
      </c>
      <c r="J43" s="174" t="s">
        <v>103</v>
      </c>
      <c r="K43" s="174">
        <f t="shared" si="13"/>
        <v>-4.0599217291283622</v>
      </c>
      <c r="L43" s="174">
        <f t="shared" si="14"/>
        <v>4.0599217291283622</v>
      </c>
      <c r="M43" s="174">
        <f t="shared" si="15"/>
        <v>-16.722249608847548</v>
      </c>
    </row>
    <row r="44" spans="1:13" ht="14.65" customHeight="1">
      <c r="A44" s="29" t="s">
        <v>44</v>
      </c>
      <c r="B44" s="305">
        <f t="shared" si="16"/>
        <v>100</v>
      </c>
      <c r="C44" s="65">
        <f t="shared" si="16"/>
        <v>41.532306946296522</v>
      </c>
      <c r="D44" s="65">
        <f t="shared" si="16"/>
        <v>58.467693053703478</v>
      </c>
      <c r="E44" s="65">
        <f t="shared" si="16"/>
        <v>76.348648321008611</v>
      </c>
      <c r="F44" s="185">
        <f t="shared" si="17"/>
        <v>100</v>
      </c>
      <c r="G44" s="65">
        <f t="shared" si="17"/>
        <v>36.74649050371594</v>
      </c>
      <c r="H44" s="65">
        <f t="shared" si="17"/>
        <v>63.25350949628406</v>
      </c>
      <c r="I44" s="65">
        <f t="shared" si="17"/>
        <v>66.412056151940547</v>
      </c>
      <c r="J44" s="175" t="s">
        <v>103</v>
      </c>
      <c r="K44" s="175">
        <f t="shared" si="13"/>
        <v>-4.7858164425805825</v>
      </c>
      <c r="L44" s="175">
        <f t="shared" si="14"/>
        <v>4.7858164425805825</v>
      </c>
      <c r="M44" s="175">
        <f t="shared" si="15"/>
        <v>-9.9365921690680636</v>
      </c>
    </row>
    <row r="45" spans="1:13" ht="14.65" customHeight="1">
      <c r="A45" s="28" t="s">
        <v>45</v>
      </c>
      <c r="B45" s="304">
        <f t="shared" si="16"/>
        <v>100</v>
      </c>
      <c r="C45" s="63">
        <f t="shared" si="16"/>
        <v>62.798905214635553</v>
      </c>
      <c r="D45" s="63">
        <f t="shared" si="16"/>
        <v>37.201094785364447</v>
      </c>
      <c r="E45" s="63">
        <f t="shared" si="16"/>
        <v>75.45375972342265</v>
      </c>
      <c r="F45" s="184">
        <f t="shared" si="17"/>
        <v>100</v>
      </c>
      <c r="G45" s="63">
        <f t="shared" si="17"/>
        <v>60.242079502612604</v>
      </c>
      <c r="H45" s="63">
        <f t="shared" si="17"/>
        <v>39.757920497387396</v>
      </c>
      <c r="I45" s="63">
        <f t="shared" si="17"/>
        <v>74.680865136583108</v>
      </c>
      <c r="J45" s="174" t="s">
        <v>103</v>
      </c>
      <c r="K45" s="174">
        <f t="shared" si="13"/>
        <v>-2.5568257120229489</v>
      </c>
      <c r="L45" s="174">
        <f t="shared" si="14"/>
        <v>2.5568257120229489</v>
      </c>
      <c r="M45" s="174">
        <f t="shared" si="15"/>
        <v>-0.77289458683954138</v>
      </c>
    </row>
    <row r="46" spans="1:13" ht="14.65" customHeight="1">
      <c r="A46" s="29" t="s">
        <v>46</v>
      </c>
      <c r="B46" s="305">
        <f t="shared" ref="B46:E47" si="18">B26*100/$B26</f>
        <v>100</v>
      </c>
      <c r="C46" s="65">
        <f t="shared" si="18"/>
        <v>42.277121374865736</v>
      </c>
      <c r="D46" s="65">
        <f t="shared" si="18"/>
        <v>57.722878625134264</v>
      </c>
      <c r="E46" s="65">
        <f t="shared" si="18"/>
        <v>26.444683136412461</v>
      </c>
      <c r="F46" s="185">
        <f t="shared" ref="F46:I47" si="19">F26*100/$F26</f>
        <v>100</v>
      </c>
      <c r="G46" s="65">
        <f t="shared" si="19"/>
        <v>28.545852397055899</v>
      </c>
      <c r="H46" s="65">
        <f t="shared" si="19"/>
        <v>71.454147602944104</v>
      </c>
      <c r="I46" s="65">
        <f t="shared" si="19"/>
        <v>23.433459319673762</v>
      </c>
      <c r="J46" s="175" t="s">
        <v>103</v>
      </c>
      <c r="K46" s="175">
        <f t="shared" si="13"/>
        <v>-13.731268977809837</v>
      </c>
      <c r="L46" s="175">
        <f t="shared" si="14"/>
        <v>13.73126897780984</v>
      </c>
      <c r="M46" s="175">
        <f t="shared" si="15"/>
        <v>-3.0112238167386991</v>
      </c>
    </row>
    <row r="47" spans="1:13" ht="14.65" customHeight="1">
      <c r="A47" s="28" t="s">
        <v>47</v>
      </c>
      <c r="B47" s="304">
        <f t="shared" si="18"/>
        <v>100</v>
      </c>
      <c r="C47" s="63">
        <f t="shared" si="18"/>
        <v>85.051546391752581</v>
      </c>
      <c r="D47" s="63">
        <f t="shared" si="18"/>
        <v>14.948453608247423</v>
      </c>
      <c r="E47" s="63">
        <f t="shared" si="18"/>
        <v>81.958762886597938</v>
      </c>
      <c r="F47" s="184">
        <f t="shared" si="19"/>
        <v>100</v>
      </c>
      <c r="G47" s="63">
        <f t="shared" si="19"/>
        <v>48.872180451127818</v>
      </c>
      <c r="H47" s="63">
        <f t="shared" si="19"/>
        <v>51.127819548872182</v>
      </c>
      <c r="I47" s="63">
        <f t="shared" si="19"/>
        <v>96.992481203007515</v>
      </c>
      <c r="J47" s="174" t="s">
        <v>103</v>
      </c>
      <c r="K47" s="174">
        <f t="shared" si="13"/>
        <v>-36.179365940624763</v>
      </c>
      <c r="L47" s="174">
        <f t="shared" si="14"/>
        <v>36.179365940624763</v>
      </c>
      <c r="M47" s="174">
        <f t="shared" si="15"/>
        <v>15.033718316409576</v>
      </c>
    </row>
    <row r="48" spans="1:13" ht="20.25" customHeight="1">
      <c r="A48" s="373" t="s">
        <v>127</v>
      </c>
      <c r="B48" s="373"/>
      <c r="C48" s="373"/>
      <c r="D48" s="373"/>
      <c r="E48" s="373"/>
      <c r="F48" s="373"/>
      <c r="G48" s="373"/>
      <c r="H48" s="373"/>
      <c r="I48" s="373"/>
      <c r="J48" s="373"/>
      <c r="K48" s="373"/>
      <c r="L48" s="373"/>
      <c r="M48" s="373"/>
    </row>
  </sheetData>
  <mergeCells count="17">
    <mergeCell ref="A48:M48"/>
    <mergeCell ref="B8:E8"/>
    <mergeCell ref="F8:I8"/>
    <mergeCell ref="J8:M8"/>
    <mergeCell ref="B28:E28"/>
    <mergeCell ref="F28:I28"/>
    <mergeCell ref="J28:M28"/>
    <mergeCell ref="A5:A7"/>
    <mergeCell ref="B5:E5"/>
    <mergeCell ref="F5:I5"/>
    <mergeCell ref="J5:M5"/>
    <mergeCell ref="B6:B7"/>
    <mergeCell ref="C6:E6"/>
    <mergeCell ref="F6:F7"/>
    <mergeCell ref="G6:I6"/>
    <mergeCell ref="J6:J7"/>
    <mergeCell ref="K6:M6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8"/>
  <sheetViews>
    <sheetView workbookViewId="0"/>
  </sheetViews>
  <sheetFormatPr baseColWidth="10" defaultColWidth="10.81640625" defaultRowHeight="14.65" customHeight="1"/>
  <cols>
    <col min="1" max="1" width="26.81640625" style="3" customWidth="1"/>
    <col min="2" max="13" width="12.54296875" style="3" customWidth="1"/>
    <col min="14" max="16384" width="10.81640625" style="3"/>
  </cols>
  <sheetData>
    <row r="1" spans="1:13" s="5" customFormat="1" ht="20.25" customHeight="1">
      <c r="A1" s="4" t="s">
        <v>0</v>
      </c>
    </row>
    <row r="2" spans="1:13" s="2" customFormat="1" ht="14.65" customHeight="1">
      <c r="A2" s="1"/>
    </row>
    <row r="3" spans="1:13" s="2" customFormat="1" ht="14.65" customHeight="1">
      <c r="A3" s="9" t="s">
        <v>385</v>
      </c>
    </row>
    <row r="5" spans="1:13" ht="14.65" customHeight="1">
      <c r="A5" s="374" t="s">
        <v>28</v>
      </c>
      <c r="B5" s="366">
        <v>2012</v>
      </c>
      <c r="C5" s="366"/>
      <c r="D5" s="366"/>
      <c r="E5" s="366"/>
      <c r="F5" s="366">
        <v>2015</v>
      </c>
      <c r="G5" s="366"/>
      <c r="H5" s="366"/>
      <c r="I5" s="366"/>
      <c r="J5" s="366" t="s">
        <v>214</v>
      </c>
      <c r="K5" s="366"/>
      <c r="L5" s="366"/>
      <c r="M5" s="366"/>
    </row>
    <row r="6" spans="1:13" ht="14.65" customHeight="1">
      <c r="A6" s="375"/>
      <c r="B6" s="371" t="s">
        <v>155</v>
      </c>
      <c r="C6" s="366" t="s">
        <v>27</v>
      </c>
      <c r="D6" s="366"/>
      <c r="E6" s="366"/>
      <c r="F6" s="371" t="s">
        <v>155</v>
      </c>
      <c r="G6" s="366" t="s">
        <v>27</v>
      </c>
      <c r="H6" s="366"/>
      <c r="I6" s="366"/>
      <c r="J6" s="371" t="s">
        <v>155</v>
      </c>
      <c r="K6" s="366" t="s">
        <v>27</v>
      </c>
      <c r="L6" s="366"/>
      <c r="M6" s="366"/>
    </row>
    <row r="7" spans="1:13" s="25" customFormat="1" ht="40.15" customHeight="1">
      <c r="A7" s="375"/>
      <c r="B7" s="372"/>
      <c r="C7" s="300" t="s">
        <v>72</v>
      </c>
      <c r="D7" s="300" t="s">
        <v>159</v>
      </c>
      <c r="E7" s="300" t="s">
        <v>158</v>
      </c>
      <c r="F7" s="372"/>
      <c r="G7" s="300" t="s">
        <v>72</v>
      </c>
      <c r="H7" s="300" t="s">
        <v>159</v>
      </c>
      <c r="I7" s="300" t="s">
        <v>158</v>
      </c>
      <c r="J7" s="372"/>
      <c r="K7" s="300" t="s">
        <v>72</v>
      </c>
      <c r="L7" s="300" t="s">
        <v>159</v>
      </c>
      <c r="M7" s="300" t="s">
        <v>158</v>
      </c>
    </row>
    <row r="8" spans="1:13" ht="14.65" customHeight="1">
      <c r="A8" s="337"/>
      <c r="B8" s="362" t="s">
        <v>5</v>
      </c>
      <c r="C8" s="362"/>
      <c r="D8" s="362"/>
      <c r="E8" s="362"/>
      <c r="F8" s="362" t="s">
        <v>5</v>
      </c>
      <c r="G8" s="362"/>
      <c r="H8" s="362"/>
      <c r="I8" s="362"/>
      <c r="J8" s="362" t="s">
        <v>5</v>
      </c>
      <c r="K8" s="362"/>
      <c r="L8" s="362"/>
      <c r="M8" s="362"/>
    </row>
    <row r="9" spans="1:13" ht="14.65" customHeight="1">
      <c r="A9" s="341" t="s">
        <v>29</v>
      </c>
      <c r="B9" s="307">
        <f>B10+B21</f>
        <v>14250</v>
      </c>
      <c r="C9" s="307">
        <f t="shared" ref="C9:E9" si="0">C10+C21</f>
        <v>9506</v>
      </c>
      <c r="D9" s="307">
        <f t="shared" si="0"/>
        <v>4744</v>
      </c>
      <c r="E9" s="307">
        <f t="shared" si="0"/>
        <v>11115</v>
      </c>
      <c r="F9" s="307">
        <f>G9+H9</f>
        <v>15519</v>
      </c>
      <c r="G9" s="307">
        <v>8681</v>
      </c>
      <c r="H9" s="307">
        <v>6838</v>
      </c>
      <c r="I9" s="307">
        <f>I10+I21</f>
        <v>10721</v>
      </c>
      <c r="J9" s="309">
        <f>F9-B9</f>
        <v>1269</v>
      </c>
      <c r="K9" s="309">
        <f t="shared" ref="K9:M22" si="1">G9-C9</f>
        <v>-825</v>
      </c>
      <c r="L9" s="309">
        <f t="shared" si="1"/>
        <v>2094</v>
      </c>
      <c r="M9" s="309">
        <f t="shared" si="1"/>
        <v>-394</v>
      </c>
    </row>
    <row r="10" spans="1:13" ht="14.65" customHeight="1">
      <c r="A10" s="27" t="s">
        <v>30</v>
      </c>
      <c r="B10" s="246">
        <f>C10+D10</f>
        <v>5627</v>
      </c>
      <c r="C10" s="292">
        <v>4579</v>
      </c>
      <c r="D10" s="292">
        <v>1048</v>
      </c>
      <c r="E10" s="292">
        <v>5382</v>
      </c>
      <c r="F10" s="246">
        <f>G10+H10</f>
        <v>5733</v>
      </c>
      <c r="G10" s="246">
        <v>4378</v>
      </c>
      <c r="H10" s="246">
        <v>1355</v>
      </c>
      <c r="I10" s="246">
        <v>5365</v>
      </c>
      <c r="J10" s="247">
        <f t="shared" ref="J10:J22" si="2">F10-B10</f>
        <v>106</v>
      </c>
      <c r="K10" s="247">
        <f t="shared" si="1"/>
        <v>-201</v>
      </c>
      <c r="L10" s="247">
        <f t="shared" si="1"/>
        <v>307</v>
      </c>
      <c r="M10" s="247">
        <f t="shared" si="1"/>
        <v>-17</v>
      </c>
    </row>
    <row r="11" spans="1:13" ht="14.65" customHeight="1">
      <c r="A11" s="28" t="s">
        <v>31</v>
      </c>
      <c r="B11" s="299" t="s">
        <v>53</v>
      </c>
      <c r="C11" s="299" t="s">
        <v>53</v>
      </c>
      <c r="D11" s="299" t="s">
        <v>53</v>
      </c>
      <c r="E11" s="299" t="s">
        <v>53</v>
      </c>
      <c r="F11" s="245">
        <f t="shared" ref="F11:F13" si="3">G11+H11</f>
        <v>610</v>
      </c>
      <c r="G11" s="245">
        <v>151</v>
      </c>
      <c r="H11" s="245">
        <v>459</v>
      </c>
      <c r="I11" s="76" t="s">
        <v>53</v>
      </c>
      <c r="J11" s="299" t="s">
        <v>53</v>
      </c>
      <c r="K11" s="299" t="s">
        <v>53</v>
      </c>
      <c r="L11" s="299" t="s">
        <v>53</v>
      </c>
      <c r="M11" s="299" t="s">
        <v>53</v>
      </c>
    </row>
    <row r="12" spans="1:13" ht="14.65" customHeight="1">
      <c r="A12" s="29" t="s">
        <v>32</v>
      </c>
      <c r="B12" s="292" t="s">
        <v>53</v>
      </c>
      <c r="C12" s="292" t="s">
        <v>53</v>
      </c>
      <c r="D12" s="292" t="s">
        <v>53</v>
      </c>
      <c r="E12" s="292" t="s">
        <v>53</v>
      </c>
      <c r="F12" s="246">
        <f t="shared" si="3"/>
        <v>799</v>
      </c>
      <c r="G12" s="246">
        <v>785</v>
      </c>
      <c r="H12" s="246">
        <v>14</v>
      </c>
      <c r="I12" s="246" t="s">
        <v>53</v>
      </c>
      <c r="J12" s="292" t="s">
        <v>53</v>
      </c>
      <c r="K12" s="292" t="s">
        <v>53</v>
      </c>
      <c r="L12" s="292" t="s">
        <v>53</v>
      </c>
      <c r="M12" s="292" t="s">
        <v>53</v>
      </c>
    </row>
    <row r="13" spans="1:13" ht="14.65" customHeight="1">
      <c r="A13" s="28" t="s">
        <v>33</v>
      </c>
      <c r="B13" s="291" t="s">
        <v>53</v>
      </c>
      <c r="C13" s="291" t="s">
        <v>53</v>
      </c>
      <c r="D13" s="291" t="s">
        <v>53</v>
      </c>
      <c r="E13" s="291" t="s">
        <v>53</v>
      </c>
      <c r="F13" s="245">
        <f t="shared" si="3"/>
        <v>2483</v>
      </c>
      <c r="G13" s="245">
        <v>2167</v>
      </c>
      <c r="H13" s="245">
        <v>316</v>
      </c>
      <c r="I13" s="245" t="s">
        <v>53</v>
      </c>
      <c r="J13" s="291" t="s">
        <v>53</v>
      </c>
      <c r="K13" s="291" t="s">
        <v>53</v>
      </c>
      <c r="L13" s="291" t="s">
        <v>53</v>
      </c>
      <c r="M13" s="291" t="s">
        <v>53</v>
      </c>
    </row>
    <row r="14" spans="1:13" ht="14.65" customHeight="1">
      <c r="A14" s="29" t="s">
        <v>34</v>
      </c>
      <c r="B14" s="292" t="s">
        <v>53</v>
      </c>
      <c r="C14" s="292" t="s">
        <v>53</v>
      </c>
      <c r="D14" s="292" t="s">
        <v>53</v>
      </c>
      <c r="E14" s="292" t="s">
        <v>53</v>
      </c>
      <c r="F14" s="246">
        <v>20</v>
      </c>
      <c r="G14" s="246" t="s">
        <v>53</v>
      </c>
      <c r="H14" s="246" t="s">
        <v>53</v>
      </c>
      <c r="I14" s="246" t="s">
        <v>53</v>
      </c>
      <c r="J14" s="292" t="s">
        <v>53</v>
      </c>
      <c r="K14" s="292" t="s">
        <v>53</v>
      </c>
      <c r="L14" s="292" t="s">
        <v>53</v>
      </c>
      <c r="M14" s="292" t="s">
        <v>53</v>
      </c>
    </row>
    <row r="15" spans="1:13" ht="14.65" customHeight="1">
      <c r="A15" s="28" t="s">
        <v>35</v>
      </c>
      <c r="B15" s="291" t="s">
        <v>53</v>
      </c>
      <c r="C15" s="291" t="s">
        <v>53</v>
      </c>
      <c r="D15" s="291" t="s">
        <v>53</v>
      </c>
      <c r="E15" s="291" t="s">
        <v>53</v>
      </c>
      <c r="F15" s="245">
        <v>26</v>
      </c>
      <c r="G15" s="245" t="s">
        <v>53</v>
      </c>
      <c r="H15" s="245" t="s">
        <v>53</v>
      </c>
      <c r="I15" s="245" t="s">
        <v>53</v>
      </c>
      <c r="J15" s="291" t="s">
        <v>53</v>
      </c>
      <c r="K15" s="291" t="s">
        <v>53</v>
      </c>
      <c r="L15" s="291" t="s">
        <v>53</v>
      </c>
      <c r="M15" s="291" t="s">
        <v>53</v>
      </c>
    </row>
    <row r="16" spans="1:13" ht="14.65" customHeight="1">
      <c r="A16" s="29" t="s">
        <v>36</v>
      </c>
      <c r="B16" s="292" t="s">
        <v>53</v>
      </c>
      <c r="C16" s="292" t="s">
        <v>53</v>
      </c>
      <c r="D16" s="292" t="s">
        <v>53</v>
      </c>
      <c r="E16" s="292" t="s">
        <v>53</v>
      </c>
      <c r="F16" s="246">
        <v>68</v>
      </c>
      <c r="G16" s="246" t="s">
        <v>53</v>
      </c>
      <c r="H16" s="246" t="s">
        <v>53</v>
      </c>
      <c r="I16" s="246" t="s">
        <v>53</v>
      </c>
      <c r="J16" s="292" t="s">
        <v>53</v>
      </c>
      <c r="K16" s="292" t="s">
        <v>53</v>
      </c>
      <c r="L16" s="292" t="s">
        <v>53</v>
      </c>
      <c r="M16" s="292" t="s">
        <v>53</v>
      </c>
    </row>
    <row r="17" spans="1:13" ht="14.65" customHeight="1">
      <c r="A17" s="28" t="s">
        <v>37</v>
      </c>
      <c r="B17" s="291" t="s">
        <v>53</v>
      </c>
      <c r="C17" s="291" t="s">
        <v>53</v>
      </c>
      <c r="D17" s="291" t="s">
        <v>53</v>
      </c>
      <c r="E17" s="291" t="s">
        <v>53</v>
      </c>
      <c r="F17" s="245">
        <f t="shared" ref="F17:F25" si="4">G17+H17</f>
        <v>20</v>
      </c>
      <c r="G17" s="245">
        <v>16</v>
      </c>
      <c r="H17" s="245">
        <v>4</v>
      </c>
      <c r="I17" s="245" t="s">
        <v>53</v>
      </c>
      <c r="J17" s="291" t="s">
        <v>53</v>
      </c>
      <c r="K17" s="291" t="s">
        <v>53</v>
      </c>
      <c r="L17" s="291" t="s">
        <v>53</v>
      </c>
      <c r="M17" s="291" t="s">
        <v>53</v>
      </c>
    </row>
    <row r="18" spans="1:13" ht="14.65" customHeight="1">
      <c r="A18" s="29" t="s">
        <v>38</v>
      </c>
      <c r="B18" s="292" t="s">
        <v>53</v>
      </c>
      <c r="C18" s="292" t="s">
        <v>53</v>
      </c>
      <c r="D18" s="292" t="s">
        <v>53</v>
      </c>
      <c r="E18" s="292" t="s">
        <v>53</v>
      </c>
      <c r="F18" s="246">
        <f t="shared" si="4"/>
        <v>121</v>
      </c>
      <c r="G18" s="246">
        <v>56</v>
      </c>
      <c r="H18" s="246">
        <v>65</v>
      </c>
      <c r="I18" s="246" t="s">
        <v>53</v>
      </c>
      <c r="J18" s="292" t="s">
        <v>53</v>
      </c>
      <c r="K18" s="292" t="s">
        <v>53</v>
      </c>
      <c r="L18" s="292" t="s">
        <v>53</v>
      </c>
      <c r="M18" s="292" t="s">
        <v>53</v>
      </c>
    </row>
    <row r="19" spans="1:13" ht="14.65" customHeight="1">
      <c r="A19" s="28" t="s">
        <v>39</v>
      </c>
      <c r="B19" s="291" t="s">
        <v>53</v>
      </c>
      <c r="C19" s="291" t="s">
        <v>53</v>
      </c>
      <c r="D19" s="291" t="s">
        <v>53</v>
      </c>
      <c r="E19" s="291" t="s">
        <v>53</v>
      </c>
      <c r="F19" s="245">
        <f t="shared" si="4"/>
        <v>1586</v>
      </c>
      <c r="G19" s="245">
        <v>1137</v>
      </c>
      <c r="H19" s="245">
        <v>449</v>
      </c>
      <c r="I19" s="245" t="s">
        <v>53</v>
      </c>
      <c r="J19" s="291" t="s">
        <v>53</v>
      </c>
      <c r="K19" s="291" t="s">
        <v>53</v>
      </c>
      <c r="L19" s="291" t="s">
        <v>53</v>
      </c>
      <c r="M19" s="291" t="s">
        <v>53</v>
      </c>
    </row>
    <row r="20" spans="1:13" ht="14.65" customHeight="1">
      <c r="A20" s="29" t="s">
        <v>40</v>
      </c>
      <c r="B20" s="246">
        <f t="shared" ref="B20:B22" si="5">C20+D20</f>
        <v>0</v>
      </c>
      <c r="C20" s="292">
        <v>0</v>
      </c>
      <c r="D20" s="292">
        <v>0</v>
      </c>
      <c r="E20" s="292">
        <v>0</v>
      </c>
      <c r="F20" s="246">
        <f t="shared" si="4"/>
        <v>0</v>
      </c>
      <c r="G20" s="246">
        <v>0</v>
      </c>
      <c r="H20" s="246">
        <v>0</v>
      </c>
      <c r="I20" s="246">
        <v>0</v>
      </c>
      <c r="J20" s="247">
        <f t="shared" si="2"/>
        <v>0</v>
      </c>
      <c r="K20" s="247">
        <f t="shared" si="1"/>
        <v>0</v>
      </c>
      <c r="L20" s="247">
        <f t="shared" si="1"/>
        <v>0</v>
      </c>
      <c r="M20" s="247">
        <f t="shared" si="1"/>
        <v>0</v>
      </c>
    </row>
    <row r="21" spans="1:13" ht="14.65" customHeight="1">
      <c r="A21" s="30" t="s">
        <v>41</v>
      </c>
      <c r="B21" s="245">
        <f t="shared" si="5"/>
        <v>8623</v>
      </c>
      <c r="C21" s="291">
        <v>4927</v>
      </c>
      <c r="D21" s="291">
        <v>3696</v>
      </c>
      <c r="E21" s="291">
        <v>5733</v>
      </c>
      <c r="F21" s="245">
        <f t="shared" si="4"/>
        <v>9786</v>
      </c>
      <c r="G21" s="245">
        <f>SUM(G22:G27)</f>
        <v>4303</v>
      </c>
      <c r="H21" s="245">
        <f>SUM(H22:H27)</f>
        <v>5483</v>
      </c>
      <c r="I21" s="245">
        <v>5356</v>
      </c>
      <c r="J21" s="248">
        <f t="shared" si="2"/>
        <v>1163</v>
      </c>
      <c r="K21" s="248">
        <f t="shared" si="1"/>
        <v>-624</v>
      </c>
      <c r="L21" s="248">
        <f t="shared" si="1"/>
        <v>1787</v>
      </c>
      <c r="M21" s="248">
        <f t="shared" si="1"/>
        <v>-377</v>
      </c>
    </row>
    <row r="22" spans="1:13" ht="14.65" customHeight="1">
      <c r="A22" s="29" t="s">
        <v>42</v>
      </c>
      <c r="B22" s="246">
        <f t="shared" si="5"/>
        <v>0</v>
      </c>
      <c r="C22" s="292">
        <f t="shared" ref="C22" si="6">D22+E22</f>
        <v>0</v>
      </c>
      <c r="D22" s="292">
        <f t="shared" ref="D22:E22" si="7">E22+F22</f>
        <v>0</v>
      </c>
      <c r="E22" s="292">
        <f t="shared" si="7"/>
        <v>0</v>
      </c>
      <c r="F22" s="246">
        <f t="shared" si="4"/>
        <v>0</v>
      </c>
      <c r="G22" s="246">
        <v>0</v>
      </c>
      <c r="H22" s="246">
        <v>0</v>
      </c>
      <c r="I22" s="246">
        <v>0</v>
      </c>
      <c r="J22" s="247">
        <f t="shared" si="2"/>
        <v>0</v>
      </c>
      <c r="K22" s="247">
        <f t="shared" si="1"/>
        <v>0</v>
      </c>
      <c r="L22" s="247">
        <f t="shared" si="1"/>
        <v>0</v>
      </c>
      <c r="M22" s="247">
        <f t="shared" si="1"/>
        <v>0</v>
      </c>
    </row>
    <row r="23" spans="1:13" ht="14.65" customHeight="1">
      <c r="A23" s="28" t="s">
        <v>43</v>
      </c>
      <c r="B23" s="245" t="s">
        <v>53</v>
      </c>
      <c r="C23" s="291" t="s">
        <v>53</v>
      </c>
      <c r="D23" s="291" t="s">
        <v>53</v>
      </c>
      <c r="E23" s="291" t="s">
        <v>53</v>
      </c>
      <c r="F23" s="245">
        <f t="shared" si="4"/>
        <v>1088</v>
      </c>
      <c r="G23" s="245">
        <v>774</v>
      </c>
      <c r="H23" s="245">
        <v>314</v>
      </c>
      <c r="I23" s="245" t="s">
        <v>53</v>
      </c>
      <c r="J23" s="248" t="s">
        <v>53</v>
      </c>
      <c r="K23" s="248" t="s">
        <v>53</v>
      </c>
      <c r="L23" s="248" t="s">
        <v>53</v>
      </c>
      <c r="M23" s="291" t="s">
        <v>53</v>
      </c>
    </row>
    <row r="24" spans="1:13" ht="14.65" customHeight="1">
      <c r="A24" s="29" t="s">
        <v>44</v>
      </c>
      <c r="B24" s="246" t="s">
        <v>53</v>
      </c>
      <c r="C24" s="292" t="s">
        <v>53</v>
      </c>
      <c r="D24" s="292" t="s">
        <v>53</v>
      </c>
      <c r="E24" s="292" t="s">
        <v>53</v>
      </c>
      <c r="F24" s="246">
        <f t="shared" si="4"/>
        <v>3429</v>
      </c>
      <c r="G24" s="246">
        <v>1287</v>
      </c>
      <c r="H24" s="246">
        <v>2142</v>
      </c>
      <c r="I24" s="246" t="s">
        <v>53</v>
      </c>
      <c r="J24" s="247" t="s">
        <v>53</v>
      </c>
      <c r="K24" s="247" t="s">
        <v>53</v>
      </c>
      <c r="L24" s="247" t="s">
        <v>53</v>
      </c>
      <c r="M24" s="292" t="s">
        <v>53</v>
      </c>
    </row>
    <row r="25" spans="1:13" ht="14.65" customHeight="1">
      <c r="A25" s="28" t="s">
        <v>45</v>
      </c>
      <c r="B25" s="245" t="s">
        <v>53</v>
      </c>
      <c r="C25" s="291" t="s">
        <v>53</v>
      </c>
      <c r="D25" s="291" t="s">
        <v>53</v>
      </c>
      <c r="E25" s="291" t="s">
        <v>53</v>
      </c>
      <c r="F25" s="245">
        <f t="shared" si="4"/>
        <v>3387</v>
      </c>
      <c r="G25" s="245">
        <v>1977</v>
      </c>
      <c r="H25" s="245">
        <v>1410</v>
      </c>
      <c r="I25" s="245" t="s">
        <v>53</v>
      </c>
      <c r="J25" s="248" t="s">
        <v>53</v>
      </c>
      <c r="K25" s="248" t="s">
        <v>53</v>
      </c>
      <c r="L25" s="248" t="s">
        <v>53</v>
      </c>
      <c r="M25" s="291" t="s">
        <v>53</v>
      </c>
    </row>
    <row r="26" spans="1:13" ht="14.65" customHeight="1">
      <c r="A26" s="29" t="s">
        <v>46</v>
      </c>
      <c r="B26" s="246" t="s">
        <v>53</v>
      </c>
      <c r="C26" s="292" t="s">
        <v>53</v>
      </c>
      <c r="D26" s="292" t="s">
        <v>53</v>
      </c>
      <c r="E26" s="292" t="s">
        <v>53</v>
      </c>
      <c r="F26" s="246">
        <f t="shared" ref="F26:F27" si="8">SUM(G26:H26)</f>
        <v>1782</v>
      </c>
      <c r="G26" s="246">
        <v>170</v>
      </c>
      <c r="H26" s="246">
        <v>1612</v>
      </c>
      <c r="I26" s="246" t="s">
        <v>53</v>
      </c>
      <c r="J26" s="247" t="s">
        <v>53</v>
      </c>
      <c r="K26" s="247" t="s">
        <v>53</v>
      </c>
      <c r="L26" s="247" t="s">
        <v>53</v>
      </c>
      <c r="M26" s="292" t="s">
        <v>53</v>
      </c>
    </row>
    <row r="27" spans="1:13" ht="14.65" customHeight="1">
      <c r="A27" s="342" t="s">
        <v>47</v>
      </c>
      <c r="B27" s="276" t="s">
        <v>53</v>
      </c>
      <c r="C27" s="276" t="s">
        <v>53</v>
      </c>
      <c r="D27" s="276" t="s">
        <v>53</v>
      </c>
      <c r="E27" s="276" t="s">
        <v>53</v>
      </c>
      <c r="F27" s="276">
        <f t="shared" si="8"/>
        <v>100</v>
      </c>
      <c r="G27" s="276">
        <v>95</v>
      </c>
      <c r="H27" s="276">
        <v>5</v>
      </c>
      <c r="I27" s="276" t="s">
        <v>53</v>
      </c>
      <c r="J27" s="278" t="s">
        <v>53</v>
      </c>
      <c r="K27" s="278" t="s">
        <v>53</v>
      </c>
      <c r="L27" s="278" t="s">
        <v>53</v>
      </c>
      <c r="M27" s="276" t="s">
        <v>53</v>
      </c>
    </row>
    <row r="28" spans="1:13" ht="14.65" customHeight="1">
      <c r="A28" s="337"/>
      <c r="B28" s="362" t="s">
        <v>156</v>
      </c>
      <c r="C28" s="362"/>
      <c r="D28" s="362"/>
      <c r="E28" s="362"/>
      <c r="F28" s="362" t="s">
        <v>156</v>
      </c>
      <c r="G28" s="362"/>
      <c r="H28" s="362"/>
      <c r="I28" s="362"/>
      <c r="J28" s="362" t="s">
        <v>124</v>
      </c>
      <c r="K28" s="362"/>
      <c r="L28" s="362"/>
      <c r="M28" s="362"/>
    </row>
    <row r="29" spans="1:13" ht="14.65" customHeight="1">
      <c r="A29" s="341" t="s">
        <v>29</v>
      </c>
      <c r="B29" s="308">
        <f>B9*100/$B9</f>
        <v>100</v>
      </c>
      <c r="C29" s="306">
        <f t="shared" ref="C29:E29" si="9">C9*100/$B9</f>
        <v>66.708771929824564</v>
      </c>
      <c r="D29" s="306">
        <f t="shared" si="9"/>
        <v>33.291228070175436</v>
      </c>
      <c r="E29" s="306">
        <f t="shared" si="9"/>
        <v>78</v>
      </c>
      <c r="F29" s="308">
        <f>F9*100/$F9</f>
        <v>100</v>
      </c>
      <c r="G29" s="306">
        <f t="shared" ref="G29:I29" si="10">G9*100/$F9</f>
        <v>55.937882595528059</v>
      </c>
      <c r="H29" s="306">
        <f t="shared" si="10"/>
        <v>44.062117404471941</v>
      </c>
      <c r="I29" s="306">
        <f t="shared" si="10"/>
        <v>69.083059475481662</v>
      </c>
      <c r="J29" s="275" t="s">
        <v>103</v>
      </c>
      <c r="K29" s="310">
        <f t="shared" ref="K29:K41" si="11">G29-C29</f>
        <v>-10.770889334296506</v>
      </c>
      <c r="L29" s="310">
        <f t="shared" ref="L29:L41" si="12">H29-D29</f>
        <v>10.770889334296506</v>
      </c>
      <c r="M29" s="310">
        <f t="shared" ref="M29:M41" si="13">I29-E29</f>
        <v>-8.9169405245183384</v>
      </c>
    </row>
    <row r="30" spans="1:13" ht="14.65" customHeight="1">
      <c r="A30" s="27" t="s">
        <v>30</v>
      </c>
      <c r="B30" s="305">
        <f t="shared" ref="B30:E41" si="14">B10*100/$B10</f>
        <v>100</v>
      </c>
      <c r="C30" s="65">
        <f t="shared" si="14"/>
        <v>81.375510929447302</v>
      </c>
      <c r="D30" s="65">
        <f t="shared" si="14"/>
        <v>18.624489070552691</v>
      </c>
      <c r="E30" s="65">
        <f t="shared" si="14"/>
        <v>95.645992535987205</v>
      </c>
      <c r="F30" s="185">
        <f t="shared" ref="F30:I45" si="15">F10*100/$F10</f>
        <v>100</v>
      </c>
      <c r="G30" s="65">
        <f t="shared" si="15"/>
        <v>76.364904936333502</v>
      </c>
      <c r="H30" s="65">
        <f t="shared" si="15"/>
        <v>23.63509506366649</v>
      </c>
      <c r="I30" s="65">
        <f t="shared" si="15"/>
        <v>93.581022152450728</v>
      </c>
      <c r="J30" s="175" t="s">
        <v>103</v>
      </c>
      <c r="K30" s="175">
        <f t="shared" si="11"/>
        <v>-5.0106059931137992</v>
      </c>
      <c r="L30" s="175">
        <f t="shared" si="12"/>
        <v>5.0106059931137992</v>
      </c>
      <c r="M30" s="175">
        <f t="shared" si="13"/>
        <v>-2.0649703835364761</v>
      </c>
    </row>
    <row r="31" spans="1:13" ht="14.65" customHeight="1">
      <c r="A31" s="28" t="s">
        <v>31</v>
      </c>
      <c r="B31" s="313" t="s">
        <v>53</v>
      </c>
      <c r="C31" s="299" t="s">
        <v>53</v>
      </c>
      <c r="D31" s="299" t="s">
        <v>53</v>
      </c>
      <c r="E31" s="299" t="s">
        <v>53</v>
      </c>
      <c r="F31" s="184">
        <f t="shared" si="15"/>
        <v>100</v>
      </c>
      <c r="G31" s="63">
        <f t="shared" si="15"/>
        <v>24.754098360655739</v>
      </c>
      <c r="H31" s="63">
        <f t="shared" si="15"/>
        <v>75.245901639344268</v>
      </c>
      <c r="I31" s="299" t="s">
        <v>53</v>
      </c>
      <c r="J31" s="174" t="s">
        <v>103</v>
      </c>
      <c r="K31" s="299" t="s">
        <v>53</v>
      </c>
      <c r="L31" s="299" t="s">
        <v>53</v>
      </c>
      <c r="M31" s="299" t="s">
        <v>53</v>
      </c>
    </row>
    <row r="32" spans="1:13" ht="14.65" customHeight="1">
      <c r="A32" s="29" t="s">
        <v>32</v>
      </c>
      <c r="B32" s="305" t="s">
        <v>53</v>
      </c>
      <c r="C32" s="292" t="s">
        <v>53</v>
      </c>
      <c r="D32" s="292" t="s">
        <v>53</v>
      </c>
      <c r="E32" s="292" t="s">
        <v>53</v>
      </c>
      <c r="F32" s="185">
        <f t="shared" si="15"/>
        <v>100</v>
      </c>
      <c r="G32" s="65">
        <f t="shared" si="15"/>
        <v>98.247809762202749</v>
      </c>
      <c r="H32" s="65">
        <f t="shared" si="15"/>
        <v>1.7521902377972465</v>
      </c>
      <c r="I32" s="292" t="s">
        <v>53</v>
      </c>
      <c r="J32" s="175" t="s">
        <v>103</v>
      </c>
      <c r="K32" s="292" t="s">
        <v>53</v>
      </c>
      <c r="L32" s="292" t="s">
        <v>53</v>
      </c>
      <c r="M32" s="292" t="s">
        <v>53</v>
      </c>
    </row>
    <row r="33" spans="1:13" ht="14.65" customHeight="1">
      <c r="A33" s="28" t="s">
        <v>33</v>
      </c>
      <c r="B33" s="304" t="s">
        <v>53</v>
      </c>
      <c r="C33" s="291" t="s">
        <v>53</v>
      </c>
      <c r="D33" s="291" t="s">
        <v>53</v>
      </c>
      <c r="E33" s="291" t="s">
        <v>53</v>
      </c>
      <c r="F33" s="184">
        <f t="shared" si="15"/>
        <v>100</v>
      </c>
      <c r="G33" s="63">
        <f t="shared" si="15"/>
        <v>87.273459524768427</v>
      </c>
      <c r="H33" s="63">
        <f t="shared" si="15"/>
        <v>12.726540475231575</v>
      </c>
      <c r="I33" s="291" t="s">
        <v>53</v>
      </c>
      <c r="J33" s="174" t="s">
        <v>103</v>
      </c>
      <c r="K33" s="291" t="s">
        <v>53</v>
      </c>
      <c r="L33" s="291" t="s">
        <v>53</v>
      </c>
      <c r="M33" s="291" t="s">
        <v>53</v>
      </c>
    </row>
    <row r="34" spans="1:13" ht="14.65" customHeight="1">
      <c r="A34" s="29" t="s">
        <v>34</v>
      </c>
      <c r="B34" s="305" t="s">
        <v>53</v>
      </c>
      <c r="C34" s="292" t="s">
        <v>53</v>
      </c>
      <c r="D34" s="292" t="s">
        <v>53</v>
      </c>
      <c r="E34" s="292" t="s">
        <v>53</v>
      </c>
      <c r="F34" s="185">
        <f t="shared" si="15"/>
        <v>100</v>
      </c>
      <c r="G34" s="65" t="s">
        <v>53</v>
      </c>
      <c r="H34" s="65" t="s">
        <v>53</v>
      </c>
      <c r="I34" s="292" t="s">
        <v>53</v>
      </c>
      <c r="J34" s="175" t="s">
        <v>103</v>
      </c>
      <c r="K34" s="292" t="s">
        <v>53</v>
      </c>
      <c r="L34" s="292" t="s">
        <v>53</v>
      </c>
      <c r="M34" s="292" t="s">
        <v>53</v>
      </c>
    </row>
    <row r="35" spans="1:13" ht="14.65" customHeight="1">
      <c r="A35" s="28" t="s">
        <v>35</v>
      </c>
      <c r="B35" s="304" t="s">
        <v>53</v>
      </c>
      <c r="C35" s="291" t="s">
        <v>53</v>
      </c>
      <c r="D35" s="291" t="s">
        <v>53</v>
      </c>
      <c r="E35" s="291" t="s">
        <v>53</v>
      </c>
      <c r="F35" s="184">
        <f t="shared" si="15"/>
        <v>100</v>
      </c>
      <c r="G35" s="63" t="s">
        <v>53</v>
      </c>
      <c r="H35" s="63" t="s">
        <v>53</v>
      </c>
      <c r="I35" s="291" t="s">
        <v>53</v>
      </c>
      <c r="J35" s="174" t="s">
        <v>103</v>
      </c>
      <c r="K35" s="291" t="s">
        <v>53</v>
      </c>
      <c r="L35" s="291" t="s">
        <v>53</v>
      </c>
      <c r="M35" s="291" t="s">
        <v>53</v>
      </c>
    </row>
    <row r="36" spans="1:13" ht="14.65" customHeight="1">
      <c r="A36" s="29" t="s">
        <v>36</v>
      </c>
      <c r="B36" s="305" t="s">
        <v>53</v>
      </c>
      <c r="C36" s="292" t="s">
        <v>53</v>
      </c>
      <c r="D36" s="292" t="s">
        <v>53</v>
      </c>
      <c r="E36" s="292" t="s">
        <v>53</v>
      </c>
      <c r="F36" s="185">
        <f t="shared" si="15"/>
        <v>100</v>
      </c>
      <c r="G36" s="65" t="s">
        <v>53</v>
      </c>
      <c r="H36" s="65" t="s">
        <v>53</v>
      </c>
      <c r="I36" s="292" t="s">
        <v>53</v>
      </c>
      <c r="J36" s="175" t="s">
        <v>103</v>
      </c>
      <c r="K36" s="292" t="s">
        <v>53</v>
      </c>
      <c r="L36" s="292" t="s">
        <v>53</v>
      </c>
      <c r="M36" s="292" t="s">
        <v>53</v>
      </c>
    </row>
    <row r="37" spans="1:13" ht="14.65" customHeight="1">
      <c r="A37" s="28" t="s">
        <v>37</v>
      </c>
      <c r="B37" s="304" t="s">
        <v>53</v>
      </c>
      <c r="C37" s="291" t="s">
        <v>53</v>
      </c>
      <c r="D37" s="291" t="s">
        <v>53</v>
      </c>
      <c r="E37" s="291" t="s">
        <v>53</v>
      </c>
      <c r="F37" s="184">
        <f t="shared" si="15"/>
        <v>100</v>
      </c>
      <c r="G37" s="63">
        <f t="shared" si="15"/>
        <v>80</v>
      </c>
      <c r="H37" s="63">
        <f t="shared" si="15"/>
        <v>20</v>
      </c>
      <c r="I37" s="291" t="s">
        <v>53</v>
      </c>
      <c r="J37" s="174" t="s">
        <v>103</v>
      </c>
      <c r="K37" s="291" t="s">
        <v>53</v>
      </c>
      <c r="L37" s="291" t="s">
        <v>53</v>
      </c>
      <c r="M37" s="291" t="s">
        <v>53</v>
      </c>
    </row>
    <row r="38" spans="1:13" ht="14.65" customHeight="1">
      <c r="A38" s="29" t="s">
        <v>38</v>
      </c>
      <c r="B38" s="305" t="s">
        <v>53</v>
      </c>
      <c r="C38" s="292" t="s">
        <v>53</v>
      </c>
      <c r="D38" s="292" t="s">
        <v>53</v>
      </c>
      <c r="E38" s="292" t="s">
        <v>53</v>
      </c>
      <c r="F38" s="185">
        <f t="shared" si="15"/>
        <v>100</v>
      </c>
      <c r="G38" s="65">
        <f t="shared" si="15"/>
        <v>46.280991735537192</v>
      </c>
      <c r="H38" s="65">
        <f t="shared" si="15"/>
        <v>53.719008264462808</v>
      </c>
      <c r="I38" s="292" t="s">
        <v>53</v>
      </c>
      <c r="J38" s="175" t="s">
        <v>103</v>
      </c>
      <c r="K38" s="292" t="s">
        <v>53</v>
      </c>
      <c r="L38" s="292" t="s">
        <v>53</v>
      </c>
      <c r="M38" s="292" t="s">
        <v>53</v>
      </c>
    </row>
    <row r="39" spans="1:13" ht="14.65" customHeight="1">
      <c r="A39" s="28" t="s">
        <v>39</v>
      </c>
      <c r="B39" s="304" t="s">
        <v>53</v>
      </c>
      <c r="C39" s="291" t="s">
        <v>53</v>
      </c>
      <c r="D39" s="291" t="s">
        <v>53</v>
      </c>
      <c r="E39" s="291" t="s">
        <v>53</v>
      </c>
      <c r="F39" s="184">
        <f t="shared" si="15"/>
        <v>100</v>
      </c>
      <c r="G39" s="63">
        <f t="shared" si="15"/>
        <v>71.689785624211851</v>
      </c>
      <c r="H39" s="63">
        <f t="shared" si="15"/>
        <v>28.310214375788146</v>
      </c>
      <c r="I39" s="291" t="s">
        <v>53</v>
      </c>
      <c r="J39" s="174" t="s">
        <v>103</v>
      </c>
      <c r="K39" s="291" t="s">
        <v>53</v>
      </c>
      <c r="L39" s="291" t="s">
        <v>53</v>
      </c>
      <c r="M39" s="291" t="s">
        <v>53</v>
      </c>
    </row>
    <row r="40" spans="1:13" ht="14.65" customHeight="1">
      <c r="A40" s="29" t="s">
        <v>40</v>
      </c>
      <c r="B40" s="302" t="s">
        <v>103</v>
      </c>
      <c r="C40" s="302" t="s">
        <v>103</v>
      </c>
      <c r="D40" s="302" t="s">
        <v>103</v>
      </c>
      <c r="E40" s="302" t="s">
        <v>103</v>
      </c>
      <c r="F40" s="302" t="s">
        <v>103</v>
      </c>
      <c r="G40" s="302" t="s">
        <v>103</v>
      </c>
      <c r="H40" s="302" t="s">
        <v>103</v>
      </c>
      <c r="I40" s="302" t="s">
        <v>103</v>
      </c>
      <c r="J40" s="175" t="s">
        <v>103</v>
      </c>
      <c r="K40" s="302" t="s">
        <v>103</v>
      </c>
      <c r="L40" s="302" t="s">
        <v>103</v>
      </c>
      <c r="M40" s="302" t="s">
        <v>103</v>
      </c>
    </row>
    <row r="41" spans="1:13" ht="14.65" customHeight="1">
      <c r="A41" s="30" t="s">
        <v>41</v>
      </c>
      <c r="B41" s="304">
        <f t="shared" si="14"/>
        <v>100</v>
      </c>
      <c r="C41" s="63">
        <f t="shared" si="14"/>
        <v>57.137887046271601</v>
      </c>
      <c r="D41" s="63">
        <f t="shared" si="14"/>
        <v>42.862112953728399</v>
      </c>
      <c r="E41" s="63">
        <f t="shared" si="14"/>
        <v>66.484982024817356</v>
      </c>
      <c r="F41" s="184">
        <f t="shared" si="15"/>
        <v>100</v>
      </c>
      <c r="G41" s="63">
        <f t="shared" si="15"/>
        <v>43.970978949519719</v>
      </c>
      <c r="H41" s="63">
        <f t="shared" si="15"/>
        <v>56.029021050480281</v>
      </c>
      <c r="I41" s="63">
        <f t="shared" si="15"/>
        <v>54.731248722665029</v>
      </c>
      <c r="J41" s="174" t="s">
        <v>103</v>
      </c>
      <c r="K41" s="174">
        <f t="shared" si="11"/>
        <v>-13.166908096751882</v>
      </c>
      <c r="L41" s="174">
        <f t="shared" si="12"/>
        <v>13.166908096751882</v>
      </c>
      <c r="M41" s="174">
        <f t="shared" si="13"/>
        <v>-11.753733302152327</v>
      </c>
    </row>
    <row r="42" spans="1:13" ht="14.65" customHeight="1">
      <c r="A42" s="29" t="s">
        <v>42</v>
      </c>
      <c r="B42" s="302" t="s">
        <v>103</v>
      </c>
      <c r="C42" s="302" t="s">
        <v>103</v>
      </c>
      <c r="D42" s="302" t="s">
        <v>103</v>
      </c>
      <c r="E42" s="302" t="s">
        <v>103</v>
      </c>
      <c r="F42" s="302" t="s">
        <v>103</v>
      </c>
      <c r="G42" s="302" t="s">
        <v>103</v>
      </c>
      <c r="H42" s="302" t="s">
        <v>103</v>
      </c>
      <c r="I42" s="302" t="s">
        <v>103</v>
      </c>
      <c r="J42" s="175" t="s">
        <v>103</v>
      </c>
      <c r="K42" s="302" t="s">
        <v>103</v>
      </c>
      <c r="L42" s="302" t="s">
        <v>103</v>
      </c>
      <c r="M42" s="302" t="s">
        <v>103</v>
      </c>
    </row>
    <row r="43" spans="1:13" ht="14.65" customHeight="1">
      <c r="A43" s="28" t="s">
        <v>43</v>
      </c>
      <c r="B43" s="304" t="s">
        <v>53</v>
      </c>
      <c r="C43" s="63" t="s">
        <v>53</v>
      </c>
      <c r="D43" s="63" t="s">
        <v>53</v>
      </c>
      <c r="E43" s="63" t="s">
        <v>53</v>
      </c>
      <c r="F43" s="184">
        <f t="shared" si="15"/>
        <v>100</v>
      </c>
      <c r="G43" s="63">
        <f t="shared" si="15"/>
        <v>71.139705882352942</v>
      </c>
      <c r="H43" s="63">
        <f t="shared" si="15"/>
        <v>28.860294117647058</v>
      </c>
      <c r="I43" s="63" t="s">
        <v>53</v>
      </c>
      <c r="J43" s="174" t="s">
        <v>103</v>
      </c>
      <c r="K43" s="174" t="s">
        <v>53</v>
      </c>
      <c r="L43" s="174" t="s">
        <v>53</v>
      </c>
      <c r="M43" s="174" t="s">
        <v>53</v>
      </c>
    </row>
    <row r="44" spans="1:13" ht="14.65" customHeight="1">
      <c r="A44" s="29" t="s">
        <v>44</v>
      </c>
      <c r="B44" s="305" t="s">
        <v>53</v>
      </c>
      <c r="C44" s="65" t="s">
        <v>53</v>
      </c>
      <c r="D44" s="65" t="s">
        <v>53</v>
      </c>
      <c r="E44" s="65" t="s">
        <v>53</v>
      </c>
      <c r="F44" s="185">
        <f t="shared" si="15"/>
        <v>100</v>
      </c>
      <c r="G44" s="65">
        <f t="shared" si="15"/>
        <v>37.532808398950131</v>
      </c>
      <c r="H44" s="65">
        <f t="shared" si="15"/>
        <v>62.467191601049869</v>
      </c>
      <c r="I44" s="65" t="s">
        <v>53</v>
      </c>
      <c r="J44" s="175" t="s">
        <v>103</v>
      </c>
      <c r="K44" s="175" t="s">
        <v>53</v>
      </c>
      <c r="L44" s="175" t="s">
        <v>53</v>
      </c>
      <c r="M44" s="175" t="s">
        <v>53</v>
      </c>
    </row>
    <row r="45" spans="1:13" ht="14.65" customHeight="1">
      <c r="A45" s="28" t="s">
        <v>45</v>
      </c>
      <c r="B45" s="304" t="s">
        <v>53</v>
      </c>
      <c r="C45" s="63" t="s">
        <v>53</v>
      </c>
      <c r="D45" s="63" t="s">
        <v>53</v>
      </c>
      <c r="E45" s="63" t="s">
        <v>53</v>
      </c>
      <c r="F45" s="184">
        <f t="shared" si="15"/>
        <v>100</v>
      </c>
      <c r="G45" s="63">
        <f t="shared" si="15"/>
        <v>58.370239149689993</v>
      </c>
      <c r="H45" s="63">
        <f t="shared" si="15"/>
        <v>41.629760850310007</v>
      </c>
      <c r="I45" s="63" t="s">
        <v>53</v>
      </c>
      <c r="J45" s="174" t="s">
        <v>103</v>
      </c>
      <c r="K45" s="174" t="s">
        <v>53</v>
      </c>
      <c r="L45" s="174" t="s">
        <v>53</v>
      </c>
      <c r="M45" s="174" t="s">
        <v>53</v>
      </c>
    </row>
    <row r="46" spans="1:13" ht="14.65" customHeight="1">
      <c r="A46" s="29" t="s">
        <v>46</v>
      </c>
      <c r="B46" s="305" t="s">
        <v>53</v>
      </c>
      <c r="C46" s="65" t="s">
        <v>53</v>
      </c>
      <c r="D46" s="65" t="s">
        <v>53</v>
      </c>
      <c r="E46" s="65" t="s">
        <v>53</v>
      </c>
      <c r="F46" s="185">
        <f t="shared" ref="F46:H47" si="16">F26*100/$F26</f>
        <v>100</v>
      </c>
      <c r="G46" s="65">
        <f t="shared" si="16"/>
        <v>9.539842873176207</v>
      </c>
      <c r="H46" s="65">
        <f t="shared" si="16"/>
        <v>90.460157126823788</v>
      </c>
      <c r="I46" s="65" t="s">
        <v>53</v>
      </c>
      <c r="J46" s="175" t="s">
        <v>103</v>
      </c>
      <c r="K46" s="175" t="s">
        <v>53</v>
      </c>
      <c r="L46" s="175" t="s">
        <v>53</v>
      </c>
      <c r="M46" s="175" t="s">
        <v>53</v>
      </c>
    </row>
    <row r="47" spans="1:13" ht="14.65" customHeight="1">
      <c r="A47" s="28" t="s">
        <v>47</v>
      </c>
      <c r="B47" s="304" t="s">
        <v>53</v>
      </c>
      <c r="C47" s="63" t="s">
        <v>53</v>
      </c>
      <c r="D47" s="63" t="s">
        <v>53</v>
      </c>
      <c r="E47" s="63" t="s">
        <v>53</v>
      </c>
      <c r="F47" s="184">
        <f t="shared" si="16"/>
        <v>100</v>
      </c>
      <c r="G47" s="63">
        <f t="shared" si="16"/>
        <v>95</v>
      </c>
      <c r="H47" s="63">
        <f t="shared" si="16"/>
        <v>5</v>
      </c>
      <c r="I47" s="63" t="s">
        <v>53</v>
      </c>
      <c r="J47" s="174" t="s">
        <v>103</v>
      </c>
      <c r="K47" s="174" t="s">
        <v>53</v>
      </c>
      <c r="L47" s="174" t="s">
        <v>53</v>
      </c>
      <c r="M47" s="174" t="s">
        <v>53</v>
      </c>
    </row>
    <row r="48" spans="1:13" ht="20.25" customHeight="1">
      <c r="A48" s="373" t="s">
        <v>127</v>
      </c>
      <c r="B48" s="373"/>
      <c r="C48" s="373"/>
      <c r="D48" s="373"/>
      <c r="E48" s="373"/>
      <c r="F48" s="373"/>
      <c r="G48" s="373"/>
      <c r="H48" s="373"/>
      <c r="I48" s="373"/>
      <c r="J48" s="373"/>
      <c r="K48" s="373"/>
      <c r="L48" s="373"/>
      <c r="M48" s="373"/>
    </row>
  </sheetData>
  <mergeCells count="17">
    <mergeCell ref="A48:M48"/>
    <mergeCell ref="B8:E8"/>
    <mergeCell ref="F8:I8"/>
    <mergeCell ref="J8:M8"/>
    <mergeCell ref="B28:E28"/>
    <mergeCell ref="F28:I28"/>
    <mergeCell ref="J28:M28"/>
    <mergeCell ref="A5:A7"/>
    <mergeCell ref="B5:E5"/>
    <mergeCell ref="F5:I5"/>
    <mergeCell ref="J5:M5"/>
    <mergeCell ref="B6:B7"/>
    <mergeCell ref="C6:E6"/>
    <mergeCell ref="F6:F7"/>
    <mergeCell ref="G6:I6"/>
    <mergeCell ref="J6:J7"/>
    <mergeCell ref="K6:M6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4"/>
  <sheetViews>
    <sheetView workbookViewId="0"/>
  </sheetViews>
  <sheetFormatPr baseColWidth="10" defaultColWidth="10.81640625" defaultRowHeight="14.65" customHeight="1"/>
  <cols>
    <col min="1" max="1" width="26.81640625" style="3" customWidth="1"/>
    <col min="2" max="2" width="14.54296875" style="3" customWidth="1"/>
    <col min="3" max="7" width="13.54296875" style="3" customWidth="1"/>
    <col min="8" max="8" width="14.54296875" style="3" customWidth="1"/>
    <col min="9" max="13" width="13.54296875" style="3" customWidth="1"/>
    <col min="14" max="16384" width="10.81640625" style="3"/>
  </cols>
  <sheetData>
    <row r="1" spans="1:13" s="5" customFormat="1" ht="20.25" customHeight="1">
      <c r="A1" s="4" t="s">
        <v>0</v>
      </c>
    </row>
    <row r="2" spans="1:13" s="2" customFormat="1" ht="14.65" customHeight="1">
      <c r="A2" s="1"/>
    </row>
    <row r="3" spans="1:13" s="2" customFormat="1" ht="14.65" customHeight="1">
      <c r="A3" s="9" t="s">
        <v>384</v>
      </c>
    </row>
    <row r="5" spans="1:13" ht="14.65" customHeight="1">
      <c r="A5" s="375" t="s">
        <v>64</v>
      </c>
      <c r="B5" s="371" t="s">
        <v>166</v>
      </c>
      <c r="C5" s="366" t="s">
        <v>27</v>
      </c>
      <c r="D5" s="366"/>
      <c r="E5" s="366"/>
      <c r="F5" s="366"/>
      <c r="G5" s="366"/>
      <c r="H5" s="371" t="s">
        <v>167</v>
      </c>
      <c r="I5" s="366" t="s">
        <v>27</v>
      </c>
      <c r="J5" s="366"/>
      <c r="K5" s="366"/>
      <c r="L5" s="366"/>
      <c r="M5" s="366"/>
    </row>
    <row r="6" spans="1:13" s="25" customFormat="1" ht="51.75" customHeight="1">
      <c r="A6" s="375"/>
      <c r="B6" s="372"/>
      <c r="C6" s="181" t="s">
        <v>72</v>
      </c>
      <c r="D6" s="181" t="s">
        <v>145</v>
      </c>
      <c r="E6" s="181" t="s">
        <v>146</v>
      </c>
      <c r="F6" s="181" t="s">
        <v>147</v>
      </c>
      <c r="G6" s="181" t="s">
        <v>152</v>
      </c>
      <c r="H6" s="372"/>
      <c r="I6" s="181" t="s">
        <v>72</v>
      </c>
      <c r="J6" s="181" t="s">
        <v>145</v>
      </c>
      <c r="K6" s="181" t="s">
        <v>146</v>
      </c>
      <c r="L6" s="181" t="s">
        <v>147</v>
      </c>
      <c r="M6" s="181" t="s">
        <v>152</v>
      </c>
    </row>
    <row r="7" spans="1:13" ht="14.65" customHeight="1">
      <c r="A7" s="362"/>
      <c r="B7" s="365">
        <v>2012</v>
      </c>
      <c r="C7" s="365"/>
      <c r="D7" s="365"/>
      <c r="E7" s="365"/>
      <c r="F7" s="365"/>
      <c r="G7" s="365"/>
      <c r="H7" s="365">
        <v>2012</v>
      </c>
      <c r="I7" s="365"/>
      <c r="J7" s="365"/>
      <c r="K7" s="365"/>
      <c r="L7" s="365"/>
      <c r="M7" s="365"/>
    </row>
    <row r="8" spans="1:13" ht="14.65" customHeight="1">
      <c r="A8" s="362"/>
      <c r="B8" s="362" t="s">
        <v>5</v>
      </c>
      <c r="C8" s="362"/>
      <c r="D8" s="362"/>
      <c r="E8" s="362"/>
      <c r="F8" s="362"/>
      <c r="G8" s="362"/>
      <c r="H8" s="362" t="s">
        <v>5</v>
      </c>
      <c r="I8" s="362"/>
      <c r="J8" s="362"/>
      <c r="K8" s="362"/>
      <c r="L8" s="362"/>
      <c r="M8" s="362"/>
    </row>
    <row r="9" spans="1:13" ht="14.65" customHeight="1" thickBot="1">
      <c r="A9" s="157" t="s">
        <v>1</v>
      </c>
      <c r="B9" s="191">
        <f>SUM(B10:B16)</f>
        <v>2142</v>
      </c>
      <c r="C9" s="307">
        <v>232</v>
      </c>
      <c r="D9" s="307">
        <v>607</v>
      </c>
      <c r="E9" s="307">
        <v>353</v>
      </c>
      <c r="F9" s="307">
        <v>950</v>
      </c>
      <c r="G9" s="307" t="s">
        <v>53</v>
      </c>
      <c r="H9" s="307">
        <f>SUM(H10:H16)</f>
        <v>470034</v>
      </c>
      <c r="I9" s="307">
        <v>84335</v>
      </c>
      <c r="J9" s="307">
        <v>129951</v>
      </c>
      <c r="K9" s="307">
        <v>76972</v>
      </c>
      <c r="L9" s="307">
        <v>178776</v>
      </c>
      <c r="M9" s="315" t="s">
        <v>53</v>
      </c>
    </row>
    <row r="10" spans="1:13" ht="14.65" customHeight="1" thickBot="1">
      <c r="A10" s="14" t="s">
        <v>83</v>
      </c>
      <c r="B10" s="42">
        <f>SUM(C10:F10)</f>
        <v>455</v>
      </c>
      <c r="C10" s="292">
        <v>57</v>
      </c>
      <c r="D10" s="292">
        <v>122</v>
      </c>
      <c r="E10" s="292">
        <v>46</v>
      </c>
      <c r="F10" s="292">
        <v>230</v>
      </c>
      <c r="G10" s="292" t="s">
        <v>53</v>
      </c>
      <c r="H10" s="292">
        <f>SUM(I10:L10)</f>
        <v>147752</v>
      </c>
      <c r="I10" s="292">
        <v>25468</v>
      </c>
      <c r="J10" s="292">
        <v>41977</v>
      </c>
      <c r="K10" s="292">
        <v>23974</v>
      </c>
      <c r="L10" s="292">
        <v>56333</v>
      </c>
      <c r="M10" s="42" t="s">
        <v>53</v>
      </c>
    </row>
    <row r="11" spans="1:13" ht="14.65" customHeight="1" thickBot="1">
      <c r="A11" s="81" t="s">
        <v>84</v>
      </c>
      <c r="B11" s="39">
        <f t="shared" ref="B11:B16" si="0">SUM(C11:F11)</f>
        <v>340</v>
      </c>
      <c r="C11" s="291">
        <v>35</v>
      </c>
      <c r="D11" s="291">
        <v>95</v>
      </c>
      <c r="E11" s="291">
        <v>65</v>
      </c>
      <c r="F11" s="291">
        <v>145</v>
      </c>
      <c r="G11" s="291" t="s">
        <v>53</v>
      </c>
      <c r="H11" s="291">
        <f t="shared" ref="H11:H16" si="1">SUM(I11:L11)</f>
        <v>64362</v>
      </c>
      <c r="I11" s="291">
        <v>12031</v>
      </c>
      <c r="J11" s="291">
        <v>21050</v>
      </c>
      <c r="K11" s="291">
        <v>9763</v>
      </c>
      <c r="L11" s="291">
        <v>21518</v>
      </c>
      <c r="M11" s="39" t="s">
        <v>53</v>
      </c>
    </row>
    <row r="12" spans="1:13" ht="14.65" customHeight="1" thickBot="1">
      <c r="A12" s="82" t="s">
        <v>110</v>
      </c>
      <c r="B12" s="42">
        <f t="shared" si="0"/>
        <v>206</v>
      </c>
      <c r="C12" s="292">
        <v>36</v>
      </c>
      <c r="D12" s="292">
        <v>89</v>
      </c>
      <c r="E12" s="292">
        <v>20</v>
      </c>
      <c r="F12" s="292">
        <v>61</v>
      </c>
      <c r="G12" s="292" t="s">
        <v>53</v>
      </c>
      <c r="H12" s="292">
        <f t="shared" si="1"/>
        <v>59269</v>
      </c>
      <c r="I12" s="292">
        <v>16201</v>
      </c>
      <c r="J12" s="292">
        <v>21967</v>
      </c>
      <c r="K12" s="292">
        <v>7613</v>
      </c>
      <c r="L12" s="292">
        <v>13488</v>
      </c>
      <c r="M12" s="42" t="s">
        <v>53</v>
      </c>
    </row>
    <row r="13" spans="1:13" ht="14.65" customHeight="1" thickBot="1">
      <c r="A13" s="83" t="s">
        <v>8</v>
      </c>
      <c r="B13" s="39">
        <v>130</v>
      </c>
      <c r="C13" s="291" t="s">
        <v>53</v>
      </c>
      <c r="D13" s="291" t="s">
        <v>53</v>
      </c>
      <c r="E13" s="291" t="s">
        <v>53</v>
      </c>
      <c r="F13" s="291" t="s">
        <v>53</v>
      </c>
      <c r="G13" s="291" t="s">
        <v>53</v>
      </c>
      <c r="H13" s="291">
        <v>27724</v>
      </c>
      <c r="I13" s="291" t="s">
        <v>53</v>
      </c>
      <c r="J13" s="291" t="s">
        <v>53</v>
      </c>
      <c r="K13" s="291" t="s">
        <v>53</v>
      </c>
      <c r="L13" s="291" t="s">
        <v>53</v>
      </c>
      <c r="M13" s="39" t="s">
        <v>53</v>
      </c>
    </row>
    <row r="14" spans="1:13" ht="14.65" customHeight="1" thickBot="1">
      <c r="A14" s="14" t="s">
        <v>51</v>
      </c>
      <c r="B14" s="42">
        <f t="shared" si="0"/>
        <v>605</v>
      </c>
      <c r="C14" s="292">
        <v>52</v>
      </c>
      <c r="D14" s="292">
        <v>169</v>
      </c>
      <c r="E14" s="292">
        <v>109</v>
      </c>
      <c r="F14" s="292">
        <v>275</v>
      </c>
      <c r="G14" s="292" t="s">
        <v>53</v>
      </c>
      <c r="H14" s="292">
        <f t="shared" si="1"/>
        <v>58675</v>
      </c>
      <c r="I14" s="292">
        <v>6353</v>
      </c>
      <c r="J14" s="292">
        <v>12608</v>
      </c>
      <c r="K14" s="292">
        <v>8399</v>
      </c>
      <c r="L14" s="292">
        <v>31315</v>
      </c>
      <c r="M14" s="42" t="s">
        <v>53</v>
      </c>
    </row>
    <row r="15" spans="1:13" ht="14.65" customHeight="1" thickBot="1">
      <c r="A15" s="84" t="s">
        <v>9</v>
      </c>
      <c r="B15" s="39">
        <v>46</v>
      </c>
      <c r="C15" s="291" t="s">
        <v>53</v>
      </c>
      <c r="D15" s="291" t="s">
        <v>53</v>
      </c>
      <c r="E15" s="291" t="s">
        <v>53</v>
      </c>
      <c r="F15" s="291" t="s">
        <v>53</v>
      </c>
      <c r="G15" s="291" t="s">
        <v>53</v>
      </c>
      <c r="H15" s="291">
        <v>15622</v>
      </c>
      <c r="I15" s="291" t="s">
        <v>53</v>
      </c>
      <c r="J15" s="291" t="s">
        <v>53</v>
      </c>
      <c r="K15" s="291" t="s">
        <v>53</v>
      </c>
      <c r="L15" s="291" t="s">
        <v>53</v>
      </c>
      <c r="M15" s="39" t="s">
        <v>53</v>
      </c>
    </row>
    <row r="16" spans="1:13" ht="14.65" customHeight="1" thickBot="1">
      <c r="A16" s="85" t="s">
        <v>6</v>
      </c>
      <c r="B16" s="42">
        <f t="shared" si="0"/>
        <v>360</v>
      </c>
      <c r="C16" s="292">
        <v>40</v>
      </c>
      <c r="D16" s="292">
        <v>98</v>
      </c>
      <c r="E16" s="292">
        <v>80</v>
      </c>
      <c r="F16" s="292">
        <v>142</v>
      </c>
      <c r="G16" s="292" t="s">
        <v>53</v>
      </c>
      <c r="H16" s="292">
        <f t="shared" si="1"/>
        <v>96630</v>
      </c>
      <c r="I16" s="292">
        <v>18797</v>
      </c>
      <c r="J16" s="292">
        <v>22482</v>
      </c>
      <c r="K16" s="292">
        <v>19920</v>
      </c>
      <c r="L16" s="292">
        <v>35431</v>
      </c>
      <c r="M16" s="42" t="s">
        <v>53</v>
      </c>
    </row>
    <row r="17" spans="1:13" ht="14.65" customHeight="1" thickBot="1">
      <c r="A17" s="8"/>
      <c r="B17" s="362" t="s">
        <v>48</v>
      </c>
      <c r="C17" s="362"/>
      <c r="D17" s="362"/>
      <c r="E17" s="362"/>
      <c r="F17" s="362"/>
      <c r="G17" s="362"/>
      <c r="H17" s="362" t="s">
        <v>48</v>
      </c>
      <c r="I17" s="362"/>
      <c r="J17" s="362"/>
      <c r="K17" s="362"/>
      <c r="L17" s="362"/>
      <c r="M17" s="362"/>
    </row>
    <row r="18" spans="1:13" ht="14.65" customHeight="1" thickBot="1">
      <c r="A18" s="13" t="s">
        <v>1</v>
      </c>
      <c r="B18" s="192">
        <f>B9*100/$B9</f>
        <v>100</v>
      </c>
      <c r="C18" s="190">
        <f t="shared" ref="C18:F18" si="2">C9*100/$B9</f>
        <v>10.830999066293185</v>
      </c>
      <c r="D18" s="190">
        <f t="shared" si="2"/>
        <v>28.338001867413631</v>
      </c>
      <c r="E18" s="190">
        <f t="shared" si="2"/>
        <v>16.479925303454714</v>
      </c>
      <c r="F18" s="190">
        <f t="shared" si="2"/>
        <v>44.351073762838467</v>
      </c>
      <c r="G18" s="315" t="s">
        <v>53</v>
      </c>
      <c r="H18" s="192">
        <f t="shared" ref="H18:L18" si="3">H9*100/$H9</f>
        <v>100</v>
      </c>
      <c r="I18" s="190">
        <f t="shared" si="3"/>
        <v>17.942319066280312</v>
      </c>
      <c r="J18" s="190">
        <f t="shared" si="3"/>
        <v>27.647148929651898</v>
      </c>
      <c r="K18" s="190">
        <f t="shared" si="3"/>
        <v>16.37583664160465</v>
      </c>
      <c r="L18" s="190">
        <f t="shared" si="3"/>
        <v>38.03469536246314</v>
      </c>
      <c r="M18" s="315" t="s">
        <v>53</v>
      </c>
    </row>
    <row r="19" spans="1:13" ht="14.65" customHeight="1" thickBot="1">
      <c r="A19" s="14" t="s">
        <v>83</v>
      </c>
      <c r="B19" s="185">
        <f t="shared" ref="B19:F25" si="4">B10*100/$B10</f>
        <v>100</v>
      </c>
      <c r="C19" s="65">
        <f t="shared" si="4"/>
        <v>12.527472527472527</v>
      </c>
      <c r="D19" s="65">
        <f t="shared" si="4"/>
        <v>26.813186813186814</v>
      </c>
      <c r="E19" s="65">
        <f t="shared" si="4"/>
        <v>10.109890109890109</v>
      </c>
      <c r="F19" s="65">
        <f t="shared" si="4"/>
        <v>50.549450549450547</v>
      </c>
      <c r="G19" s="292" t="s">
        <v>53</v>
      </c>
      <c r="H19" s="185">
        <f t="shared" ref="H19:L19" si="5">H10*100/$H10</f>
        <v>100</v>
      </c>
      <c r="I19" s="65">
        <f t="shared" si="5"/>
        <v>17.236991715848177</v>
      </c>
      <c r="J19" s="65">
        <f t="shared" si="5"/>
        <v>28.410444528669661</v>
      </c>
      <c r="K19" s="65">
        <f t="shared" si="5"/>
        <v>16.225837890519248</v>
      </c>
      <c r="L19" s="65">
        <f t="shared" si="5"/>
        <v>38.126725864962914</v>
      </c>
      <c r="M19" s="65" t="s">
        <v>53</v>
      </c>
    </row>
    <row r="20" spans="1:13" ht="14.65" customHeight="1" thickBot="1">
      <c r="A20" s="81" t="s">
        <v>84</v>
      </c>
      <c r="B20" s="184">
        <f t="shared" si="4"/>
        <v>100</v>
      </c>
      <c r="C20" s="63">
        <f t="shared" si="4"/>
        <v>10.294117647058824</v>
      </c>
      <c r="D20" s="63">
        <f t="shared" si="4"/>
        <v>27.941176470588236</v>
      </c>
      <c r="E20" s="63">
        <f t="shared" si="4"/>
        <v>19.117647058823529</v>
      </c>
      <c r="F20" s="63">
        <f t="shared" si="4"/>
        <v>42.647058823529413</v>
      </c>
      <c r="G20" s="291" t="s">
        <v>53</v>
      </c>
      <c r="H20" s="184">
        <f t="shared" ref="H20:L20" si="6">H11*100/$H11</f>
        <v>100</v>
      </c>
      <c r="I20" s="63">
        <f t="shared" si="6"/>
        <v>18.692706876728504</v>
      </c>
      <c r="J20" s="63">
        <f t="shared" si="6"/>
        <v>32.705633759050372</v>
      </c>
      <c r="K20" s="63">
        <f t="shared" si="6"/>
        <v>15.168888474565737</v>
      </c>
      <c r="L20" s="63">
        <f t="shared" si="6"/>
        <v>33.432770889655387</v>
      </c>
      <c r="M20" s="63" t="s">
        <v>53</v>
      </c>
    </row>
    <row r="21" spans="1:13" ht="14.65" customHeight="1" thickBot="1">
      <c r="A21" s="82" t="s">
        <v>110</v>
      </c>
      <c r="B21" s="185">
        <f t="shared" si="4"/>
        <v>100</v>
      </c>
      <c r="C21" s="65">
        <f t="shared" si="4"/>
        <v>17.475728155339805</v>
      </c>
      <c r="D21" s="65">
        <f t="shared" si="4"/>
        <v>43.203883495145632</v>
      </c>
      <c r="E21" s="65">
        <f t="shared" si="4"/>
        <v>9.7087378640776691</v>
      </c>
      <c r="F21" s="65">
        <f t="shared" si="4"/>
        <v>29.611650485436893</v>
      </c>
      <c r="G21" s="292" t="s">
        <v>53</v>
      </c>
      <c r="H21" s="185">
        <f t="shared" ref="H21:L21" si="7">H12*100/$H12</f>
        <v>100</v>
      </c>
      <c r="I21" s="65">
        <f t="shared" si="7"/>
        <v>27.334694359614637</v>
      </c>
      <c r="J21" s="65">
        <f t="shared" si="7"/>
        <v>37.063220233174171</v>
      </c>
      <c r="K21" s="65">
        <f t="shared" si="7"/>
        <v>12.8448261317046</v>
      </c>
      <c r="L21" s="65">
        <f t="shared" si="7"/>
        <v>22.757259275506588</v>
      </c>
      <c r="M21" s="65" t="s">
        <v>53</v>
      </c>
    </row>
    <row r="22" spans="1:13" ht="14.65" customHeight="1" thickBot="1">
      <c r="A22" s="83" t="s">
        <v>8</v>
      </c>
      <c r="B22" s="184">
        <f t="shared" si="4"/>
        <v>100</v>
      </c>
      <c r="C22" s="291" t="s">
        <v>53</v>
      </c>
      <c r="D22" s="291" t="s">
        <v>53</v>
      </c>
      <c r="E22" s="291" t="s">
        <v>53</v>
      </c>
      <c r="F22" s="291" t="s">
        <v>53</v>
      </c>
      <c r="G22" s="291" t="s">
        <v>53</v>
      </c>
      <c r="H22" s="184">
        <f t="shared" ref="H22" si="8">H13*100/$H13</f>
        <v>100</v>
      </c>
      <c r="I22" s="295" t="s">
        <v>53</v>
      </c>
      <c r="J22" s="295" t="s">
        <v>53</v>
      </c>
      <c r="K22" s="295" t="s">
        <v>53</v>
      </c>
      <c r="L22" s="295" t="s">
        <v>53</v>
      </c>
      <c r="M22" s="63" t="s">
        <v>53</v>
      </c>
    </row>
    <row r="23" spans="1:13" ht="14.65" customHeight="1" thickBot="1">
      <c r="A23" s="14" t="s">
        <v>51</v>
      </c>
      <c r="B23" s="185">
        <f t="shared" si="4"/>
        <v>100</v>
      </c>
      <c r="C23" s="65">
        <f t="shared" si="4"/>
        <v>8.5950413223140494</v>
      </c>
      <c r="D23" s="65">
        <f t="shared" si="4"/>
        <v>27.93388429752066</v>
      </c>
      <c r="E23" s="65">
        <f t="shared" si="4"/>
        <v>18.016528925619834</v>
      </c>
      <c r="F23" s="65">
        <f t="shared" si="4"/>
        <v>45.454545454545453</v>
      </c>
      <c r="G23" s="292" t="s">
        <v>53</v>
      </c>
      <c r="H23" s="185">
        <f t="shared" ref="H23:L23" si="9">H14*100/$H14</f>
        <v>100</v>
      </c>
      <c r="I23" s="65">
        <f t="shared" si="9"/>
        <v>10.827439284192586</v>
      </c>
      <c r="J23" s="65">
        <f t="shared" si="9"/>
        <v>21.487856838517256</v>
      </c>
      <c r="K23" s="65">
        <f t="shared" si="9"/>
        <v>14.314443971026844</v>
      </c>
      <c r="L23" s="65">
        <f t="shared" si="9"/>
        <v>53.370259906263314</v>
      </c>
      <c r="M23" s="65" t="s">
        <v>53</v>
      </c>
    </row>
    <row r="24" spans="1:13" ht="14.65" customHeight="1" thickBot="1">
      <c r="A24" s="84" t="s">
        <v>9</v>
      </c>
      <c r="B24" s="184">
        <f t="shared" si="4"/>
        <v>100</v>
      </c>
      <c r="C24" s="291" t="s">
        <v>53</v>
      </c>
      <c r="D24" s="291" t="s">
        <v>53</v>
      </c>
      <c r="E24" s="291" t="s">
        <v>53</v>
      </c>
      <c r="F24" s="291" t="s">
        <v>53</v>
      </c>
      <c r="G24" s="291" t="s">
        <v>53</v>
      </c>
      <c r="H24" s="184">
        <f t="shared" ref="H24" si="10">H15*100/$H15</f>
        <v>100</v>
      </c>
      <c r="I24" s="295" t="s">
        <v>53</v>
      </c>
      <c r="J24" s="295" t="s">
        <v>53</v>
      </c>
      <c r="K24" s="295" t="s">
        <v>53</v>
      </c>
      <c r="L24" s="295" t="s">
        <v>53</v>
      </c>
      <c r="M24" s="63" t="s">
        <v>53</v>
      </c>
    </row>
    <row r="25" spans="1:13" ht="14.65" customHeight="1">
      <c r="A25" s="350" t="s">
        <v>6</v>
      </c>
      <c r="B25" s="351">
        <f t="shared" si="4"/>
        <v>100</v>
      </c>
      <c r="C25" s="352">
        <f t="shared" si="4"/>
        <v>11.111111111111111</v>
      </c>
      <c r="D25" s="352">
        <f t="shared" si="4"/>
        <v>27.222222222222221</v>
      </c>
      <c r="E25" s="352">
        <f t="shared" si="4"/>
        <v>22.222222222222221</v>
      </c>
      <c r="F25" s="352">
        <f t="shared" si="4"/>
        <v>39.444444444444443</v>
      </c>
      <c r="G25" s="353" t="s">
        <v>53</v>
      </c>
      <c r="H25" s="351">
        <f t="shared" ref="H25:L25" si="11">H16*100/$H16</f>
        <v>100</v>
      </c>
      <c r="I25" s="352">
        <f t="shared" si="11"/>
        <v>19.452550967608403</v>
      </c>
      <c r="J25" s="352">
        <f t="shared" si="11"/>
        <v>23.266066438994102</v>
      </c>
      <c r="K25" s="352">
        <f t="shared" si="11"/>
        <v>20.614715926730828</v>
      </c>
      <c r="L25" s="352">
        <f t="shared" si="11"/>
        <v>36.666666666666664</v>
      </c>
      <c r="M25" s="352" t="s">
        <v>53</v>
      </c>
    </row>
    <row r="26" spans="1:13" ht="14.65" customHeight="1">
      <c r="A26" s="362"/>
      <c r="B26" s="365">
        <v>2015</v>
      </c>
      <c r="C26" s="365"/>
      <c r="D26" s="365"/>
      <c r="E26" s="365"/>
      <c r="F26" s="365"/>
      <c r="G26" s="365"/>
      <c r="H26" s="365">
        <v>2015</v>
      </c>
      <c r="I26" s="365"/>
      <c r="J26" s="365"/>
      <c r="K26" s="365"/>
      <c r="L26" s="365"/>
      <c r="M26" s="365"/>
    </row>
    <row r="27" spans="1:13" ht="14.65" customHeight="1">
      <c r="A27" s="362"/>
      <c r="B27" s="362" t="s">
        <v>5</v>
      </c>
      <c r="C27" s="362"/>
      <c r="D27" s="362"/>
      <c r="E27" s="362"/>
      <c r="F27" s="362"/>
      <c r="G27" s="362"/>
      <c r="H27" s="362" t="s">
        <v>5</v>
      </c>
      <c r="I27" s="362"/>
      <c r="J27" s="362"/>
      <c r="K27" s="362"/>
      <c r="L27" s="362"/>
      <c r="M27" s="362"/>
    </row>
    <row r="28" spans="1:13" ht="14.65" customHeight="1" thickBot="1">
      <c r="A28" s="157" t="s">
        <v>1</v>
      </c>
      <c r="B28" s="191">
        <f>SUM(B29:B35)</f>
        <v>3532</v>
      </c>
      <c r="C28" s="307">
        <f t="shared" ref="C28:G28" si="12">SUM(C29:C35)</f>
        <v>448</v>
      </c>
      <c r="D28" s="307">
        <f t="shared" si="12"/>
        <v>1043</v>
      </c>
      <c r="E28" s="307">
        <f t="shared" si="12"/>
        <v>561</v>
      </c>
      <c r="F28" s="307">
        <f t="shared" si="12"/>
        <v>1480</v>
      </c>
      <c r="G28" s="307">
        <f t="shared" si="12"/>
        <v>2983</v>
      </c>
      <c r="H28" s="307">
        <f>SUM(H29:H35)</f>
        <v>590107</v>
      </c>
      <c r="I28" s="307">
        <f t="shared" ref="I28:M28" si="13">SUM(I29:I35)</f>
        <v>89022</v>
      </c>
      <c r="J28" s="307">
        <f t="shared" si="13"/>
        <v>167750</v>
      </c>
      <c r="K28" s="307">
        <f t="shared" si="13"/>
        <v>106751</v>
      </c>
      <c r="L28" s="307">
        <f t="shared" si="13"/>
        <v>226584</v>
      </c>
      <c r="M28" s="307">
        <f t="shared" si="13"/>
        <v>479090</v>
      </c>
    </row>
    <row r="29" spans="1:13" ht="14.65" customHeight="1" thickBot="1">
      <c r="A29" s="14" t="s">
        <v>83</v>
      </c>
      <c r="B29" s="42">
        <f>SUM(C29:F29)</f>
        <v>817</v>
      </c>
      <c r="C29" s="292">
        <v>118</v>
      </c>
      <c r="D29" s="292">
        <v>250</v>
      </c>
      <c r="E29" s="292">
        <v>106</v>
      </c>
      <c r="F29" s="292">
        <v>343</v>
      </c>
      <c r="G29" s="292">
        <v>667</v>
      </c>
      <c r="H29" s="292">
        <f>SUM(I29:L29)</f>
        <v>182630</v>
      </c>
      <c r="I29" s="292">
        <v>24772</v>
      </c>
      <c r="J29" s="292">
        <v>56046</v>
      </c>
      <c r="K29" s="292">
        <v>33753</v>
      </c>
      <c r="L29" s="292">
        <v>68059</v>
      </c>
      <c r="M29" s="292">
        <v>145166</v>
      </c>
    </row>
    <row r="30" spans="1:13" ht="14.65" customHeight="1" thickBot="1">
      <c r="A30" s="81" t="s">
        <v>84</v>
      </c>
      <c r="B30" s="39">
        <f t="shared" ref="B30:B35" si="14">SUM(C30:F30)</f>
        <v>598</v>
      </c>
      <c r="C30" s="291">
        <v>84</v>
      </c>
      <c r="D30" s="291">
        <v>181</v>
      </c>
      <c r="E30" s="291">
        <v>96</v>
      </c>
      <c r="F30" s="291">
        <v>237</v>
      </c>
      <c r="G30" s="291">
        <v>473</v>
      </c>
      <c r="H30" s="291">
        <f t="shared" ref="H30:H35" si="15">SUM(I30:L30)</f>
        <v>84622</v>
      </c>
      <c r="I30" s="291">
        <v>13165</v>
      </c>
      <c r="J30" s="291">
        <v>27484</v>
      </c>
      <c r="K30" s="291">
        <v>15291</v>
      </c>
      <c r="L30" s="291">
        <v>28682</v>
      </c>
      <c r="M30" s="291">
        <v>64729</v>
      </c>
    </row>
    <row r="31" spans="1:13" ht="14.65" customHeight="1" thickBot="1">
      <c r="A31" s="82" t="s">
        <v>110</v>
      </c>
      <c r="B31" s="42">
        <f t="shared" si="14"/>
        <v>412</v>
      </c>
      <c r="C31" s="292">
        <v>92</v>
      </c>
      <c r="D31" s="292">
        <v>151</v>
      </c>
      <c r="E31" s="292">
        <v>38</v>
      </c>
      <c r="F31" s="292">
        <v>131</v>
      </c>
      <c r="G31" s="292">
        <v>255</v>
      </c>
      <c r="H31" s="292">
        <f t="shared" si="15"/>
        <v>79605</v>
      </c>
      <c r="I31" s="292">
        <v>17732</v>
      </c>
      <c r="J31" s="292">
        <v>30292</v>
      </c>
      <c r="K31" s="292">
        <v>10718</v>
      </c>
      <c r="L31" s="292">
        <v>20863</v>
      </c>
      <c r="M31" s="292">
        <v>48173</v>
      </c>
    </row>
    <row r="32" spans="1:13" ht="14.65" customHeight="1" thickBot="1">
      <c r="A32" s="83" t="s">
        <v>8</v>
      </c>
      <c r="B32" s="39">
        <f t="shared" si="14"/>
        <v>228</v>
      </c>
      <c r="C32" s="291">
        <v>21</v>
      </c>
      <c r="D32" s="291">
        <v>51</v>
      </c>
      <c r="E32" s="291">
        <v>35</v>
      </c>
      <c r="F32" s="291">
        <v>121</v>
      </c>
      <c r="G32" s="291">
        <v>219</v>
      </c>
      <c r="H32" s="291">
        <f t="shared" si="15"/>
        <v>33899</v>
      </c>
      <c r="I32" s="291">
        <v>3197</v>
      </c>
      <c r="J32" s="291">
        <v>8136</v>
      </c>
      <c r="K32" s="291">
        <v>5834</v>
      </c>
      <c r="L32" s="291">
        <v>16732</v>
      </c>
      <c r="M32" s="291">
        <v>30928</v>
      </c>
    </row>
    <row r="33" spans="1:13" ht="14.65" customHeight="1" thickBot="1">
      <c r="A33" s="14" t="s">
        <v>51</v>
      </c>
      <c r="B33" s="42">
        <f t="shared" si="14"/>
        <v>784</v>
      </c>
      <c r="C33" s="292">
        <v>46</v>
      </c>
      <c r="D33" s="292">
        <v>233</v>
      </c>
      <c r="E33" s="292">
        <v>131</v>
      </c>
      <c r="F33" s="292">
        <v>374</v>
      </c>
      <c r="G33" s="292">
        <v>740</v>
      </c>
      <c r="H33" s="292">
        <f t="shared" si="15"/>
        <v>69152</v>
      </c>
      <c r="I33" s="292">
        <v>6929</v>
      </c>
      <c r="J33" s="292">
        <v>14716</v>
      </c>
      <c r="K33" s="292">
        <v>10663</v>
      </c>
      <c r="L33" s="292">
        <v>36844</v>
      </c>
      <c r="M33" s="292">
        <v>65401</v>
      </c>
    </row>
    <row r="34" spans="1:13" ht="14.65" customHeight="1" thickBot="1">
      <c r="A34" s="84" t="s">
        <v>9</v>
      </c>
      <c r="B34" s="39">
        <f t="shared" si="14"/>
        <v>95</v>
      </c>
      <c r="C34" s="291">
        <v>11</v>
      </c>
      <c r="D34" s="291">
        <v>28</v>
      </c>
      <c r="E34" s="291">
        <v>13</v>
      </c>
      <c r="F34" s="291">
        <v>43</v>
      </c>
      <c r="G34" s="291">
        <v>86</v>
      </c>
      <c r="H34" s="291">
        <f t="shared" si="15"/>
        <v>19804</v>
      </c>
      <c r="I34" s="291">
        <v>2679</v>
      </c>
      <c r="J34" s="291">
        <v>4872</v>
      </c>
      <c r="K34" s="291">
        <v>3725</v>
      </c>
      <c r="L34" s="291">
        <v>8528</v>
      </c>
      <c r="M34" s="291">
        <v>17515</v>
      </c>
    </row>
    <row r="35" spans="1:13" ht="14.65" customHeight="1" thickBot="1">
      <c r="A35" s="85" t="s">
        <v>6</v>
      </c>
      <c r="B35" s="42">
        <f t="shared" si="14"/>
        <v>598</v>
      </c>
      <c r="C35" s="292">
        <v>76</v>
      </c>
      <c r="D35" s="292">
        <v>149</v>
      </c>
      <c r="E35" s="292">
        <v>142</v>
      </c>
      <c r="F35" s="292">
        <v>231</v>
      </c>
      <c r="G35" s="292">
        <v>543</v>
      </c>
      <c r="H35" s="292">
        <f t="shared" si="15"/>
        <v>120395</v>
      </c>
      <c r="I35" s="292">
        <v>20548</v>
      </c>
      <c r="J35" s="292">
        <v>26204</v>
      </c>
      <c r="K35" s="292">
        <v>26767</v>
      </c>
      <c r="L35" s="292">
        <v>46876</v>
      </c>
      <c r="M35" s="292">
        <v>107178</v>
      </c>
    </row>
    <row r="36" spans="1:13" ht="14.65" customHeight="1" thickBot="1">
      <c r="A36" s="8"/>
      <c r="B36" s="362" t="s">
        <v>48</v>
      </c>
      <c r="C36" s="362"/>
      <c r="D36" s="362"/>
      <c r="E36" s="362"/>
      <c r="F36" s="362"/>
      <c r="G36" s="362"/>
      <c r="H36" s="362" t="s">
        <v>48</v>
      </c>
      <c r="I36" s="362"/>
      <c r="J36" s="362"/>
      <c r="K36" s="362"/>
      <c r="L36" s="362"/>
      <c r="M36" s="362"/>
    </row>
    <row r="37" spans="1:13" ht="14.65" customHeight="1" thickBot="1">
      <c r="A37" s="13" t="s">
        <v>1</v>
      </c>
      <c r="B37" s="192">
        <f>B28*100/$B28</f>
        <v>100</v>
      </c>
      <c r="C37" s="190">
        <f t="shared" ref="C37:G37" si="16">C28*100/$B28</f>
        <v>12.684031710079275</v>
      </c>
      <c r="D37" s="190">
        <f t="shared" si="16"/>
        <v>29.530011325028312</v>
      </c>
      <c r="E37" s="190">
        <f t="shared" si="16"/>
        <v>15.88335220838052</v>
      </c>
      <c r="F37" s="190">
        <f t="shared" si="16"/>
        <v>41.902604756511892</v>
      </c>
      <c r="G37" s="190">
        <f t="shared" si="16"/>
        <v>84.456398640996596</v>
      </c>
      <c r="H37" s="192">
        <f t="shared" ref="H37" si="17">H28*100/$H28</f>
        <v>100</v>
      </c>
      <c r="I37" s="190">
        <f>I28*100/$H28</f>
        <v>15.085738688068435</v>
      </c>
      <c r="J37" s="190">
        <f t="shared" ref="J37:M37" si="18">J28*100/$H28</f>
        <v>28.427047976045021</v>
      </c>
      <c r="K37" s="190">
        <f t="shared" si="18"/>
        <v>18.090109081912264</v>
      </c>
      <c r="L37" s="190">
        <f t="shared" si="18"/>
        <v>38.397104253974277</v>
      </c>
      <c r="M37" s="190">
        <f t="shared" si="18"/>
        <v>81.186971176413763</v>
      </c>
    </row>
    <row r="38" spans="1:13" ht="14.65" customHeight="1" thickBot="1">
      <c r="A38" s="14" t="s">
        <v>83</v>
      </c>
      <c r="B38" s="185">
        <f t="shared" ref="B38:G44" si="19">B29*100/$B29</f>
        <v>100</v>
      </c>
      <c r="C38" s="65">
        <f t="shared" si="19"/>
        <v>14.443084455324357</v>
      </c>
      <c r="D38" s="65">
        <f t="shared" si="19"/>
        <v>30.599755201958384</v>
      </c>
      <c r="E38" s="65">
        <f t="shared" si="19"/>
        <v>12.974296205630354</v>
      </c>
      <c r="F38" s="65">
        <f t="shared" si="19"/>
        <v>41.982864137086906</v>
      </c>
      <c r="G38" s="65">
        <f t="shared" si="19"/>
        <v>81.640146878824964</v>
      </c>
      <c r="H38" s="185">
        <f t="shared" ref="H38:M38" si="20">H29*100/$H29</f>
        <v>100</v>
      </c>
      <c r="I38" s="65">
        <f t="shared" si="20"/>
        <v>13.564036576685101</v>
      </c>
      <c r="J38" s="65">
        <f t="shared" si="20"/>
        <v>30.688276843892023</v>
      </c>
      <c r="K38" s="65">
        <f t="shared" si="20"/>
        <v>18.481629524174561</v>
      </c>
      <c r="L38" s="65">
        <f t="shared" si="20"/>
        <v>37.266057055248318</v>
      </c>
      <c r="M38" s="65">
        <f t="shared" si="20"/>
        <v>79.486393254120358</v>
      </c>
    </row>
    <row r="39" spans="1:13" ht="14.65" customHeight="1" thickBot="1">
      <c r="A39" s="81" t="s">
        <v>84</v>
      </c>
      <c r="B39" s="184">
        <f t="shared" si="19"/>
        <v>100</v>
      </c>
      <c r="C39" s="63">
        <f t="shared" si="19"/>
        <v>14.046822742474916</v>
      </c>
      <c r="D39" s="63">
        <f t="shared" si="19"/>
        <v>30.267558528428093</v>
      </c>
      <c r="E39" s="63">
        <f t="shared" si="19"/>
        <v>16.053511705685619</v>
      </c>
      <c r="F39" s="63">
        <f t="shared" si="19"/>
        <v>39.632107023411372</v>
      </c>
      <c r="G39" s="63">
        <f t="shared" si="19"/>
        <v>79.096989966555185</v>
      </c>
      <c r="H39" s="184">
        <f t="shared" ref="H39:M39" si="21">H30*100/$H30</f>
        <v>100</v>
      </c>
      <c r="I39" s="63">
        <f t="shared" si="21"/>
        <v>15.557420056250148</v>
      </c>
      <c r="J39" s="63">
        <f t="shared" si="21"/>
        <v>32.478551676868896</v>
      </c>
      <c r="K39" s="63">
        <f t="shared" si="21"/>
        <v>18.069769090780177</v>
      </c>
      <c r="L39" s="63">
        <f t="shared" si="21"/>
        <v>33.894259176100775</v>
      </c>
      <c r="M39" s="63">
        <f t="shared" si="21"/>
        <v>76.491928812838268</v>
      </c>
    </row>
    <row r="40" spans="1:13" ht="14.65" customHeight="1" thickBot="1">
      <c r="A40" s="82" t="s">
        <v>110</v>
      </c>
      <c r="B40" s="185">
        <f t="shared" si="19"/>
        <v>100</v>
      </c>
      <c r="C40" s="65">
        <f t="shared" si="19"/>
        <v>22.33009708737864</v>
      </c>
      <c r="D40" s="65">
        <f t="shared" si="19"/>
        <v>36.650485436893206</v>
      </c>
      <c r="E40" s="65">
        <f t="shared" si="19"/>
        <v>9.2233009708737868</v>
      </c>
      <c r="F40" s="65">
        <f t="shared" si="19"/>
        <v>31.796116504854368</v>
      </c>
      <c r="G40" s="65">
        <f t="shared" si="19"/>
        <v>61.893203883495147</v>
      </c>
      <c r="H40" s="185">
        <f t="shared" ref="H40:M40" si="22">H31*100/$H31</f>
        <v>100</v>
      </c>
      <c r="I40" s="65">
        <f t="shared" si="22"/>
        <v>22.274982727215626</v>
      </c>
      <c r="J40" s="65">
        <f t="shared" si="22"/>
        <v>38.05288612524339</v>
      </c>
      <c r="K40" s="65">
        <f t="shared" si="22"/>
        <v>13.463978393317003</v>
      </c>
      <c r="L40" s="65">
        <f t="shared" si="22"/>
        <v>26.208152754223981</v>
      </c>
      <c r="M40" s="65">
        <f t="shared" si="22"/>
        <v>60.515043024935622</v>
      </c>
    </row>
    <row r="41" spans="1:13" ht="14.65" customHeight="1" thickBot="1">
      <c r="A41" s="83" t="s">
        <v>8</v>
      </c>
      <c r="B41" s="184">
        <f t="shared" si="19"/>
        <v>100</v>
      </c>
      <c r="C41" s="63">
        <f t="shared" si="19"/>
        <v>9.2105263157894743</v>
      </c>
      <c r="D41" s="63">
        <f t="shared" si="19"/>
        <v>22.368421052631579</v>
      </c>
      <c r="E41" s="63">
        <f t="shared" si="19"/>
        <v>15.350877192982455</v>
      </c>
      <c r="F41" s="63">
        <f t="shared" si="19"/>
        <v>53.070175438596493</v>
      </c>
      <c r="G41" s="63">
        <f t="shared" si="19"/>
        <v>96.05263157894737</v>
      </c>
      <c r="H41" s="184">
        <f t="shared" ref="H41:M41" si="23">H32*100/$H32</f>
        <v>100</v>
      </c>
      <c r="I41" s="63">
        <f t="shared" si="23"/>
        <v>9.4309566653883596</v>
      </c>
      <c r="J41" s="63">
        <f t="shared" si="23"/>
        <v>24.000707985486297</v>
      </c>
      <c r="K41" s="63">
        <f t="shared" si="23"/>
        <v>17.209947196082481</v>
      </c>
      <c r="L41" s="63">
        <f t="shared" si="23"/>
        <v>49.35838815304286</v>
      </c>
      <c r="M41" s="63">
        <f t="shared" si="23"/>
        <v>91.235729667541818</v>
      </c>
    </row>
    <row r="42" spans="1:13" ht="14.65" customHeight="1" thickBot="1">
      <c r="A42" s="14" t="s">
        <v>51</v>
      </c>
      <c r="B42" s="185">
        <f t="shared" si="19"/>
        <v>100</v>
      </c>
      <c r="C42" s="65">
        <f t="shared" si="19"/>
        <v>5.8673469387755102</v>
      </c>
      <c r="D42" s="65">
        <f t="shared" si="19"/>
        <v>29.719387755102041</v>
      </c>
      <c r="E42" s="65">
        <f t="shared" si="19"/>
        <v>16.709183673469386</v>
      </c>
      <c r="F42" s="65">
        <f t="shared" si="19"/>
        <v>47.704081632653065</v>
      </c>
      <c r="G42" s="65">
        <f t="shared" si="19"/>
        <v>94.387755102040813</v>
      </c>
      <c r="H42" s="185">
        <f t="shared" ref="H42:M42" si="24">H33*100/$H33</f>
        <v>100</v>
      </c>
      <c r="I42" s="65">
        <f t="shared" si="24"/>
        <v>10.019956038870893</v>
      </c>
      <c r="J42" s="65">
        <f t="shared" si="24"/>
        <v>21.280657103192965</v>
      </c>
      <c r="K42" s="65">
        <f t="shared" si="24"/>
        <v>15.419655252198057</v>
      </c>
      <c r="L42" s="65">
        <f t="shared" si="24"/>
        <v>53.279731605738085</v>
      </c>
      <c r="M42" s="65">
        <f t="shared" si="24"/>
        <v>94.57571726052754</v>
      </c>
    </row>
    <row r="43" spans="1:13" ht="14.65" customHeight="1" thickBot="1">
      <c r="A43" s="84" t="s">
        <v>9</v>
      </c>
      <c r="B43" s="184">
        <f t="shared" si="19"/>
        <v>100</v>
      </c>
      <c r="C43" s="63">
        <f t="shared" si="19"/>
        <v>11.578947368421053</v>
      </c>
      <c r="D43" s="63">
        <f t="shared" si="19"/>
        <v>29.473684210526315</v>
      </c>
      <c r="E43" s="63">
        <f t="shared" si="19"/>
        <v>13.684210526315789</v>
      </c>
      <c r="F43" s="63">
        <f t="shared" si="19"/>
        <v>45.263157894736842</v>
      </c>
      <c r="G43" s="63">
        <f t="shared" si="19"/>
        <v>90.526315789473685</v>
      </c>
      <c r="H43" s="184">
        <f t="shared" ref="H43:M43" si="25">H34*100/$H34</f>
        <v>100</v>
      </c>
      <c r="I43" s="63">
        <f t="shared" si="25"/>
        <v>13.527570187840841</v>
      </c>
      <c r="J43" s="63">
        <f t="shared" si="25"/>
        <v>24.601090688749746</v>
      </c>
      <c r="K43" s="63">
        <f t="shared" si="25"/>
        <v>18.809331448192285</v>
      </c>
      <c r="L43" s="63">
        <f t="shared" si="25"/>
        <v>43.062007675217124</v>
      </c>
      <c r="M43" s="63">
        <f t="shared" si="25"/>
        <v>88.441728943647746</v>
      </c>
    </row>
    <row r="44" spans="1:13" ht="14.65" customHeight="1">
      <c r="A44" s="350" t="s">
        <v>6</v>
      </c>
      <c r="B44" s="351">
        <f t="shared" si="19"/>
        <v>100</v>
      </c>
      <c r="C44" s="352">
        <f t="shared" si="19"/>
        <v>12.709030100334449</v>
      </c>
      <c r="D44" s="352">
        <f t="shared" si="19"/>
        <v>24.916387959866221</v>
      </c>
      <c r="E44" s="352">
        <f t="shared" si="19"/>
        <v>23.745819397993312</v>
      </c>
      <c r="F44" s="352">
        <f t="shared" si="19"/>
        <v>38.628762541806019</v>
      </c>
      <c r="G44" s="352">
        <f t="shared" si="19"/>
        <v>90.802675585284277</v>
      </c>
      <c r="H44" s="351">
        <f t="shared" ref="H44:M44" si="26">H35*100/$H35</f>
        <v>100</v>
      </c>
      <c r="I44" s="352">
        <f t="shared" si="26"/>
        <v>17.067153951576064</v>
      </c>
      <c r="J44" s="352">
        <f t="shared" si="26"/>
        <v>21.765023464429586</v>
      </c>
      <c r="K44" s="352">
        <f t="shared" si="26"/>
        <v>22.232650857593754</v>
      </c>
      <c r="L44" s="352">
        <f t="shared" si="26"/>
        <v>38.935171726400597</v>
      </c>
      <c r="M44" s="352">
        <f t="shared" si="26"/>
        <v>89.021969350886664</v>
      </c>
    </row>
    <row r="45" spans="1:13" ht="14.65" customHeight="1">
      <c r="A45" s="362"/>
      <c r="B45" s="365" t="s">
        <v>214</v>
      </c>
      <c r="C45" s="365"/>
      <c r="D45" s="365"/>
      <c r="E45" s="365"/>
      <c r="F45" s="365"/>
      <c r="G45" s="365"/>
      <c r="H45" s="365" t="s">
        <v>214</v>
      </c>
      <c r="I45" s="365"/>
      <c r="J45" s="365"/>
      <c r="K45" s="365"/>
      <c r="L45" s="365"/>
      <c r="M45" s="365"/>
    </row>
    <row r="46" spans="1:13" ht="14.65" customHeight="1">
      <c r="A46" s="362"/>
      <c r="B46" s="362" t="s">
        <v>5</v>
      </c>
      <c r="C46" s="362"/>
      <c r="D46" s="362"/>
      <c r="E46" s="362"/>
      <c r="F46" s="362"/>
      <c r="G46" s="362"/>
      <c r="H46" s="362" t="s">
        <v>5</v>
      </c>
      <c r="I46" s="362"/>
      <c r="J46" s="362"/>
      <c r="K46" s="362"/>
      <c r="L46" s="362"/>
      <c r="M46" s="362"/>
    </row>
    <row r="47" spans="1:13" ht="14.65" customHeight="1" thickBot="1">
      <c r="A47" s="157" t="s">
        <v>1</v>
      </c>
      <c r="B47" s="194">
        <f>B28-B9</f>
        <v>1390</v>
      </c>
      <c r="C47" s="194">
        <f t="shared" ref="C47:F47" si="27">C28-C9</f>
        <v>216</v>
      </c>
      <c r="D47" s="194">
        <f t="shared" si="27"/>
        <v>436</v>
      </c>
      <c r="E47" s="194">
        <f t="shared" si="27"/>
        <v>208</v>
      </c>
      <c r="F47" s="194">
        <f t="shared" si="27"/>
        <v>530</v>
      </c>
      <c r="G47" s="315" t="s">
        <v>53</v>
      </c>
      <c r="H47" s="194">
        <f>H28-H9</f>
        <v>120073</v>
      </c>
      <c r="I47" s="194">
        <f t="shared" ref="I47:L47" si="28">I28-I9</f>
        <v>4687</v>
      </c>
      <c r="J47" s="194">
        <f t="shared" si="28"/>
        <v>37799</v>
      </c>
      <c r="K47" s="194">
        <f t="shared" si="28"/>
        <v>29779</v>
      </c>
      <c r="L47" s="194">
        <f t="shared" si="28"/>
        <v>47808</v>
      </c>
      <c r="M47" s="315" t="s">
        <v>53</v>
      </c>
    </row>
    <row r="48" spans="1:13" ht="14.65" customHeight="1" thickBot="1">
      <c r="A48" s="14" t="s">
        <v>83</v>
      </c>
      <c r="B48" s="45">
        <f t="shared" ref="B48:L54" si="29">B29-B10</f>
        <v>362</v>
      </c>
      <c r="C48" s="45">
        <f t="shared" si="29"/>
        <v>61</v>
      </c>
      <c r="D48" s="45">
        <f t="shared" si="29"/>
        <v>128</v>
      </c>
      <c r="E48" s="45">
        <f t="shared" si="29"/>
        <v>60</v>
      </c>
      <c r="F48" s="45">
        <f t="shared" si="29"/>
        <v>113</v>
      </c>
      <c r="G48" s="292" t="s">
        <v>53</v>
      </c>
      <c r="H48" s="45">
        <f t="shared" si="29"/>
        <v>34878</v>
      </c>
      <c r="I48" s="45">
        <f t="shared" si="29"/>
        <v>-696</v>
      </c>
      <c r="J48" s="45">
        <f t="shared" si="29"/>
        <v>14069</v>
      </c>
      <c r="K48" s="45">
        <f t="shared" si="29"/>
        <v>9779</v>
      </c>
      <c r="L48" s="45">
        <f t="shared" si="29"/>
        <v>11726</v>
      </c>
      <c r="M48" s="292" t="s">
        <v>53</v>
      </c>
    </row>
    <row r="49" spans="1:13" ht="14.65" customHeight="1" thickBot="1">
      <c r="A49" s="81" t="s">
        <v>84</v>
      </c>
      <c r="B49" s="55">
        <f t="shared" si="29"/>
        <v>258</v>
      </c>
      <c r="C49" s="55">
        <f t="shared" si="29"/>
        <v>49</v>
      </c>
      <c r="D49" s="55">
        <f t="shared" si="29"/>
        <v>86</v>
      </c>
      <c r="E49" s="55">
        <f t="shared" si="29"/>
        <v>31</v>
      </c>
      <c r="F49" s="55">
        <f t="shared" si="29"/>
        <v>92</v>
      </c>
      <c r="G49" s="291" t="s">
        <v>53</v>
      </c>
      <c r="H49" s="55">
        <f t="shared" si="29"/>
        <v>20260</v>
      </c>
      <c r="I49" s="55">
        <f t="shared" si="29"/>
        <v>1134</v>
      </c>
      <c r="J49" s="55">
        <f t="shared" si="29"/>
        <v>6434</v>
      </c>
      <c r="K49" s="55">
        <f t="shared" si="29"/>
        <v>5528</v>
      </c>
      <c r="L49" s="55">
        <f t="shared" si="29"/>
        <v>7164</v>
      </c>
      <c r="M49" s="291" t="s">
        <v>53</v>
      </c>
    </row>
    <row r="50" spans="1:13" ht="14.65" customHeight="1" thickBot="1">
      <c r="A50" s="82" t="s">
        <v>110</v>
      </c>
      <c r="B50" s="45">
        <f t="shared" si="29"/>
        <v>206</v>
      </c>
      <c r="C50" s="45">
        <f t="shared" si="29"/>
        <v>56</v>
      </c>
      <c r="D50" s="45">
        <f t="shared" si="29"/>
        <v>62</v>
      </c>
      <c r="E50" s="45">
        <f t="shared" si="29"/>
        <v>18</v>
      </c>
      <c r="F50" s="45">
        <f t="shared" si="29"/>
        <v>70</v>
      </c>
      <c r="G50" s="292" t="s">
        <v>53</v>
      </c>
      <c r="H50" s="45">
        <f t="shared" si="29"/>
        <v>20336</v>
      </c>
      <c r="I50" s="45">
        <f t="shared" si="29"/>
        <v>1531</v>
      </c>
      <c r="J50" s="45">
        <f t="shared" si="29"/>
        <v>8325</v>
      </c>
      <c r="K50" s="45">
        <f t="shared" si="29"/>
        <v>3105</v>
      </c>
      <c r="L50" s="45">
        <f t="shared" si="29"/>
        <v>7375</v>
      </c>
      <c r="M50" s="292" t="s">
        <v>53</v>
      </c>
    </row>
    <row r="51" spans="1:13" ht="14.65" customHeight="1" thickBot="1">
      <c r="A51" s="83" t="s">
        <v>8</v>
      </c>
      <c r="B51" s="55">
        <f t="shared" si="29"/>
        <v>98</v>
      </c>
      <c r="C51" s="291" t="s">
        <v>53</v>
      </c>
      <c r="D51" s="291" t="s">
        <v>53</v>
      </c>
      <c r="E51" s="291" t="s">
        <v>53</v>
      </c>
      <c r="F51" s="291" t="s">
        <v>53</v>
      </c>
      <c r="G51" s="291" t="s">
        <v>53</v>
      </c>
      <c r="H51" s="55">
        <f t="shared" si="29"/>
        <v>6175</v>
      </c>
      <c r="I51" s="291" t="s">
        <v>53</v>
      </c>
      <c r="J51" s="291" t="s">
        <v>53</v>
      </c>
      <c r="K51" s="291" t="s">
        <v>53</v>
      </c>
      <c r="L51" s="291" t="s">
        <v>53</v>
      </c>
      <c r="M51" s="291" t="s">
        <v>53</v>
      </c>
    </row>
    <row r="52" spans="1:13" ht="14.65" customHeight="1" thickBot="1">
      <c r="A52" s="14" t="s">
        <v>51</v>
      </c>
      <c r="B52" s="45">
        <f t="shared" si="29"/>
        <v>179</v>
      </c>
      <c r="C52" s="45">
        <f t="shared" si="29"/>
        <v>-6</v>
      </c>
      <c r="D52" s="45">
        <f t="shared" si="29"/>
        <v>64</v>
      </c>
      <c r="E52" s="45">
        <f t="shared" si="29"/>
        <v>22</v>
      </c>
      <c r="F52" s="45">
        <f t="shared" si="29"/>
        <v>99</v>
      </c>
      <c r="G52" s="292" t="s">
        <v>53</v>
      </c>
      <c r="H52" s="45">
        <f t="shared" si="29"/>
        <v>10477</v>
      </c>
      <c r="I52" s="45">
        <f t="shared" si="29"/>
        <v>576</v>
      </c>
      <c r="J52" s="45">
        <f t="shared" si="29"/>
        <v>2108</v>
      </c>
      <c r="K52" s="45">
        <f t="shared" si="29"/>
        <v>2264</v>
      </c>
      <c r="L52" s="45">
        <f t="shared" si="29"/>
        <v>5529</v>
      </c>
      <c r="M52" s="292" t="s">
        <v>53</v>
      </c>
    </row>
    <row r="53" spans="1:13" ht="14.65" customHeight="1" thickBot="1">
      <c r="A53" s="84" t="s">
        <v>9</v>
      </c>
      <c r="B53" s="55">
        <f t="shared" si="29"/>
        <v>49</v>
      </c>
      <c r="C53" s="291" t="s">
        <v>53</v>
      </c>
      <c r="D53" s="291" t="s">
        <v>53</v>
      </c>
      <c r="E53" s="291" t="s">
        <v>53</v>
      </c>
      <c r="F53" s="291" t="s">
        <v>53</v>
      </c>
      <c r="G53" s="291" t="s">
        <v>53</v>
      </c>
      <c r="H53" s="55">
        <f t="shared" si="29"/>
        <v>4182</v>
      </c>
      <c r="I53" s="291" t="s">
        <v>53</v>
      </c>
      <c r="J53" s="291" t="s">
        <v>53</v>
      </c>
      <c r="K53" s="291" t="s">
        <v>53</v>
      </c>
      <c r="L53" s="291" t="s">
        <v>53</v>
      </c>
      <c r="M53" s="291" t="s">
        <v>53</v>
      </c>
    </row>
    <row r="54" spans="1:13" ht="14.65" customHeight="1" thickBot="1">
      <c r="A54" s="85" t="s">
        <v>6</v>
      </c>
      <c r="B54" s="45">
        <f t="shared" si="29"/>
        <v>238</v>
      </c>
      <c r="C54" s="45">
        <f t="shared" si="29"/>
        <v>36</v>
      </c>
      <c r="D54" s="45">
        <f t="shared" si="29"/>
        <v>51</v>
      </c>
      <c r="E54" s="45">
        <f t="shared" si="29"/>
        <v>62</v>
      </c>
      <c r="F54" s="45">
        <f t="shared" si="29"/>
        <v>89</v>
      </c>
      <c r="G54" s="292" t="s">
        <v>53</v>
      </c>
      <c r="H54" s="45">
        <f t="shared" si="29"/>
        <v>23765</v>
      </c>
      <c r="I54" s="45">
        <f t="shared" si="29"/>
        <v>1751</v>
      </c>
      <c r="J54" s="45">
        <f t="shared" si="29"/>
        <v>3722</v>
      </c>
      <c r="K54" s="45">
        <f t="shared" si="29"/>
        <v>6847</v>
      </c>
      <c r="L54" s="45">
        <f t="shared" si="29"/>
        <v>11445</v>
      </c>
      <c r="M54" s="292" t="s">
        <v>53</v>
      </c>
    </row>
    <row r="55" spans="1:13" ht="14.65" customHeight="1" thickBot="1">
      <c r="A55" s="8"/>
      <c r="B55" s="362" t="s">
        <v>124</v>
      </c>
      <c r="C55" s="362"/>
      <c r="D55" s="362"/>
      <c r="E55" s="362"/>
      <c r="F55" s="362"/>
      <c r="G55" s="362"/>
      <c r="H55" s="362" t="s">
        <v>124</v>
      </c>
      <c r="I55" s="362"/>
      <c r="J55" s="362"/>
      <c r="K55" s="362"/>
      <c r="L55" s="362"/>
      <c r="M55" s="362"/>
    </row>
    <row r="56" spans="1:13" ht="14.65" customHeight="1" thickBot="1">
      <c r="A56" s="13" t="s">
        <v>1</v>
      </c>
      <c r="B56" s="193" t="s">
        <v>103</v>
      </c>
      <c r="C56" s="193">
        <f t="shared" ref="C56:F56" si="30">C37-C18</f>
        <v>1.85303264378609</v>
      </c>
      <c r="D56" s="193">
        <f t="shared" si="30"/>
        <v>1.1920094576146809</v>
      </c>
      <c r="E56" s="193">
        <f t="shared" si="30"/>
        <v>-0.5965730950741932</v>
      </c>
      <c r="F56" s="193">
        <f t="shared" si="30"/>
        <v>-2.4484690063265759</v>
      </c>
      <c r="G56" s="315" t="s">
        <v>53</v>
      </c>
      <c r="H56" s="314" t="s">
        <v>103</v>
      </c>
      <c r="I56" s="193">
        <f t="shared" ref="I56:L56" si="31">I37-I18</f>
        <v>-2.856580378211877</v>
      </c>
      <c r="J56" s="193">
        <f t="shared" si="31"/>
        <v>0.77989904639312257</v>
      </c>
      <c r="K56" s="193">
        <f t="shared" si="31"/>
        <v>1.7142724403076137</v>
      </c>
      <c r="L56" s="193">
        <f t="shared" si="31"/>
        <v>0.3624088915111372</v>
      </c>
      <c r="M56" s="315" t="s">
        <v>53</v>
      </c>
    </row>
    <row r="57" spans="1:13" ht="14.65" customHeight="1" thickBot="1">
      <c r="A57" s="14" t="s">
        <v>83</v>
      </c>
      <c r="B57" s="57" t="s">
        <v>103</v>
      </c>
      <c r="C57" s="57">
        <f t="shared" ref="C57:L63" si="32">C38-C19</f>
        <v>1.9156119278518293</v>
      </c>
      <c r="D57" s="57">
        <f t="shared" si="32"/>
        <v>3.7865683887715704</v>
      </c>
      <c r="E57" s="57">
        <f t="shared" si="32"/>
        <v>2.8644060957402449</v>
      </c>
      <c r="F57" s="57">
        <f t="shared" si="32"/>
        <v>-8.566586412363641</v>
      </c>
      <c r="G57" s="292" t="s">
        <v>53</v>
      </c>
      <c r="H57" s="57" t="s">
        <v>103</v>
      </c>
      <c r="I57" s="57">
        <f t="shared" si="32"/>
        <v>-3.6729551391630757</v>
      </c>
      <c r="J57" s="57">
        <f t="shared" si="32"/>
        <v>2.2778323152223621</v>
      </c>
      <c r="K57" s="57">
        <f t="shared" si="32"/>
        <v>2.2557916336553134</v>
      </c>
      <c r="L57" s="57">
        <f t="shared" si="32"/>
        <v>-0.86066880971459625</v>
      </c>
      <c r="M57" s="292" t="s">
        <v>53</v>
      </c>
    </row>
    <row r="58" spans="1:13" ht="14.65" customHeight="1" thickBot="1">
      <c r="A58" s="81" t="s">
        <v>84</v>
      </c>
      <c r="B58" s="56" t="s">
        <v>103</v>
      </c>
      <c r="C58" s="56">
        <f t="shared" si="32"/>
        <v>3.7527050954160917</v>
      </c>
      <c r="D58" s="56">
        <f t="shared" si="32"/>
        <v>2.326382057839858</v>
      </c>
      <c r="E58" s="56">
        <f t="shared" si="32"/>
        <v>-3.0641353531379103</v>
      </c>
      <c r="F58" s="56">
        <f t="shared" si="32"/>
        <v>-3.0149518001180411</v>
      </c>
      <c r="G58" s="291" t="s">
        <v>53</v>
      </c>
      <c r="H58" s="56" t="s">
        <v>103</v>
      </c>
      <c r="I58" s="56">
        <f t="shared" si="32"/>
        <v>-3.1352868204783562</v>
      </c>
      <c r="J58" s="56">
        <f t="shared" si="32"/>
        <v>-0.22708208218147519</v>
      </c>
      <c r="K58" s="56">
        <f t="shared" si="32"/>
        <v>2.9008806162144403</v>
      </c>
      <c r="L58" s="56">
        <f t="shared" si="32"/>
        <v>0.46148828644538753</v>
      </c>
      <c r="M58" s="291" t="s">
        <v>53</v>
      </c>
    </row>
    <row r="59" spans="1:13" ht="14.65" customHeight="1" thickBot="1">
      <c r="A59" s="82" t="s">
        <v>110</v>
      </c>
      <c r="B59" s="57" t="s">
        <v>103</v>
      </c>
      <c r="C59" s="57">
        <f t="shared" si="32"/>
        <v>4.8543689320388346</v>
      </c>
      <c r="D59" s="57">
        <f t="shared" si="32"/>
        <v>-6.5533980582524265</v>
      </c>
      <c r="E59" s="57">
        <f t="shared" si="32"/>
        <v>-0.48543689320388239</v>
      </c>
      <c r="F59" s="57">
        <f t="shared" si="32"/>
        <v>2.1844660194174743</v>
      </c>
      <c r="G59" s="292" t="s">
        <v>53</v>
      </c>
      <c r="H59" s="57" t="s">
        <v>103</v>
      </c>
      <c r="I59" s="57">
        <f t="shared" si="32"/>
        <v>-5.0597116323990114</v>
      </c>
      <c r="J59" s="57">
        <f t="shared" si="32"/>
        <v>0.98966589206921896</v>
      </c>
      <c r="K59" s="57">
        <f t="shared" si="32"/>
        <v>0.61915226161240255</v>
      </c>
      <c r="L59" s="57">
        <f t="shared" si="32"/>
        <v>3.4508934787173935</v>
      </c>
      <c r="M59" s="292" t="s">
        <v>53</v>
      </c>
    </row>
    <row r="60" spans="1:13" ht="14.65" customHeight="1" thickBot="1">
      <c r="A60" s="83" t="s">
        <v>8</v>
      </c>
      <c r="B60" s="56" t="s">
        <v>103</v>
      </c>
      <c r="C60" s="291" t="s">
        <v>53</v>
      </c>
      <c r="D60" s="291" t="s">
        <v>53</v>
      </c>
      <c r="E60" s="291" t="s">
        <v>53</v>
      </c>
      <c r="F60" s="291" t="s">
        <v>53</v>
      </c>
      <c r="G60" s="291" t="s">
        <v>53</v>
      </c>
      <c r="H60" s="56" t="s">
        <v>103</v>
      </c>
      <c r="I60" s="291" t="s">
        <v>53</v>
      </c>
      <c r="J60" s="291" t="s">
        <v>53</v>
      </c>
      <c r="K60" s="291" t="s">
        <v>53</v>
      </c>
      <c r="L60" s="291" t="s">
        <v>53</v>
      </c>
      <c r="M60" s="291" t="s">
        <v>53</v>
      </c>
    </row>
    <row r="61" spans="1:13" ht="14.65" customHeight="1" thickBot="1">
      <c r="A61" s="14" t="s">
        <v>51</v>
      </c>
      <c r="B61" s="57" t="s">
        <v>103</v>
      </c>
      <c r="C61" s="57">
        <f t="shared" si="32"/>
        <v>-2.7276943835385392</v>
      </c>
      <c r="D61" s="57">
        <f t="shared" si="32"/>
        <v>1.7855034575813811</v>
      </c>
      <c r="E61" s="57">
        <f t="shared" si="32"/>
        <v>-1.3073452521504478</v>
      </c>
      <c r="F61" s="57">
        <f t="shared" si="32"/>
        <v>2.2495361781076113</v>
      </c>
      <c r="G61" s="292" t="s">
        <v>53</v>
      </c>
      <c r="H61" s="57" t="s">
        <v>103</v>
      </c>
      <c r="I61" s="57">
        <f t="shared" si="32"/>
        <v>-0.80748324532169313</v>
      </c>
      <c r="J61" s="57">
        <f t="shared" si="32"/>
        <v>-0.20719973532429137</v>
      </c>
      <c r="K61" s="57">
        <f t="shared" si="32"/>
        <v>1.1052112811712131</v>
      </c>
      <c r="L61" s="57">
        <f t="shared" si="32"/>
        <v>-9.0528300525228644E-2</v>
      </c>
      <c r="M61" s="292" t="s">
        <v>53</v>
      </c>
    </row>
    <row r="62" spans="1:13" ht="14.65" customHeight="1" thickBot="1">
      <c r="A62" s="84" t="s">
        <v>9</v>
      </c>
      <c r="B62" s="56" t="s">
        <v>103</v>
      </c>
      <c r="C62" s="291" t="s">
        <v>53</v>
      </c>
      <c r="D62" s="291" t="s">
        <v>53</v>
      </c>
      <c r="E62" s="291" t="s">
        <v>53</v>
      </c>
      <c r="F62" s="291" t="s">
        <v>53</v>
      </c>
      <c r="G62" s="291" t="s">
        <v>53</v>
      </c>
      <c r="H62" s="56" t="s">
        <v>103</v>
      </c>
      <c r="I62" s="291" t="s">
        <v>53</v>
      </c>
      <c r="J62" s="291" t="s">
        <v>53</v>
      </c>
      <c r="K62" s="291" t="s">
        <v>53</v>
      </c>
      <c r="L62" s="291" t="s">
        <v>53</v>
      </c>
      <c r="M62" s="291" t="s">
        <v>53</v>
      </c>
    </row>
    <row r="63" spans="1:13" ht="14.65" customHeight="1" thickBot="1">
      <c r="A63" s="85" t="s">
        <v>6</v>
      </c>
      <c r="B63" s="57" t="s">
        <v>103</v>
      </c>
      <c r="C63" s="57">
        <f t="shared" si="32"/>
        <v>1.5979189892233379</v>
      </c>
      <c r="D63" s="57">
        <f t="shared" si="32"/>
        <v>-2.3058342623560009</v>
      </c>
      <c r="E63" s="57">
        <f t="shared" si="32"/>
        <v>1.5235971757710907</v>
      </c>
      <c r="F63" s="57">
        <f t="shared" si="32"/>
        <v>-0.81568190263842411</v>
      </c>
      <c r="G63" s="292" t="s">
        <v>53</v>
      </c>
      <c r="H63" s="57" t="s">
        <v>103</v>
      </c>
      <c r="I63" s="57">
        <f t="shared" si="32"/>
        <v>-2.3853970160323392</v>
      </c>
      <c r="J63" s="57">
        <f t="shared" si="32"/>
        <v>-1.5010429745645162</v>
      </c>
      <c r="K63" s="57">
        <f t="shared" si="32"/>
        <v>1.6179349308629263</v>
      </c>
      <c r="L63" s="57">
        <f t="shared" si="32"/>
        <v>2.2685050597339327</v>
      </c>
      <c r="M63" s="292" t="s">
        <v>53</v>
      </c>
    </row>
    <row r="64" spans="1:13" ht="20.25" customHeight="1">
      <c r="A64" s="367" t="s">
        <v>127</v>
      </c>
      <c r="B64" s="367"/>
      <c r="C64" s="367"/>
      <c r="D64" s="367"/>
      <c r="E64" s="367"/>
      <c r="F64" s="367"/>
      <c r="G64" s="367"/>
      <c r="H64" s="367"/>
      <c r="I64" s="367"/>
      <c r="J64" s="367"/>
      <c r="K64" s="367"/>
      <c r="L64" s="367"/>
      <c r="M64" s="367"/>
    </row>
  </sheetData>
  <mergeCells count="27">
    <mergeCell ref="A64:M64"/>
    <mergeCell ref="H45:M45"/>
    <mergeCell ref="B46:G46"/>
    <mergeCell ref="H46:M46"/>
    <mergeCell ref="B55:G55"/>
    <mergeCell ref="H55:M55"/>
    <mergeCell ref="A5:A6"/>
    <mergeCell ref="B5:B6"/>
    <mergeCell ref="C5:G5"/>
    <mergeCell ref="H5:H6"/>
    <mergeCell ref="I5:M5"/>
    <mergeCell ref="A26:A27"/>
    <mergeCell ref="A7:A8"/>
    <mergeCell ref="A45:A46"/>
    <mergeCell ref="B7:G7"/>
    <mergeCell ref="H7:M7"/>
    <mergeCell ref="B8:G8"/>
    <mergeCell ref="H8:M8"/>
    <mergeCell ref="B17:G17"/>
    <mergeCell ref="H17:M17"/>
    <mergeCell ref="B26:G26"/>
    <mergeCell ref="H26:M26"/>
    <mergeCell ref="B27:G27"/>
    <mergeCell ref="H27:M27"/>
    <mergeCell ref="B36:G36"/>
    <mergeCell ref="H36:M36"/>
    <mergeCell ref="B45:G45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4"/>
  <sheetViews>
    <sheetView workbookViewId="0"/>
  </sheetViews>
  <sheetFormatPr baseColWidth="10" defaultColWidth="10.81640625" defaultRowHeight="14.65" customHeight="1"/>
  <cols>
    <col min="1" max="1" width="26.81640625" style="3" customWidth="1"/>
    <col min="2" max="2" width="17.453125" style="3" customWidth="1"/>
    <col min="3" max="7" width="13.54296875" style="3" customWidth="1"/>
    <col min="8" max="8" width="17.453125" style="3" customWidth="1"/>
    <col min="9" max="13" width="13.54296875" style="3" customWidth="1"/>
    <col min="14" max="16384" width="10.81640625" style="3"/>
  </cols>
  <sheetData>
    <row r="1" spans="1:13" s="5" customFormat="1" ht="20.25" customHeight="1">
      <c r="A1" s="4" t="s">
        <v>0</v>
      </c>
    </row>
    <row r="2" spans="1:13" s="2" customFormat="1" ht="14.65" customHeight="1">
      <c r="A2" s="1"/>
    </row>
    <row r="3" spans="1:13" s="2" customFormat="1" ht="14.65" customHeight="1">
      <c r="A3" s="9" t="s">
        <v>383</v>
      </c>
    </row>
    <row r="5" spans="1:13" ht="14.65" customHeight="1">
      <c r="A5" s="375" t="s">
        <v>64</v>
      </c>
      <c r="B5" s="371" t="s">
        <v>168</v>
      </c>
      <c r="C5" s="366" t="s">
        <v>27</v>
      </c>
      <c r="D5" s="366"/>
      <c r="E5" s="366"/>
      <c r="F5" s="366"/>
      <c r="G5" s="366"/>
      <c r="H5" s="371" t="s">
        <v>169</v>
      </c>
      <c r="I5" s="366" t="s">
        <v>27</v>
      </c>
      <c r="J5" s="366"/>
      <c r="K5" s="366"/>
      <c r="L5" s="366"/>
      <c r="M5" s="366"/>
    </row>
    <row r="6" spans="1:13" s="25" customFormat="1" ht="68.25" customHeight="1">
      <c r="A6" s="375"/>
      <c r="B6" s="372"/>
      <c r="C6" s="181" t="s">
        <v>72</v>
      </c>
      <c r="D6" s="181" t="s">
        <v>145</v>
      </c>
      <c r="E6" s="181" t="s">
        <v>146</v>
      </c>
      <c r="F6" s="181" t="s">
        <v>147</v>
      </c>
      <c r="G6" s="181" t="s">
        <v>152</v>
      </c>
      <c r="H6" s="372"/>
      <c r="I6" s="181" t="s">
        <v>72</v>
      </c>
      <c r="J6" s="181" t="s">
        <v>145</v>
      </c>
      <c r="K6" s="181" t="s">
        <v>146</v>
      </c>
      <c r="L6" s="181" t="s">
        <v>147</v>
      </c>
      <c r="M6" s="181" t="s">
        <v>152</v>
      </c>
    </row>
    <row r="7" spans="1:13" ht="14.65" customHeight="1">
      <c r="A7" s="362"/>
      <c r="B7" s="365">
        <v>2012</v>
      </c>
      <c r="C7" s="365"/>
      <c r="D7" s="365"/>
      <c r="E7" s="365"/>
      <c r="F7" s="365"/>
      <c r="G7" s="365"/>
      <c r="H7" s="365">
        <v>2012</v>
      </c>
      <c r="I7" s="365"/>
      <c r="J7" s="365"/>
      <c r="K7" s="365"/>
      <c r="L7" s="365"/>
      <c r="M7" s="365"/>
    </row>
    <row r="8" spans="1:13" ht="14.65" customHeight="1">
      <c r="A8" s="362"/>
      <c r="B8" s="362" t="s">
        <v>5</v>
      </c>
      <c r="C8" s="362"/>
      <c r="D8" s="362"/>
      <c r="E8" s="362"/>
      <c r="F8" s="362"/>
      <c r="G8" s="362"/>
      <c r="H8" s="362" t="s">
        <v>5</v>
      </c>
      <c r="I8" s="362"/>
      <c r="J8" s="362"/>
      <c r="K8" s="362"/>
      <c r="L8" s="362"/>
      <c r="M8" s="362"/>
    </row>
    <row r="9" spans="1:13" ht="14.65" customHeight="1" thickBot="1">
      <c r="A9" s="157" t="s">
        <v>1</v>
      </c>
      <c r="B9" s="191">
        <f>SUM(B10:B16)</f>
        <v>39665</v>
      </c>
      <c r="C9" s="307">
        <f t="shared" ref="C9:G9" si="0">SUM(C10:C16)</f>
        <v>3082</v>
      </c>
      <c r="D9" s="307">
        <f t="shared" si="0"/>
        <v>17988</v>
      </c>
      <c r="E9" s="307">
        <f t="shared" si="0"/>
        <v>4616</v>
      </c>
      <c r="F9" s="307">
        <f t="shared" si="0"/>
        <v>13979</v>
      </c>
      <c r="G9" s="307">
        <f t="shared" si="0"/>
        <v>33073</v>
      </c>
      <c r="H9" s="307">
        <f>SUM(H10:H16)</f>
        <v>2199685</v>
      </c>
      <c r="I9" s="307">
        <f t="shared" ref="I9:M9" si="1">SUM(I10:I16)</f>
        <v>379587</v>
      </c>
      <c r="J9" s="307">
        <f t="shared" si="1"/>
        <v>910132</v>
      </c>
      <c r="K9" s="307">
        <f t="shared" si="1"/>
        <v>281921</v>
      </c>
      <c r="L9" s="307">
        <f t="shared" si="1"/>
        <v>628045</v>
      </c>
      <c r="M9" s="307">
        <f t="shared" si="1"/>
        <v>1334195</v>
      </c>
    </row>
    <row r="10" spans="1:13" ht="14.65" customHeight="1" thickBot="1">
      <c r="A10" s="14" t="s">
        <v>83</v>
      </c>
      <c r="B10" s="42">
        <f>SUM(C10:F10)</f>
        <v>9198</v>
      </c>
      <c r="C10" s="292">
        <v>915</v>
      </c>
      <c r="D10" s="292">
        <v>3552</v>
      </c>
      <c r="E10" s="292">
        <v>949</v>
      </c>
      <c r="F10" s="292">
        <v>3782</v>
      </c>
      <c r="G10" s="292">
        <v>6993</v>
      </c>
      <c r="H10" s="292">
        <f>SUM(I10:L10)</f>
        <v>758120</v>
      </c>
      <c r="I10" s="292">
        <v>137938</v>
      </c>
      <c r="J10" s="292">
        <v>315067</v>
      </c>
      <c r="K10" s="292">
        <v>96561</v>
      </c>
      <c r="L10" s="292">
        <v>208554</v>
      </c>
      <c r="M10" s="292">
        <v>440545</v>
      </c>
    </row>
    <row r="11" spans="1:13" ht="14.65" customHeight="1" thickBot="1">
      <c r="A11" s="81" t="s">
        <v>84</v>
      </c>
      <c r="B11" s="39">
        <f t="shared" ref="B11:B16" si="2">SUM(C11:F11)</f>
        <v>6626</v>
      </c>
      <c r="C11" s="291">
        <v>791</v>
      </c>
      <c r="D11" s="291">
        <v>3276</v>
      </c>
      <c r="E11" s="291">
        <v>727</v>
      </c>
      <c r="F11" s="291">
        <v>1832</v>
      </c>
      <c r="G11" s="291">
        <v>5060</v>
      </c>
      <c r="H11" s="291">
        <f t="shared" ref="H11:H16" si="3">SUM(I11:L11)</f>
        <v>400959</v>
      </c>
      <c r="I11" s="291">
        <v>74680</v>
      </c>
      <c r="J11" s="291">
        <v>176548</v>
      </c>
      <c r="K11" s="291">
        <v>49251</v>
      </c>
      <c r="L11" s="291">
        <v>100480</v>
      </c>
      <c r="M11" s="291">
        <v>226610</v>
      </c>
    </row>
    <row r="12" spans="1:13" ht="14.65" customHeight="1" thickBot="1">
      <c r="A12" s="82" t="s">
        <v>110</v>
      </c>
      <c r="B12" s="42">
        <f t="shared" si="2"/>
        <v>5432</v>
      </c>
      <c r="C12" s="292">
        <v>464</v>
      </c>
      <c r="D12" s="292">
        <v>3375</v>
      </c>
      <c r="E12" s="292">
        <v>422</v>
      </c>
      <c r="F12" s="292">
        <v>1171</v>
      </c>
      <c r="G12" s="292">
        <v>3689</v>
      </c>
      <c r="H12" s="292">
        <f t="shared" si="3"/>
        <v>496779</v>
      </c>
      <c r="I12" s="292">
        <v>85905</v>
      </c>
      <c r="J12" s="292">
        <v>258057</v>
      </c>
      <c r="K12" s="292">
        <v>55675</v>
      </c>
      <c r="L12" s="292">
        <v>97142</v>
      </c>
      <c r="M12" s="292">
        <v>229410</v>
      </c>
    </row>
    <row r="13" spans="1:13" ht="14.65" customHeight="1" thickBot="1">
      <c r="A13" s="83" t="s">
        <v>8</v>
      </c>
      <c r="B13" s="39">
        <f t="shared" si="2"/>
        <v>2547</v>
      </c>
      <c r="C13" s="291">
        <v>104</v>
      </c>
      <c r="D13" s="291">
        <v>1177</v>
      </c>
      <c r="E13" s="291">
        <v>274</v>
      </c>
      <c r="F13" s="291">
        <v>992</v>
      </c>
      <c r="G13" s="291">
        <v>2414</v>
      </c>
      <c r="H13" s="291">
        <f t="shared" si="3"/>
        <v>101518</v>
      </c>
      <c r="I13" s="291">
        <v>12482</v>
      </c>
      <c r="J13" s="291">
        <v>32059</v>
      </c>
      <c r="K13" s="291">
        <v>13111</v>
      </c>
      <c r="L13" s="291">
        <v>43866</v>
      </c>
      <c r="M13" s="291">
        <v>80387</v>
      </c>
    </row>
    <row r="14" spans="1:13" ht="14.65" customHeight="1" thickBot="1">
      <c r="A14" s="14" t="s">
        <v>51</v>
      </c>
      <c r="B14" s="42">
        <f t="shared" si="2"/>
        <v>9881</v>
      </c>
      <c r="C14" s="292">
        <v>406</v>
      </c>
      <c r="D14" s="292">
        <v>4390</v>
      </c>
      <c r="E14" s="292">
        <v>1141</v>
      </c>
      <c r="F14" s="292">
        <v>3944</v>
      </c>
      <c r="G14" s="292">
        <v>9550</v>
      </c>
      <c r="H14" s="292">
        <f t="shared" si="3"/>
        <v>169529</v>
      </c>
      <c r="I14" s="292">
        <v>17973</v>
      </c>
      <c r="J14" s="292">
        <v>48889</v>
      </c>
      <c r="K14" s="292">
        <v>20114</v>
      </c>
      <c r="L14" s="292">
        <v>82553</v>
      </c>
      <c r="M14" s="292">
        <v>147695</v>
      </c>
    </row>
    <row r="15" spans="1:13" ht="14.65" customHeight="1" thickBot="1">
      <c r="A15" s="84" t="s">
        <v>9</v>
      </c>
      <c r="B15" s="39">
        <f t="shared" si="2"/>
        <v>1152</v>
      </c>
      <c r="C15" s="291">
        <v>129</v>
      </c>
      <c r="D15" s="291">
        <v>434</v>
      </c>
      <c r="E15" s="291">
        <v>149</v>
      </c>
      <c r="F15" s="291">
        <v>440</v>
      </c>
      <c r="G15" s="291">
        <v>1012</v>
      </c>
      <c r="H15" s="291">
        <f t="shared" si="3"/>
        <v>64802</v>
      </c>
      <c r="I15" s="291">
        <v>15749</v>
      </c>
      <c r="J15" s="291">
        <v>20193</v>
      </c>
      <c r="K15" s="291">
        <v>7863</v>
      </c>
      <c r="L15" s="291">
        <v>20997</v>
      </c>
      <c r="M15" s="291">
        <v>44137</v>
      </c>
    </row>
    <row r="16" spans="1:13" ht="14.65" customHeight="1" thickBot="1">
      <c r="A16" s="85" t="s">
        <v>6</v>
      </c>
      <c r="B16" s="42">
        <f t="shared" si="2"/>
        <v>4829</v>
      </c>
      <c r="C16" s="292">
        <v>273</v>
      </c>
      <c r="D16" s="292">
        <v>1784</v>
      </c>
      <c r="E16" s="292">
        <v>954</v>
      </c>
      <c r="F16" s="292">
        <v>1818</v>
      </c>
      <c r="G16" s="292">
        <v>4355</v>
      </c>
      <c r="H16" s="292">
        <f t="shared" si="3"/>
        <v>207978</v>
      </c>
      <c r="I16" s="292">
        <v>34860</v>
      </c>
      <c r="J16" s="292">
        <v>59319</v>
      </c>
      <c r="K16" s="292">
        <v>39346</v>
      </c>
      <c r="L16" s="292">
        <v>74453</v>
      </c>
      <c r="M16" s="292">
        <v>165411</v>
      </c>
    </row>
    <row r="17" spans="1:13" ht="14.65" customHeight="1" thickBot="1">
      <c r="A17" s="8"/>
      <c r="B17" s="362" t="s">
        <v>48</v>
      </c>
      <c r="C17" s="362"/>
      <c r="D17" s="362"/>
      <c r="E17" s="362"/>
      <c r="F17" s="362"/>
      <c r="G17" s="362"/>
      <c r="H17" s="362" t="s">
        <v>48</v>
      </c>
      <c r="I17" s="362"/>
      <c r="J17" s="362"/>
      <c r="K17" s="362"/>
      <c r="L17" s="362"/>
      <c r="M17" s="362"/>
    </row>
    <row r="18" spans="1:13" ht="14.65" customHeight="1" thickBot="1">
      <c r="A18" s="13" t="s">
        <v>1</v>
      </c>
      <c r="B18" s="192">
        <f>B9*100/$B9</f>
        <v>100</v>
      </c>
      <c r="C18" s="190">
        <f t="shared" ref="C18:G18" si="4">C9*100/$B9</f>
        <v>7.7700743728728101</v>
      </c>
      <c r="D18" s="190">
        <f t="shared" si="4"/>
        <v>45.349804613639229</v>
      </c>
      <c r="E18" s="190">
        <f t="shared" si="4"/>
        <v>11.63746375898147</v>
      </c>
      <c r="F18" s="190">
        <f t="shared" si="4"/>
        <v>35.24265725450649</v>
      </c>
      <c r="G18" s="190">
        <f t="shared" si="4"/>
        <v>83.380814319929414</v>
      </c>
      <c r="H18" s="192">
        <f t="shared" ref="H18:M25" si="5">H9*100/$H9</f>
        <v>100</v>
      </c>
      <c r="I18" s="190">
        <f t="shared" si="5"/>
        <v>17.256425351811735</v>
      </c>
      <c r="J18" s="190">
        <f t="shared" si="5"/>
        <v>41.375560591630162</v>
      </c>
      <c r="K18" s="190">
        <f t="shared" si="5"/>
        <v>12.816425988266502</v>
      </c>
      <c r="L18" s="190">
        <f t="shared" si="5"/>
        <v>28.551588068291597</v>
      </c>
      <c r="M18" s="190">
        <f t="shared" si="5"/>
        <v>60.653911810100084</v>
      </c>
    </row>
    <row r="19" spans="1:13" ht="14.65" customHeight="1" thickBot="1">
      <c r="A19" s="14" t="s">
        <v>83</v>
      </c>
      <c r="B19" s="185">
        <f t="shared" ref="B19:G25" si="6">B10*100/$B10</f>
        <v>100</v>
      </c>
      <c r="C19" s="65">
        <f t="shared" si="6"/>
        <v>9.9478147423352894</v>
      </c>
      <c r="D19" s="65">
        <f t="shared" si="6"/>
        <v>38.617090671885194</v>
      </c>
      <c r="E19" s="65">
        <f t="shared" si="6"/>
        <v>10.317460317460318</v>
      </c>
      <c r="F19" s="65">
        <f t="shared" si="6"/>
        <v>41.1176342683192</v>
      </c>
      <c r="G19" s="65">
        <f t="shared" si="6"/>
        <v>76.027397260273972</v>
      </c>
      <c r="H19" s="185">
        <f t="shared" si="5"/>
        <v>100</v>
      </c>
      <c r="I19" s="65">
        <f t="shared" si="5"/>
        <v>18.194744895267242</v>
      </c>
      <c r="J19" s="65">
        <f t="shared" si="5"/>
        <v>41.558988023004275</v>
      </c>
      <c r="K19" s="65">
        <f t="shared" si="5"/>
        <v>12.736901809739884</v>
      </c>
      <c r="L19" s="65">
        <f t="shared" si="5"/>
        <v>27.509365271988603</v>
      </c>
      <c r="M19" s="65">
        <f t="shared" si="5"/>
        <v>58.11019363689126</v>
      </c>
    </row>
    <row r="20" spans="1:13" ht="14.65" customHeight="1" thickBot="1">
      <c r="A20" s="81" t="s">
        <v>84</v>
      </c>
      <c r="B20" s="184">
        <f t="shared" si="6"/>
        <v>100</v>
      </c>
      <c r="C20" s="63">
        <f t="shared" si="6"/>
        <v>11.937820706308482</v>
      </c>
      <c r="D20" s="63">
        <f t="shared" si="6"/>
        <v>49.441593721702382</v>
      </c>
      <c r="E20" s="63">
        <f t="shared" si="6"/>
        <v>10.971928765469363</v>
      </c>
      <c r="F20" s="63">
        <f t="shared" si="6"/>
        <v>27.648656806519771</v>
      </c>
      <c r="G20" s="63">
        <f t="shared" si="6"/>
        <v>76.365831572592811</v>
      </c>
      <c r="H20" s="184">
        <f t="shared" si="5"/>
        <v>100</v>
      </c>
      <c r="I20" s="63">
        <f t="shared" si="5"/>
        <v>18.625345733603684</v>
      </c>
      <c r="J20" s="63">
        <f t="shared" si="5"/>
        <v>44.03143463546148</v>
      </c>
      <c r="K20" s="63">
        <f t="shared" si="5"/>
        <v>12.283300786364691</v>
      </c>
      <c r="L20" s="63">
        <f t="shared" si="5"/>
        <v>25.059918844570142</v>
      </c>
      <c r="M20" s="63">
        <f t="shared" si="5"/>
        <v>56.517000491322058</v>
      </c>
    </row>
    <row r="21" spans="1:13" ht="14.65" customHeight="1" thickBot="1">
      <c r="A21" s="82" t="s">
        <v>110</v>
      </c>
      <c r="B21" s="185">
        <f t="shared" si="6"/>
        <v>100</v>
      </c>
      <c r="C21" s="65">
        <f t="shared" si="6"/>
        <v>8.5419734904270985</v>
      </c>
      <c r="D21" s="65">
        <f t="shared" si="6"/>
        <v>62.131811487481592</v>
      </c>
      <c r="E21" s="65">
        <f t="shared" si="6"/>
        <v>7.7687776141384388</v>
      </c>
      <c r="F21" s="65">
        <f t="shared" si="6"/>
        <v>21.557437407952872</v>
      </c>
      <c r="G21" s="65">
        <f t="shared" si="6"/>
        <v>67.912371134020617</v>
      </c>
      <c r="H21" s="185">
        <f t="shared" si="5"/>
        <v>100</v>
      </c>
      <c r="I21" s="65">
        <f t="shared" si="5"/>
        <v>17.292397625503494</v>
      </c>
      <c r="J21" s="65">
        <f t="shared" si="5"/>
        <v>51.946036366271521</v>
      </c>
      <c r="K21" s="65">
        <f t="shared" si="5"/>
        <v>11.207196761537826</v>
      </c>
      <c r="L21" s="65">
        <f t="shared" si="5"/>
        <v>19.554369246687159</v>
      </c>
      <c r="M21" s="65">
        <f t="shared" si="5"/>
        <v>46.179488263392777</v>
      </c>
    </row>
    <row r="22" spans="1:13" ht="14.65" customHeight="1" thickBot="1">
      <c r="A22" s="83" t="s">
        <v>8</v>
      </c>
      <c r="B22" s="184">
        <f t="shared" si="6"/>
        <v>100</v>
      </c>
      <c r="C22" s="63">
        <f t="shared" si="6"/>
        <v>4.0832351786415391</v>
      </c>
      <c r="D22" s="63">
        <f t="shared" si="6"/>
        <v>46.211228896741261</v>
      </c>
      <c r="E22" s="63">
        <f t="shared" si="6"/>
        <v>10.757754220651748</v>
      </c>
      <c r="F22" s="63">
        <f t="shared" si="6"/>
        <v>38.947781703965447</v>
      </c>
      <c r="G22" s="63">
        <f t="shared" si="6"/>
        <v>94.778170396544951</v>
      </c>
      <c r="H22" s="184">
        <f t="shared" si="5"/>
        <v>100</v>
      </c>
      <c r="I22" s="63">
        <f t="shared" si="5"/>
        <v>12.295356488504501</v>
      </c>
      <c r="J22" s="63">
        <f t="shared" si="5"/>
        <v>31.579621347938296</v>
      </c>
      <c r="K22" s="63">
        <f t="shared" si="5"/>
        <v>12.914951043164759</v>
      </c>
      <c r="L22" s="63">
        <f t="shared" si="5"/>
        <v>43.210071120392442</v>
      </c>
      <c r="M22" s="63">
        <f t="shared" si="5"/>
        <v>79.184972123170269</v>
      </c>
    </row>
    <row r="23" spans="1:13" ht="14.65" customHeight="1" thickBot="1">
      <c r="A23" s="14" t="s">
        <v>51</v>
      </c>
      <c r="B23" s="185">
        <f t="shared" si="6"/>
        <v>100</v>
      </c>
      <c r="C23" s="65">
        <f t="shared" si="6"/>
        <v>4.1088958607428401</v>
      </c>
      <c r="D23" s="65">
        <f t="shared" si="6"/>
        <v>44.428701548426275</v>
      </c>
      <c r="E23" s="65">
        <f t="shared" si="6"/>
        <v>11.547414229329016</v>
      </c>
      <c r="F23" s="65">
        <f t="shared" si="6"/>
        <v>39.914988361501869</v>
      </c>
      <c r="G23" s="65">
        <f t="shared" si="6"/>
        <v>96.65013662584758</v>
      </c>
      <c r="H23" s="185">
        <f t="shared" si="5"/>
        <v>100</v>
      </c>
      <c r="I23" s="65">
        <f t="shared" si="5"/>
        <v>10.601725958390601</v>
      </c>
      <c r="J23" s="65">
        <f t="shared" si="5"/>
        <v>28.83813388859723</v>
      </c>
      <c r="K23" s="65">
        <f t="shared" si="5"/>
        <v>11.864636728819258</v>
      </c>
      <c r="L23" s="65">
        <f t="shared" si="5"/>
        <v>48.695503424192914</v>
      </c>
      <c r="M23" s="65">
        <f t="shared" si="5"/>
        <v>87.120787593863</v>
      </c>
    </row>
    <row r="24" spans="1:13" ht="14.65" customHeight="1" thickBot="1">
      <c r="A24" s="84" t="s">
        <v>9</v>
      </c>
      <c r="B24" s="184">
        <f t="shared" si="6"/>
        <v>100</v>
      </c>
      <c r="C24" s="63">
        <f t="shared" si="6"/>
        <v>11.197916666666666</v>
      </c>
      <c r="D24" s="63">
        <f t="shared" si="6"/>
        <v>37.673611111111114</v>
      </c>
      <c r="E24" s="63">
        <f t="shared" si="6"/>
        <v>12.934027777777779</v>
      </c>
      <c r="F24" s="63">
        <f t="shared" si="6"/>
        <v>38.194444444444443</v>
      </c>
      <c r="G24" s="63">
        <f t="shared" si="6"/>
        <v>87.847222222222229</v>
      </c>
      <c r="H24" s="184">
        <f t="shared" si="5"/>
        <v>100</v>
      </c>
      <c r="I24" s="63">
        <f t="shared" si="5"/>
        <v>24.303262244992439</v>
      </c>
      <c r="J24" s="63">
        <f t="shared" si="5"/>
        <v>31.161075275454461</v>
      </c>
      <c r="K24" s="63">
        <f t="shared" si="5"/>
        <v>12.133884756643313</v>
      </c>
      <c r="L24" s="63">
        <f t="shared" si="5"/>
        <v>32.401777722909785</v>
      </c>
      <c r="M24" s="63">
        <f t="shared" si="5"/>
        <v>68.110552143452367</v>
      </c>
    </row>
    <row r="25" spans="1:13" ht="14.65" customHeight="1">
      <c r="A25" s="350" t="s">
        <v>6</v>
      </c>
      <c r="B25" s="351">
        <f t="shared" si="6"/>
        <v>100</v>
      </c>
      <c r="C25" s="352">
        <f t="shared" si="6"/>
        <v>5.6533443777179544</v>
      </c>
      <c r="D25" s="352">
        <f t="shared" si="6"/>
        <v>36.943466556222823</v>
      </c>
      <c r="E25" s="352">
        <f t="shared" si="6"/>
        <v>19.755642990267138</v>
      </c>
      <c r="F25" s="352">
        <f t="shared" si="6"/>
        <v>37.647546075792093</v>
      </c>
      <c r="G25" s="352">
        <f t="shared" si="6"/>
        <v>90.184303168357843</v>
      </c>
      <c r="H25" s="351">
        <f t="shared" si="5"/>
        <v>100</v>
      </c>
      <c r="I25" s="352">
        <f t="shared" si="5"/>
        <v>16.761388223754434</v>
      </c>
      <c r="J25" s="352">
        <f t="shared" si="5"/>
        <v>28.521766725326717</v>
      </c>
      <c r="K25" s="352">
        <f t="shared" si="5"/>
        <v>18.918347132869823</v>
      </c>
      <c r="L25" s="352">
        <f t="shared" si="5"/>
        <v>35.798497918049023</v>
      </c>
      <c r="M25" s="352">
        <f t="shared" si="5"/>
        <v>79.532931367740815</v>
      </c>
    </row>
    <row r="26" spans="1:13" ht="14.65" customHeight="1">
      <c r="A26" s="362"/>
      <c r="B26" s="365">
        <v>2015</v>
      </c>
      <c r="C26" s="365"/>
      <c r="D26" s="365"/>
      <c r="E26" s="365"/>
      <c r="F26" s="365"/>
      <c r="G26" s="365"/>
      <c r="H26" s="365">
        <v>2015</v>
      </c>
      <c r="I26" s="365"/>
      <c r="J26" s="365"/>
      <c r="K26" s="365"/>
      <c r="L26" s="365"/>
      <c r="M26" s="365"/>
    </row>
    <row r="27" spans="1:13" ht="14.65" customHeight="1">
      <c r="A27" s="362"/>
      <c r="B27" s="362" t="s">
        <v>5</v>
      </c>
      <c r="C27" s="362"/>
      <c r="D27" s="362"/>
      <c r="E27" s="362"/>
      <c r="F27" s="362"/>
      <c r="G27" s="362"/>
      <c r="H27" s="362" t="s">
        <v>5</v>
      </c>
      <c r="I27" s="362"/>
      <c r="J27" s="362"/>
      <c r="K27" s="362"/>
      <c r="L27" s="362"/>
      <c r="M27" s="362"/>
    </row>
    <row r="28" spans="1:13" ht="14.65" customHeight="1" thickBot="1">
      <c r="A28" s="157" t="s">
        <v>1</v>
      </c>
      <c r="B28" s="307">
        <f>SUM(B29:B35)</f>
        <v>71865</v>
      </c>
      <c r="C28" s="307">
        <f t="shared" ref="C28:G28" si="7">SUM(C29:C35)</f>
        <v>5189</v>
      </c>
      <c r="D28" s="307">
        <f t="shared" si="7"/>
        <v>29138</v>
      </c>
      <c r="E28" s="307">
        <f t="shared" si="7"/>
        <v>10076</v>
      </c>
      <c r="F28" s="307">
        <f t="shared" si="7"/>
        <v>27462</v>
      </c>
      <c r="G28" s="307">
        <f t="shared" si="7"/>
        <v>59265</v>
      </c>
      <c r="H28" s="307">
        <f>SUM(H29:H35)</f>
        <v>2208248</v>
      </c>
      <c r="I28" s="307">
        <f t="shared" ref="I28:M28" si="8">SUM(I29:I35)</f>
        <v>296220</v>
      </c>
      <c r="J28" s="307">
        <f t="shared" si="8"/>
        <v>850383</v>
      </c>
      <c r="K28" s="307">
        <f t="shared" si="8"/>
        <v>334703</v>
      </c>
      <c r="L28" s="307">
        <f t="shared" si="8"/>
        <v>726942</v>
      </c>
      <c r="M28" s="307">
        <f t="shared" si="8"/>
        <v>1476452</v>
      </c>
    </row>
    <row r="29" spans="1:13" ht="14.65" customHeight="1" thickBot="1">
      <c r="A29" s="14" t="s">
        <v>83</v>
      </c>
      <c r="B29" s="292">
        <f>SUM(C29:F29)</f>
        <v>18702</v>
      </c>
      <c r="C29" s="292">
        <v>1741</v>
      </c>
      <c r="D29" s="292">
        <v>7069</v>
      </c>
      <c r="E29" s="292">
        <v>2398</v>
      </c>
      <c r="F29" s="292">
        <v>7494</v>
      </c>
      <c r="G29" s="292">
        <v>14420</v>
      </c>
      <c r="H29" s="292">
        <f>SUM(I29:L29)</f>
        <v>773608</v>
      </c>
      <c r="I29" s="292">
        <v>107358</v>
      </c>
      <c r="J29" s="292">
        <v>310124</v>
      </c>
      <c r="K29" s="292">
        <v>116298</v>
      </c>
      <c r="L29" s="292">
        <v>239828</v>
      </c>
      <c r="M29" s="292">
        <v>492983</v>
      </c>
    </row>
    <row r="30" spans="1:13" ht="14.65" customHeight="1" thickBot="1">
      <c r="A30" s="81" t="s">
        <v>84</v>
      </c>
      <c r="B30" s="291">
        <f t="shared" ref="B30:B35" si="9">SUM(C30:F30)</f>
        <v>12110</v>
      </c>
      <c r="C30" s="291">
        <v>1210</v>
      </c>
      <c r="D30" s="291">
        <v>5060</v>
      </c>
      <c r="E30" s="291">
        <v>1588</v>
      </c>
      <c r="F30" s="291">
        <v>4252</v>
      </c>
      <c r="G30" s="291">
        <v>9276</v>
      </c>
      <c r="H30" s="291">
        <f t="shared" ref="H30:H35" si="10">SUM(I30:L30)</f>
        <v>385774</v>
      </c>
      <c r="I30" s="291">
        <v>55849</v>
      </c>
      <c r="J30" s="291">
        <v>157299</v>
      </c>
      <c r="K30" s="291">
        <v>58991</v>
      </c>
      <c r="L30" s="291">
        <v>113635</v>
      </c>
      <c r="M30" s="291">
        <v>246149</v>
      </c>
    </row>
    <row r="31" spans="1:13" ht="14.65" customHeight="1" thickBot="1">
      <c r="A31" s="82" t="s">
        <v>110</v>
      </c>
      <c r="B31" s="292">
        <f t="shared" si="9"/>
        <v>10861</v>
      </c>
      <c r="C31" s="292">
        <v>980</v>
      </c>
      <c r="D31" s="292">
        <v>5528</v>
      </c>
      <c r="E31" s="292">
        <v>1218</v>
      </c>
      <c r="F31" s="292">
        <v>3135</v>
      </c>
      <c r="G31" s="292">
        <v>7342</v>
      </c>
      <c r="H31" s="292">
        <f t="shared" si="10"/>
        <v>471313</v>
      </c>
      <c r="I31" s="292">
        <v>69629</v>
      </c>
      <c r="J31" s="292">
        <v>225554</v>
      </c>
      <c r="K31" s="292">
        <v>64206</v>
      </c>
      <c r="L31" s="292">
        <v>111924</v>
      </c>
      <c r="M31" s="292">
        <v>245458</v>
      </c>
    </row>
    <row r="32" spans="1:13" ht="14.65" customHeight="1" thickBot="1">
      <c r="A32" s="83" t="s">
        <v>8</v>
      </c>
      <c r="B32" s="291">
        <f t="shared" si="9"/>
        <v>4765</v>
      </c>
      <c r="C32" s="291">
        <v>183</v>
      </c>
      <c r="D32" s="291">
        <v>1767</v>
      </c>
      <c r="E32" s="291">
        <v>595</v>
      </c>
      <c r="F32" s="291">
        <v>2220</v>
      </c>
      <c r="G32" s="291">
        <v>4420</v>
      </c>
      <c r="H32" s="291">
        <f t="shared" si="10"/>
        <v>104097</v>
      </c>
      <c r="I32" s="291">
        <v>9722</v>
      </c>
      <c r="J32" s="291">
        <v>29861</v>
      </c>
      <c r="K32" s="291">
        <v>15575</v>
      </c>
      <c r="L32" s="291">
        <v>48939</v>
      </c>
      <c r="M32" s="291">
        <v>87856</v>
      </c>
    </row>
    <row r="33" spans="1:13" ht="14.65" customHeight="1" thickBot="1">
      <c r="A33" s="14" t="s">
        <v>51</v>
      </c>
      <c r="B33" s="292">
        <f t="shared" si="9"/>
        <v>14754</v>
      </c>
      <c r="C33" s="292">
        <v>399</v>
      </c>
      <c r="D33" s="292">
        <v>6192</v>
      </c>
      <c r="E33" s="292">
        <v>1986</v>
      </c>
      <c r="F33" s="292">
        <v>6177</v>
      </c>
      <c r="G33" s="292">
        <v>14127</v>
      </c>
      <c r="H33" s="292">
        <f t="shared" si="10"/>
        <v>175881</v>
      </c>
      <c r="I33" s="292">
        <v>13261</v>
      </c>
      <c r="J33" s="292">
        <v>46596</v>
      </c>
      <c r="K33" s="292">
        <v>23397</v>
      </c>
      <c r="L33" s="292">
        <v>92627</v>
      </c>
      <c r="M33" s="292">
        <v>158630</v>
      </c>
    </row>
    <row r="34" spans="1:13" ht="14.65" customHeight="1" thickBot="1">
      <c r="A34" s="84" t="s">
        <v>9</v>
      </c>
      <c r="B34" s="291">
        <f t="shared" si="9"/>
        <v>2509</v>
      </c>
      <c r="C34" s="291">
        <v>246</v>
      </c>
      <c r="D34" s="291">
        <v>802</v>
      </c>
      <c r="E34" s="291">
        <v>310</v>
      </c>
      <c r="F34" s="291">
        <v>1151</v>
      </c>
      <c r="G34" s="291">
        <v>2218</v>
      </c>
      <c r="H34" s="291">
        <f t="shared" si="10"/>
        <v>65853</v>
      </c>
      <c r="I34" s="291">
        <v>12626</v>
      </c>
      <c r="J34" s="291">
        <v>18767</v>
      </c>
      <c r="K34" s="291">
        <v>9555</v>
      </c>
      <c r="L34" s="291">
        <v>24905</v>
      </c>
      <c r="M34" s="291">
        <v>49899</v>
      </c>
    </row>
    <row r="35" spans="1:13" ht="14.65" customHeight="1" thickBot="1">
      <c r="A35" s="85" t="s">
        <v>6</v>
      </c>
      <c r="B35" s="292">
        <f t="shared" si="9"/>
        <v>8164</v>
      </c>
      <c r="C35" s="292">
        <v>430</v>
      </c>
      <c r="D35" s="292">
        <v>2720</v>
      </c>
      <c r="E35" s="292">
        <v>1981</v>
      </c>
      <c r="F35" s="292">
        <v>3033</v>
      </c>
      <c r="G35" s="292">
        <v>7462</v>
      </c>
      <c r="H35" s="292">
        <f t="shared" si="10"/>
        <v>231722</v>
      </c>
      <c r="I35" s="292">
        <v>27775</v>
      </c>
      <c r="J35" s="292">
        <v>62182</v>
      </c>
      <c r="K35" s="292">
        <v>46681</v>
      </c>
      <c r="L35" s="292">
        <v>95084</v>
      </c>
      <c r="M35" s="292">
        <v>195477</v>
      </c>
    </row>
    <row r="36" spans="1:13" ht="14.65" customHeight="1" thickBot="1">
      <c r="A36" s="8"/>
      <c r="B36" s="362" t="s">
        <v>48</v>
      </c>
      <c r="C36" s="362"/>
      <c r="D36" s="362"/>
      <c r="E36" s="362"/>
      <c r="F36" s="362"/>
      <c r="G36" s="362"/>
      <c r="H36" s="362" t="s">
        <v>48</v>
      </c>
      <c r="I36" s="362"/>
      <c r="J36" s="362"/>
      <c r="K36" s="362"/>
      <c r="L36" s="362"/>
      <c r="M36" s="362"/>
    </row>
    <row r="37" spans="1:13" ht="14.65" customHeight="1" thickBot="1">
      <c r="A37" s="13" t="s">
        <v>1</v>
      </c>
      <c r="B37" s="192">
        <f>B28*100/$B28</f>
        <v>100</v>
      </c>
      <c r="C37" s="190">
        <f t="shared" ref="C37:G37" si="11">C28*100/$B28</f>
        <v>7.2204828497877962</v>
      </c>
      <c r="D37" s="190">
        <f t="shared" si="11"/>
        <v>40.54546719543589</v>
      </c>
      <c r="E37" s="190">
        <f t="shared" si="11"/>
        <v>14.020733319418353</v>
      </c>
      <c r="F37" s="190">
        <f t="shared" si="11"/>
        <v>38.213316635357963</v>
      </c>
      <c r="G37" s="190">
        <f t="shared" si="11"/>
        <v>82.467125860989356</v>
      </c>
      <c r="H37" s="192">
        <f t="shared" ref="H37:M44" si="12">H28*100/$H28</f>
        <v>100</v>
      </c>
      <c r="I37" s="190">
        <f t="shared" si="12"/>
        <v>13.414254196086672</v>
      </c>
      <c r="J37" s="190">
        <f t="shared" si="12"/>
        <v>38.509397495208873</v>
      </c>
      <c r="K37" s="190">
        <f t="shared" si="12"/>
        <v>15.156947951498202</v>
      </c>
      <c r="L37" s="190">
        <f t="shared" si="12"/>
        <v>32.919400357206257</v>
      </c>
      <c r="M37" s="190">
        <f t="shared" si="12"/>
        <v>66.860787375331029</v>
      </c>
    </row>
    <row r="38" spans="1:13" ht="14.65" customHeight="1" thickBot="1">
      <c r="A38" s="14" t="s">
        <v>83</v>
      </c>
      <c r="B38" s="185">
        <f t="shared" ref="B38:G44" si="13">B29*100/$B29</f>
        <v>100</v>
      </c>
      <c r="C38" s="65">
        <f t="shared" si="13"/>
        <v>9.3091647952090693</v>
      </c>
      <c r="D38" s="65">
        <f t="shared" si="13"/>
        <v>37.79809646027163</v>
      </c>
      <c r="E38" s="65">
        <f t="shared" si="13"/>
        <v>12.822158057961715</v>
      </c>
      <c r="F38" s="65">
        <f t="shared" si="13"/>
        <v>40.070580686557591</v>
      </c>
      <c r="G38" s="65">
        <f t="shared" si="13"/>
        <v>77.104053042455348</v>
      </c>
      <c r="H38" s="185">
        <f t="shared" si="12"/>
        <v>100</v>
      </c>
      <c r="I38" s="65">
        <f t="shared" si="12"/>
        <v>13.877571069585629</v>
      </c>
      <c r="J38" s="65">
        <f t="shared" si="12"/>
        <v>40.088003226440264</v>
      </c>
      <c r="K38" s="65">
        <f t="shared" si="12"/>
        <v>15.0331951065656</v>
      </c>
      <c r="L38" s="65">
        <f t="shared" si="12"/>
        <v>31.001230597408508</v>
      </c>
      <c r="M38" s="65">
        <f t="shared" si="12"/>
        <v>63.725168302292637</v>
      </c>
    </row>
    <row r="39" spans="1:13" ht="14.65" customHeight="1" thickBot="1">
      <c r="A39" s="81" t="s">
        <v>84</v>
      </c>
      <c r="B39" s="184">
        <f t="shared" si="13"/>
        <v>100</v>
      </c>
      <c r="C39" s="63">
        <f t="shared" si="13"/>
        <v>9.9917423616845582</v>
      </c>
      <c r="D39" s="63">
        <f t="shared" si="13"/>
        <v>41.783649876135428</v>
      </c>
      <c r="E39" s="63">
        <f t="shared" si="13"/>
        <v>13.113129644921553</v>
      </c>
      <c r="F39" s="63">
        <f t="shared" si="13"/>
        <v>35.111478117258464</v>
      </c>
      <c r="G39" s="63">
        <f t="shared" si="13"/>
        <v>76.59785301403798</v>
      </c>
      <c r="H39" s="184">
        <f t="shared" si="12"/>
        <v>100</v>
      </c>
      <c r="I39" s="63">
        <f t="shared" si="12"/>
        <v>14.477129096310275</v>
      </c>
      <c r="J39" s="63">
        <f t="shared" si="12"/>
        <v>40.774909662133787</v>
      </c>
      <c r="K39" s="63">
        <f t="shared" si="12"/>
        <v>15.291595597422324</v>
      </c>
      <c r="L39" s="63">
        <f t="shared" si="12"/>
        <v>29.456365644133612</v>
      </c>
      <c r="M39" s="63">
        <f t="shared" si="12"/>
        <v>63.806529211403571</v>
      </c>
    </row>
    <row r="40" spans="1:13" ht="14.65" customHeight="1" thickBot="1">
      <c r="A40" s="82" t="s">
        <v>110</v>
      </c>
      <c r="B40" s="185">
        <f t="shared" si="13"/>
        <v>100</v>
      </c>
      <c r="C40" s="65">
        <f t="shared" si="13"/>
        <v>9.0231102108461467</v>
      </c>
      <c r="D40" s="65">
        <f t="shared" si="13"/>
        <v>50.897707393426018</v>
      </c>
      <c r="E40" s="65">
        <f t="shared" si="13"/>
        <v>11.214436976337353</v>
      </c>
      <c r="F40" s="65">
        <f t="shared" si="13"/>
        <v>28.864745419390481</v>
      </c>
      <c r="G40" s="65">
        <f t="shared" si="13"/>
        <v>67.599668538808587</v>
      </c>
      <c r="H40" s="185">
        <f t="shared" si="12"/>
        <v>100</v>
      </c>
      <c r="I40" s="65">
        <f t="shared" si="12"/>
        <v>14.773409602535894</v>
      </c>
      <c r="J40" s="65">
        <f t="shared" si="12"/>
        <v>47.856519977170159</v>
      </c>
      <c r="K40" s="65">
        <f t="shared" si="12"/>
        <v>13.622794194091824</v>
      </c>
      <c r="L40" s="65">
        <f t="shared" si="12"/>
        <v>23.747276226202121</v>
      </c>
      <c r="M40" s="65">
        <f t="shared" si="12"/>
        <v>52.079615881590364</v>
      </c>
    </row>
    <row r="41" spans="1:13" ht="14.65" customHeight="1" thickBot="1">
      <c r="A41" s="83" t="s">
        <v>8</v>
      </c>
      <c r="B41" s="184">
        <f t="shared" si="13"/>
        <v>100</v>
      </c>
      <c r="C41" s="63">
        <f t="shared" si="13"/>
        <v>3.8405036726128019</v>
      </c>
      <c r="D41" s="63">
        <f t="shared" si="13"/>
        <v>37.08289611752361</v>
      </c>
      <c r="E41" s="63">
        <f t="shared" si="13"/>
        <v>12.48688352570829</v>
      </c>
      <c r="F41" s="63">
        <f t="shared" si="13"/>
        <v>46.589716684155299</v>
      </c>
      <c r="G41" s="63">
        <f t="shared" si="13"/>
        <v>92.759706190975862</v>
      </c>
      <c r="H41" s="184">
        <f t="shared" si="12"/>
        <v>100</v>
      </c>
      <c r="I41" s="63">
        <f t="shared" si="12"/>
        <v>9.3393661680932212</v>
      </c>
      <c r="J41" s="63">
        <f t="shared" si="12"/>
        <v>28.685745026273572</v>
      </c>
      <c r="K41" s="63">
        <f t="shared" si="12"/>
        <v>14.962006590007396</v>
      </c>
      <c r="L41" s="63">
        <f t="shared" si="12"/>
        <v>47.012882215625808</v>
      </c>
      <c r="M41" s="63">
        <f t="shared" si="12"/>
        <v>84.398205519851672</v>
      </c>
    </row>
    <row r="42" spans="1:13" ht="14.65" customHeight="1" thickBot="1">
      <c r="A42" s="14" t="s">
        <v>51</v>
      </c>
      <c r="B42" s="185">
        <f t="shared" si="13"/>
        <v>100</v>
      </c>
      <c r="C42" s="65">
        <f t="shared" si="13"/>
        <v>2.7043513623424156</v>
      </c>
      <c r="D42" s="65">
        <f t="shared" si="13"/>
        <v>41.968279788531923</v>
      </c>
      <c r="E42" s="65">
        <f t="shared" si="13"/>
        <v>13.4607564050427</v>
      </c>
      <c r="F42" s="65">
        <f t="shared" si="13"/>
        <v>41.866612444082961</v>
      </c>
      <c r="G42" s="65">
        <f t="shared" si="13"/>
        <v>95.750305002033343</v>
      </c>
      <c r="H42" s="185">
        <f t="shared" si="12"/>
        <v>100</v>
      </c>
      <c r="I42" s="65">
        <f t="shared" si="12"/>
        <v>7.5397569947862477</v>
      </c>
      <c r="J42" s="65">
        <f t="shared" si="12"/>
        <v>26.492912821737423</v>
      </c>
      <c r="K42" s="65">
        <f t="shared" si="12"/>
        <v>13.302744469271838</v>
      </c>
      <c r="L42" s="65">
        <f t="shared" si="12"/>
        <v>52.664585714204492</v>
      </c>
      <c r="M42" s="65">
        <f t="shared" si="12"/>
        <v>90.191663681693868</v>
      </c>
    </row>
    <row r="43" spans="1:13" ht="14.65" customHeight="1" thickBot="1">
      <c r="A43" s="84" t="s">
        <v>9</v>
      </c>
      <c r="B43" s="184">
        <f t="shared" si="13"/>
        <v>100</v>
      </c>
      <c r="C43" s="63">
        <f t="shared" si="13"/>
        <v>9.804703068951774</v>
      </c>
      <c r="D43" s="63">
        <f t="shared" si="13"/>
        <v>31.964926265444401</v>
      </c>
      <c r="E43" s="63">
        <f t="shared" si="13"/>
        <v>12.355520127540853</v>
      </c>
      <c r="F43" s="63">
        <f t="shared" si="13"/>
        <v>45.874850538062972</v>
      </c>
      <c r="G43" s="63">
        <f t="shared" si="13"/>
        <v>88.401753686727787</v>
      </c>
      <c r="H43" s="184">
        <f t="shared" si="12"/>
        <v>100</v>
      </c>
      <c r="I43" s="63">
        <f t="shared" si="12"/>
        <v>19.173006544880263</v>
      </c>
      <c r="J43" s="63">
        <f t="shared" si="12"/>
        <v>28.498322020257241</v>
      </c>
      <c r="K43" s="63">
        <f t="shared" si="12"/>
        <v>14.509589540339848</v>
      </c>
      <c r="L43" s="63">
        <f t="shared" si="12"/>
        <v>37.819081894522647</v>
      </c>
      <c r="M43" s="63">
        <f t="shared" si="12"/>
        <v>75.773313288688442</v>
      </c>
    </row>
    <row r="44" spans="1:13" ht="14.65" customHeight="1" thickBot="1">
      <c r="A44" s="85" t="s">
        <v>6</v>
      </c>
      <c r="B44" s="185">
        <f t="shared" si="13"/>
        <v>100</v>
      </c>
      <c r="C44" s="65">
        <f t="shared" si="13"/>
        <v>5.2670259676629101</v>
      </c>
      <c r="D44" s="65">
        <f t="shared" si="13"/>
        <v>33.317001469867712</v>
      </c>
      <c r="E44" s="65">
        <f t="shared" si="13"/>
        <v>24.265066144047037</v>
      </c>
      <c r="F44" s="65">
        <f t="shared" si="13"/>
        <v>37.150906418422345</v>
      </c>
      <c r="G44" s="65">
        <f t="shared" si="13"/>
        <v>91.401273885350321</v>
      </c>
      <c r="H44" s="185">
        <f t="shared" si="12"/>
        <v>100</v>
      </c>
      <c r="I44" s="65">
        <f t="shared" si="12"/>
        <v>11.986345707356229</v>
      </c>
      <c r="J44" s="65">
        <f t="shared" si="12"/>
        <v>26.834741630056705</v>
      </c>
      <c r="K44" s="65">
        <f t="shared" si="12"/>
        <v>20.145260268770336</v>
      </c>
      <c r="L44" s="65">
        <f t="shared" si="12"/>
        <v>41.03365239381673</v>
      </c>
      <c r="M44" s="65">
        <f t="shared" si="12"/>
        <v>84.358412235350983</v>
      </c>
    </row>
    <row r="45" spans="1:13" ht="14.65" customHeight="1">
      <c r="A45" s="8"/>
      <c r="B45" s="365" t="s">
        <v>214</v>
      </c>
      <c r="C45" s="365"/>
      <c r="D45" s="365"/>
      <c r="E45" s="365"/>
      <c r="F45" s="365"/>
      <c r="G45" s="365"/>
      <c r="H45" s="365" t="s">
        <v>214</v>
      </c>
      <c r="I45" s="365"/>
      <c r="J45" s="365"/>
      <c r="K45" s="365"/>
      <c r="L45" s="365"/>
      <c r="M45" s="365"/>
    </row>
    <row r="46" spans="1:13" ht="14.65" customHeight="1" thickBot="1">
      <c r="A46" s="8"/>
      <c r="B46" s="362" t="s">
        <v>5</v>
      </c>
      <c r="C46" s="362"/>
      <c r="D46" s="362"/>
      <c r="E46" s="362"/>
      <c r="F46" s="362"/>
      <c r="G46" s="362"/>
      <c r="H46" s="362" t="s">
        <v>5</v>
      </c>
      <c r="I46" s="362"/>
      <c r="J46" s="362"/>
      <c r="K46" s="362"/>
      <c r="L46" s="362"/>
      <c r="M46" s="362"/>
    </row>
    <row r="47" spans="1:13" ht="14.65" customHeight="1" thickBot="1">
      <c r="A47" s="13" t="s">
        <v>1</v>
      </c>
      <c r="B47" s="194">
        <f>B28-B9</f>
        <v>32200</v>
      </c>
      <c r="C47" s="194">
        <f t="shared" ref="C47:G47" si="14">C28-C9</f>
        <v>2107</v>
      </c>
      <c r="D47" s="194">
        <f t="shared" si="14"/>
        <v>11150</v>
      </c>
      <c r="E47" s="194">
        <f t="shared" si="14"/>
        <v>5460</v>
      </c>
      <c r="F47" s="194">
        <f t="shared" si="14"/>
        <v>13483</v>
      </c>
      <c r="G47" s="194">
        <f t="shared" si="14"/>
        <v>26192</v>
      </c>
      <c r="H47" s="194">
        <f>H28-H9</f>
        <v>8563</v>
      </c>
      <c r="I47" s="194">
        <f t="shared" ref="I47:M47" si="15">I28-I9</f>
        <v>-83367</v>
      </c>
      <c r="J47" s="194">
        <f t="shared" si="15"/>
        <v>-59749</v>
      </c>
      <c r="K47" s="194">
        <f t="shared" si="15"/>
        <v>52782</v>
      </c>
      <c r="L47" s="194">
        <f t="shared" si="15"/>
        <v>98897</v>
      </c>
      <c r="M47" s="194">
        <f t="shared" si="15"/>
        <v>142257</v>
      </c>
    </row>
    <row r="48" spans="1:13" ht="14.65" customHeight="1" thickBot="1">
      <c r="A48" s="14" t="s">
        <v>83</v>
      </c>
      <c r="B48" s="45">
        <f t="shared" ref="B48:M54" si="16">B29-B10</f>
        <v>9504</v>
      </c>
      <c r="C48" s="45">
        <f t="shared" si="16"/>
        <v>826</v>
      </c>
      <c r="D48" s="45">
        <f t="shared" si="16"/>
        <v>3517</v>
      </c>
      <c r="E48" s="45">
        <f t="shared" si="16"/>
        <v>1449</v>
      </c>
      <c r="F48" s="45">
        <f t="shared" si="16"/>
        <v>3712</v>
      </c>
      <c r="G48" s="45">
        <f t="shared" si="16"/>
        <v>7427</v>
      </c>
      <c r="H48" s="45">
        <f t="shared" si="16"/>
        <v>15488</v>
      </c>
      <c r="I48" s="45">
        <f t="shared" si="16"/>
        <v>-30580</v>
      </c>
      <c r="J48" s="45">
        <f t="shared" si="16"/>
        <v>-4943</v>
      </c>
      <c r="K48" s="45">
        <f t="shared" si="16"/>
        <v>19737</v>
      </c>
      <c r="L48" s="45">
        <f t="shared" si="16"/>
        <v>31274</v>
      </c>
      <c r="M48" s="45">
        <f t="shared" si="16"/>
        <v>52438</v>
      </c>
    </row>
    <row r="49" spans="1:13" ht="14.65" customHeight="1" thickBot="1">
      <c r="A49" s="81" t="s">
        <v>84</v>
      </c>
      <c r="B49" s="55">
        <f t="shared" si="16"/>
        <v>5484</v>
      </c>
      <c r="C49" s="55">
        <f t="shared" si="16"/>
        <v>419</v>
      </c>
      <c r="D49" s="55">
        <f t="shared" si="16"/>
        <v>1784</v>
      </c>
      <c r="E49" s="55">
        <f t="shared" si="16"/>
        <v>861</v>
      </c>
      <c r="F49" s="55">
        <f t="shared" si="16"/>
        <v>2420</v>
      </c>
      <c r="G49" s="55">
        <f t="shared" si="16"/>
        <v>4216</v>
      </c>
      <c r="H49" s="55">
        <f t="shared" si="16"/>
        <v>-15185</v>
      </c>
      <c r="I49" s="55">
        <f t="shared" si="16"/>
        <v>-18831</v>
      </c>
      <c r="J49" s="55">
        <f t="shared" si="16"/>
        <v>-19249</v>
      </c>
      <c r="K49" s="55">
        <f t="shared" si="16"/>
        <v>9740</v>
      </c>
      <c r="L49" s="55">
        <f t="shared" si="16"/>
        <v>13155</v>
      </c>
      <c r="M49" s="55">
        <f t="shared" si="16"/>
        <v>19539</v>
      </c>
    </row>
    <row r="50" spans="1:13" ht="14.65" customHeight="1" thickBot="1">
      <c r="A50" s="82" t="s">
        <v>110</v>
      </c>
      <c r="B50" s="45">
        <f t="shared" si="16"/>
        <v>5429</v>
      </c>
      <c r="C50" s="45">
        <f t="shared" si="16"/>
        <v>516</v>
      </c>
      <c r="D50" s="45">
        <f t="shared" si="16"/>
        <v>2153</v>
      </c>
      <c r="E50" s="45">
        <f t="shared" si="16"/>
        <v>796</v>
      </c>
      <c r="F50" s="45">
        <f t="shared" si="16"/>
        <v>1964</v>
      </c>
      <c r="G50" s="45">
        <f t="shared" si="16"/>
        <v>3653</v>
      </c>
      <c r="H50" s="45">
        <f t="shared" si="16"/>
        <v>-25466</v>
      </c>
      <c r="I50" s="45">
        <f t="shared" si="16"/>
        <v>-16276</v>
      </c>
      <c r="J50" s="45">
        <f t="shared" si="16"/>
        <v>-32503</v>
      </c>
      <c r="K50" s="45">
        <f t="shared" si="16"/>
        <v>8531</v>
      </c>
      <c r="L50" s="45">
        <f t="shared" si="16"/>
        <v>14782</v>
      </c>
      <c r="M50" s="45">
        <f t="shared" si="16"/>
        <v>16048</v>
      </c>
    </row>
    <row r="51" spans="1:13" ht="14.65" customHeight="1" thickBot="1">
      <c r="A51" s="83" t="s">
        <v>8</v>
      </c>
      <c r="B51" s="55">
        <f t="shared" si="16"/>
        <v>2218</v>
      </c>
      <c r="C51" s="55">
        <f t="shared" si="16"/>
        <v>79</v>
      </c>
      <c r="D51" s="55">
        <f t="shared" si="16"/>
        <v>590</v>
      </c>
      <c r="E51" s="55">
        <f t="shared" si="16"/>
        <v>321</v>
      </c>
      <c r="F51" s="55">
        <f t="shared" si="16"/>
        <v>1228</v>
      </c>
      <c r="G51" s="55">
        <f t="shared" si="16"/>
        <v>2006</v>
      </c>
      <c r="H51" s="55">
        <f t="shared" si="16"/>
        <v>2579</v>
      </c>
      <c r="I51" s="55">
        <f t="shared" si="16"/>
        <v>-2760</v>
      </c>
      <c r="J51" s="55">
        <f t="shared" si="16"/>
        <v>-2198</v>
      </c>
      <c r="K51" s="55">
        <f t="shared" si="16"/>
        <v>2464</v>
      </c>
      <c r="L51" s="55">
        <f t="shared" si="16"/>
        <v>5073</v>
      </c>
      <c r="M51" s="55">
        <f t="shared" si="16"/>
        <v>7469</v>
      </c>
    </row>
    <row r="52" spans="1:13" ht="14.65" customHeight="1" thickBot="1">
      <c r="A52" s="14" t="s">
        <v>51</v>
      </c>
      <c r="B52" s="45">
        <f t="shared" si="16"/>
        <v>4873</v>
      </c>
      <c r="C52" s="45">
        <f t="shared" si="16"/>
        <v>-7</v>
      </c>
      <c r="D52" s="45">
        <f t="shared" si="16"/>
        <v>1802</v>
      </c>
      <c r="E52" s="45">
        <f t="shared" si="16"/>
        <v>845</v>
      </c>
      <c r="F52" s="45">
        <f t="shared" si="16"/>
        <v>2233</v>
      </c>
      <c r="G52" s="45">
        <f t="shared" si="16"/>
        <v>4577</v>
      </c>
      <c r="H52" s="45">
        <f t="shared" si="16"/>
        <v>6352</v>
      </c>
      <c r="I52" s="45">
        <f t="shared" si="16"/>
        <v>-4712</v>
      </c>
      <c r="J52" s="45">
        <f t="shared" si="16"/>
        <v>-2293</v>
      </c>
      <c r="K52" s="45">
        <f t="shared" si="16"/>
        <v>3283</v>
      </c>
      <c r="L52" s="45">
        <f t="shared" si="16"/>
        <v>10074</v>
      </c>
      <c r="M52" s="45">
        <f t="shared" si="16"/>
        <v>10935</v>
      </c>
    </row>
    <row r="53" spans="1:13" ht="14.65" customHeight="1" thickBot="1">
      <c r="A53" s="84" t="s">
        <v>9</v>
      </c>
      <c r="B53" s="55">
        <f t="shared" si="16"/>
        <v>1357</v>
      </c>
      <c r="C53" s="55">
        <f t="shared" si="16"/>
        <v>117</v>
      </c>
      <c r="D53" s="55">
        <f t="shared" si="16"/>
        <v>368</v>
      </c>
      <c r="E53" s="55">
        <f t="shared" si="16"/>
        <v>161</v>
      </c>
      <c r="F53" s="55">
        <f t="shared" si="16"/>
        <v>711</v>
      </c>
      <c r="G53" s="55">
        <f t="shared" si="16"/>
        <v>1206</v>
      </c>
      <c r="H53" s="55">
        <f t="shared" si="16"/>
        <v>1051</v>
      </c>
      <c r="I53" s="55">
        <f t="shared" si="16"/>
        <v>-3123</v>
      </c>
      <c r="J53" s="55">
        <f t="shared" si="16"/>
        <v>-1426</v>
      </c>
      <c r="K53" s="55">
        <f t="shared" si="16"/>
        <v>1692</v>
      </c>
      <c r="L53" s="55">
        <f t="shared" si="16"/>
        <v>3908</v>
      </c>
      <c r="M53" s="55">
        <f t="shared" si="16"/>
        <v>5762</v>
      </c>
    </row>
    <row r="54" spans="1:13" ht="14.65" customHeight="1" thickBot="1">
      <c r="A54" s="85" t="s">
        <v>6</v>
      </c>
      <c r="B54" s="45">
        <f t="shared" si="16"/>
        <v>3335</v>
      </c>
      <c r="C54" s="45">
        <f t="shared" si="16"/>
        <v>157</v>
      </c>
      <c r="D54" s="45">
        <f t="shared" si="16"/>
        <v>936</v>
      </c>
      <c r="E54" s="45">
        <f t="shared" si="16"/>
        <v>1027</v>
      </c>
      <c r="F54" s="45">
        <f t="shared" si="16"/>
        <v>1215</v>
      </c>
      <c r="G54" s="45">
        <f t="shared" si="16"/>
        <v>3107</v>
      </c>
      <c r="H54" s="45">
        <f t="shared" si="16"/>
        <v>23744</v>
      </c>
      <c r="I54" s="45">
        <f t="shared" si="16"/>
        <v>-7085</v>
      </c>
      <c r="J54" s="45">
        <f t="shared" si="16"/>
        <v>2863</v>
      </c>
      <c r="K54" s="45">
        <f t="shared" si="16"/>
        <v>7335</v>
      </c>
      <c r="L54" s="45">
        <f t="shared" si="16"/>
        <v>20631</v>
      </c>
      <c r="M54" s="45">
        <f t="shared" si="16"/>
        <v>30066</v>
      </c>
    </row>
    <row r="55" spans="1:13" ht="14.65" customHeight="1" thickBot="1">
      <c r="A55" s="8"/>
      <c r="B55" s="362" t="s">
        <v>124</v>
      </c>
      <c r="C55" s="362"/>
      <c r="D55" s="362"/>
      <c r="E55" s="362"/>
      <c r="F55" s="362"/>
      <c r="G55" s="362"/>
      <c r="H55" s="362" t="s">
        <v>124</v>
      </c>
      <c r="I55" s="362"/>
      <c r="J55" s="362"/>
      <c r="K55" s="362"/>
      <c r="L55" s="362"/>
      <c r="M55" s="362"/>
    </row>
    <row r="56" spans="1:13" ht="14.65" customHeight="1" thickBot="1">
      <c r="A56" s="13" t="s">
        <v>1</v>
      </c>
      <c r="B56" s="193" t="s">
        <v>103</v>
      </c>
      <c r="C56" s="193">
        <f t="shared" ref="C56:G56" si="17">C37-C18</f>
        <v>-0.54959152308501391</v>
      </c>
      <c r="D56" s="193">
        <f t="shared" si="17"/>
        <v>-4.8043374182033389</v>
      </c>
      <c r="E56" s="193">
        <f t="shared" si="17"/>
        <v>2.383269560436883</v>
      </c>
      <c r="F56" s="193">
        <f t="shared" si="17"/>
        <v>2.9706593808514725</v>
      </c>
      <c r="G56" s="193">
        <f t="shared" si="17"/>
        <v>-0.91368845894005801</v>
      </c>
      <c r="H56" s="193" t="s">
        <v>103</v>
      </c>
      <c r="I56" s="193">
        <f t="shared" ref="I56:M56" si="18">I37-I18</f>
        <v>-3.8421711557250635</v>
      </c>
      <c r="J56" s="193">
        <f t="shared" si="18"/>
        <v>-2.866163096421289</v>
      </c>
      <c r="K56" s="193">
        <f t="shared" si="18"/>
        <v>2.3405219632316996</v>
      </c>
      <c r="L56" s="193">
        <f t="shared" si="18"/>
        <v>4.36781228891466</v>
      </c>
      <c r="M56" s="193">
        <f t="shared" si="18"/>
        <v>6.2068755652309449</v>
      </c>
    </row>
    <row r="57" spans="1:13" ht="14.65" customHeight="1" thickBot="1">
      <c r="A57" s="14" t="s">
        <v>83</v>
      </c>
      <c r="B57" s="250" t="s">
        <v>103</v>
      </c>
      <c r="C57" s="57">
        <f t="shared" ref="C57:M63" si="19">C38-C19</f>
        <v>-0.63864994712622014</v>
      </c>
      <c r="D57" s="57">
        <f t="shared" si="19"/>
        <v>-0.818994211613564</v>
      </c>
      <c r="E57" s="57">
        <f t="shared" si="19"/>
        <v>2.5046977405013973</v>
      </c>
      <c r="F57" s="57">
        <f t="shared" si="19"/>
        <v>-1.0470535817616096</v>
      </c>
      <c r="G57" s="57">
        <f t="shared" si="19"/>
        <v>1.0766557821813763</v>
      </c>
      <c r="H57" s="250" t="s">
        <v>103</v>
      </c>
      <c r="I57" s="57">
        <f t="shared" si="19"/>
        <v>-4.3171738256816123</v>
      </c>
      <c r="J57" s="57">
        <f t="shared" si="19"/>
        <v>-1.4709847965640108</v>
      </c>
      <c r="K57" s="57">
        <f t="shared" si="19"/>
        <v>2.2962932968257164</v>
      </c>
      <c r="L57" s="57">
        <f t="shared" si="19"/>
        <v>3.491865325419905</v>
      </c>
      <c r="M57" s="57">
        <f t="shared" si="19"/>
        <v>5.6149746654013768</v>
      </c>
    </row>
    <row r="58" spans="1:13" ht="14.65" customHeight="1" thickBot="1">
      <c r="A58" s="81" t="s">
        <v>84</v>
      </c>
      <c r="B58" s="249" t="s">
        <v>103</v>
      </c>
      <c r="C58" s="56">
        <f t="shared" si="19"/>
        <v>-1.946078344623924</v>
      </c>
      <c r="D58" s="56">
        <f t="shared" si="19"/>
        <v>-7.6579438455669546</v>
      </c>
      <c r="E58" s="56">
        <f t="shared" si="19"/>
        <v>2.1412008794521906</v>
      </c>
      <c r="F58" s="56">
        <f t="shared" si="19"/>
        <v>7.4628213107386934</v>
      </c>
      <c r="G58" s="56">
        <f t="shared" si="19"/>
        <v>0.23202144144516978</v>
      </c>
      <c r="H58" s="249" t="s">
        <v>103</v>
      </c>
      <c r="I58" s="56">
        <f t="shared" si="19"/>
        <v>-4.1482166372934088</v>
      </c>
      <c r="J58" s="56">
        <f t="shared" si="19"/>
        <v>-3.2565249733276929</v>
      </c>
      <c r="K58" s="56">
        <f t="shared" si="19"/>
        <v>3.0082948110576329</v>
      </c>
      <c r="L58" s="56">
        <f t="shared" si="19"/>
        <v>4.3964467995634706</v>
      </c>
      <c r="M58" s="56">
        <f t="shared" si="19"/>
        <v>7.2895287200815133</v>
      </c>
    </row>
    <row r="59" spans="1:13" ht="14.65" customHeight="1" thickBot="1">
      <c r="A59" s="82" t="s">
        <v>110</v>
      </c>
      <c r="B59" s="250" t="s">
        <v>103</v>
      </c>
      <c r="C59" s="57">
        <f t="shared" si="19"/>
        <v>0.4811367204190482</v>
      </c>
      <c r="D59" s="57">
        <f t="shared" si="19"/>
        <v>-11.234104094055574</v>
      </c>
      <c r="E59" s="57">
        <f t="shared" si="19"/>
        <v>3.4456593621989144</v>
      </c>
      <c r="F59" s="57">
        <f t="shared" si="19"/>
        <v>7.307308011437609</v>
      </c>
      <c r="G59" s="57">
        <f t="shared" si="19"/>
        <v>-0.31270259521203059</v>
      </c>
      <c r="H59" s="250" t="s">
        <v>103</v>
      </c>
      <c r="I59" s="57">
        <f t="shared" si="19"/>
        <v>-2.5189880229675996</v>
      </c>
      <c r="J59" s="57">
        <f t="shared" si="19"/>
        <v>-4.0895163891013624</v>
      </c>
      <c r="K59" s="57">
        <f t="shared" si="19"/>
        <v>2.4155974325539979</v>
      </c>
      <c r="L59" s="57">
        <f t="shared" si="19"/>
        <v>4.1929069795149623</v>
      </c>
      <c r="M59" s="57">
        <f t="shared" si="19"/>
        <v>5.9001276181975868</v>
      </c>
    </row>
    <row r="60" spans="1:13" ht="14.65" customHeight="1" thickBot="1">
      <c r="A60" s="83" t="s">
        <v>8</v>
      </c>
      <c r="B60" s="249" t="s">
        <v>103</v>
      </c>
      <c r="C60" s="56">
        <f t="shared" si="19"/>
        <v>-0.24273150602873717</v>
      </c>
      <c r="D60" s="56">
        <f t="shared" si="19"/>
        <v>-9.1283327792176507</v>
      </c>
      <c r="E60" s="56">
        <f t="shared" si="19"/>
        <v>1.7291293050565422</v>
      </c>
      <c r="F60" s="56">
        <f t="shared" si="19"/>
        <v>7.641934980189852</v>
      </c>
      <c r="G60" s="56">
        <f t="shared" si="19"/>
        <v>-2.0184642055690887</v>
      </c>
      <c r="H60" s="249" t="s">
        <v>103</v>
      </c>
      <c r="I60" s="56">
        <f t="shared" si="19"/>
        <v>-2.9559903204112796</v>
      </c>
      <c r="J60" s="56">
        <f t="shared" si="19"/>
        <v>-2.8938763216647239</v>
      </c>
      <c r="K60" s="56">
        <f t="shared" si="19"/>
        <v>2.0470555468426372</v>
      </c>
      <c r="L60" s="56">
        <f t="shared" si="19"/>
        <v>3.8028110952333662</v>
      </c>
      <c r="M60" s="56">
        <f t="shared" si="19"/>
        <v>5.2132333966814031</v>
      </c>
    </row>
    <row r="61" spans="1:13" ht="14.65" customHeight="1" thickBot="1">
      <c r="A61" s="14" t="s">
        <v>51</v>
      </c>
      <c r="B61" s="250" t="s">
        <v>103</v>
      </c>
      <c r="C61" s="57">
        <f t="shared" si="19"/>
        <v>-1.4045444984004245</v>
      </c>
      <c r="D61" s="57">
        <f t="shared" si="19"/>
        <v>-2.4604217598943521</v>
      </c>
      <c r="E61" s="57">
        <f t="shared" si="19"/>
        <v>1.9133421757136837</v>
      </c>
      <c r="F61" s="57">
        <f t="shared" si="19"/>
        <v>1.9516240825810911</v>
      </c>
      <c r="G61" s="57">
        <f t="shared" si="19"/>
        <v>-0.89983162381423654</v>
      </c>
      <c r="H61" s="250" t="s">
        <v>103</v>
      </c>
      <c r="I61" s="57">
        <f t="shared" si="19"/>
        <v>-3.061968963604353</v>
      </c>
      <c r="J61" s="57">
        <f t="shared" si="19"/>
        <v>-2.345221066859807</v>
      </c>
      <c r="K61" s="57">
        <f t="shared" si="19"/>
        <v>1.4381077404525797</v>
      </c>
      <c r="L61" s="57">
        <f t="shared" si="19"/>
        <v>3.9690822900115776</v>
      </c>
      <c r="M61" s="57">
        <f t="shared" si="19"/>
        <v>3.0708760878308681</v>
      </c>
    </row>
    <row r="62" spans="1:13" ht="14.65" customHeight="1" thickBot="1">
      <c r="A62" s="84" t="s">
        <v>9</v>
      </c>
      <c r="B62" s="249" t="s">
        <v>103</v>
      </c>
      <c r="C62" s="56">
        <f t="shared" si="19"/>
        <v>-1.3932135977148921</v>
      </c>
      <c r="D62" s="56">
        <f t="shared" si="19"/>
        <v>-5.7086848456667134</v>
      </c>
      <c r="E62" s="56">
        <f t="shared" si="19"/>
        <v>-0.57850765023692574</v>
      </c>
      <c r="F62" s="56">
        <f t="shared" si="19"/>
        <v>7.6804060936185294</v>
      </c>
      <c r="G62" s="56">
        <f t="shared" si="19"/>
        <v>0.55453146450555835</v>
      </c>
      <c r="H62" s="249" t="s">
        <v>103</v>
      </c>
      <c r="I62" s="56">
        <f t="shared" si="19"/>
        <v>-5.1302557001121762</v>
      </c>
      <c r="J62" s="56">
        <f t="shared" si="19"/>
        <v>-2.6627532551972202</v>
      </c>
      <c r="K62" s="56">
        <f t="shared" si="19"/>
        <v>2.3757047836965342</v>
      </c>
      <c r="L62" s="56">
        <f t="shared" si="19"/>
        <v>5.4173041716128623</v>
      </c>
      <c r="M62" s="56">
        <f t="shared" si="19"/>
        <v>7.6627611452360753</v>
      </c>
    </row>
    <row r="63" spans="1:13" ht="14.65" customHeight="1" thickBot="1">
      <c r="A63" s="85" t="s">
        <v>6</v>
      </c>
      <c r="B63" s="250" t="s">
        <v>103</v>
      </c>
      <c r="C63" s="57">
        <f t="shared" si="19"/>
        <v>-0.3863184100550443</v>
      </c>
      <c r="D63" s="57">
        <f t="shared" si="19"/>
        <v>-3.6264650863551111</v>
      </c>
      <c r="E63" s="57">
        <f t="shared" si="19"/>
        <v>4.509423153779899</v>
      </c>
      <c r="F63" s="57">
        <f t="shared" si="19"/>
        <v>-0.49663965736974802</v>
      </c>
      <c r="G63" s="57">
        <f t="shared" si="19"/>
        <v>1.2169707169924777</v>
      </c>
      <c r="H63" s="250" t="s">
        <v>103</v>
      </c>
      <c r="I63" s="57">
        <f t="shared" si="19"/>
        <v>-4.7750425163982051</v>
      </c>
      <c r="J63" s="57">
        <f t="shared" si="19"/>
        <v>-1.6870250952700125</v>
      </c>
      <c r="K63" s="57">
        <f t="shared" si="19"/>
        <v>1.2269131359005137</v>
      </c>
      <c r="L63" s="57">
        <f t="shared" si="19"/>
        <v>5.2351544757677075</v>
      </c>
      <c r="M63" s="57">
        <f t="shared" si="19"/>
        <v>4.8254808676101675</v>
      </c>
    </row>
    <row r="64" spans="1:13" ht="20.25" customHeight="1">
      <c r="A64" s="367" t="s">
        <v>127</v>
      </c>
      <c r="B64" s="367"/>
      <c r="C64" s="367"/>
      <c r="D64" s="367"/>
      <c r="E64" s="367"/>
      <c r="F64" s="367"/>
      <c r="G64" s="367"/>
      <c r="H64" s="367"/>
      <c r="I64" s="367"/>
      <c r="J64" s="367"/>
      <c r="K64" s="367"/>
      <c r="L64" s="367"/>
      <c r="M64" s="367"/>
    </row>
  </sheetData>
  <mergeCells count="26">
    <mergeCell ref="B46:G46"/>
    <mergeCell ref="H46:M46"/>
    <mergeCell ref="B55:G55"/>
    <mergeCell ref="H55:M55"/>
    <mergeCell ref="A64:M64"/>
    <mergeCell ref="H27:M27"/>
    <mergeCell ref="B36:G36"/>
    <mergeCell ref="H36:M36"/>
    <mergeCell ref="B45:G45"/>
    <mergeCell ref="H45:M45"/>
    <mergeCell ref="A26:A27"/>
    <mergeCell ref="B7:G7"/>
    <mergeCell ref="H7:M7"/>
    <mergeCell ref="A5:A6"/>
    <mergeCell ref="B5:B6"/>
    <mergeCell ref="C5:G5"/>
    <mergeCell ref="H5:H6"/>
    <mergeCell ref="I5:M5"/>
    <mergeCell ref="A7:A8"/>
    <mergeCell ref="B8:G8"/>
    <mergeCell ref="H8:M8"/>
    <mergeCell ref="B17:G17"/>
    <mergeCell ref="H17:M17"/>
    <mergeCell ref="B26:G26"/>
    <mergeCell ref="H26:M26"/>
    <mergeCell ref="B27:G27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4"/>
  <sheetViews>
    <sheetView workbookViewId="0"/>
  </sheetViews>
  <sheetFormatPr baseColWidth="10" defaultColWidth="10.81640625" defaultRowHeight="14.65" customHeight="1"/>
  <cols>
    <col min="1" max="1" width="26.81640625" style="3" customWidth="1"/>
    <col min="2" max="2" width="14.453125" style="3" customWidth="1"/>
    <col min="3" max="5" width="13.54296875" style="3" customWidth="1"/>
    <col min="6" max="6" width="14.453125" style="3" customWidth="1"/>
    <col min="7" max="9" width="13.54296875" style="3" customWidth="1"/>
    <col min="10" max="16384" width="10.81640625" style="3"/>
  </cols>
  <sheetData>
    <row r="1" spans="1:9" s="5" customFormat="1" ht="20.25" customHeight="1">
      <c r="A1" s="4" t="s">
        <v>0</v>
      </c>
    </row>
    <row r="2" spans="1:9" s="2" customFormat="1" ht="14.65" customHeight="1">
      <c r="A2" s="1"/>
    </row>
    <row r="3" spans="1:9" s="2" customFormat="1" ht="14.65" customHeight="1">
      <c r="A3" s="9" t="s">
        <v>382</v>
      </c>
    </row>
    <row r="5" spans="1:9" ht="14.65" customHeight="1">
      <c r="A5" s="375" t="s">
        <v>64</v>
      </c>
      <c r="B5" s="371" t="s">
        <v>170</v>
      </c>
      <c r="C5" s="366" t="s">
        <v>27</v>
      </c>
      <c r="D5" s="366"/>
      <c r="E5" s="366"/>
      <c r="F5" s="371" t="s">
        <v>171</v>
      </c>
      <c r="G5" s="366" t="s">
        <v>27</v>
      </c>
      <c r="H5" s="366"/>
      <c r="I5" s="366"/>
    </row>
    <row r="6" spans="1:9" s="25" customFormat="1" ht="40.15" customHeight="1">
      <c r="A6" s="375"/>
      <c r="B6" s="372"/>
      <c r="C6" s="181" t="s">
        <v>72</v>
      </c>
      <c r="D6" s="181" t="s">
        <v>159</v>
      </c>
      <c r="E6" s="181" t="s">
        <v>152</v>
      </c>
      <c r="F6" s="372"/>
      <c r="G6" s="181" t="s">
        <v>72</v>
      </c>
      <c r="H6" s="300" t="s">
        <v>159</v>
      </c>
      <c r="I6" s="181" t="s">
        <v>152</v>
      </c>
    </row>
    <row r="7" spans="1:9" ht="14.65" customHeight="1">
      <c r="A7" s="362"/>
      <c r="B7" s="365">
        <v>2012</v>
      </c>
      <c r="C7" s="365"/>
      <c r="D7" s="365"/>
      <c r="E7" s="365"/>
      <c r="F7" s="365">
        <v>2012</v>
      </c>
      <c r="G7" s="365"/>
      <c r="H7" s="365"/>
      <c r="I7" s="365"/>
    </row>
    <row r="8" spans="1:9" ht="14.65" customHeight="1">
      <c r="A8" s="362"/>
      <c r="B8" s="362" t="s">
        <v>5</v>
      </c>
      <c r="C8" s="362"/>
      <c r="D8" s="362"/>
      <c r="E8" s="362"/>
      <c r="F8" s="362" t="s">
        <v>5</v>
      </c>
      <c r="G8" s="362"/>
      <c r="H8" s="362"/>
      <c r="I8" s="362"/>
    </row>
    <row r="9" spans="1:9" ht="14.65" customHeight="1" thickBot="1">
      <c r="A9" s="157" t="s">
        <v>1</v>
      </c>
      <c r="B9" s="191">
        <f>SUM(B10:B16)</f>
        <v>3062</v>
      </c>
      <c r="C9" s="307">
        <f t="shared" ref="C9:E9" si="0">SUM(C10:C16)</f>
        <v>1392</v>
      </c>
      <c r="D9" s="307">
        <f t="shared" si="0"/>
        <v>1670</v>
      </c>
      <c r="E9" s="307">
        <f t="shared" si="0"/>
        <v>2461</v>
      </c>
      <c r="F9" s="307">
        <f>SUM(F10:F16)</f>
        <v>449011</v>
      </c>
      <c r="G9" s="307">
        <f t="shared" ref="G9:I9" si="1">SUM(G10:G16)</f>
        <v>282644</v>
      </c>
      <c r="H9" s="307">
        <f t="shared" si="1"/>
        <v>166367</v>
      </c>
      <c r="I9" s="307">
        <f t="shared" si="1"/>
        <v>354064</v>
      </c>
    </row>
    <row r="10" spans="1:9" ht="14.65" customHeight="1" thickBot="1">
      <c r="A10" s="14" t="s">
        <v>83</v>
      </c>
      <c r="B10" s="42">
        <f t="shared" ref="B10:B16" si="2">SUM(C10:D10)</f>
        <v>1067</v>
      </c>
      <c r="C10" s="292">
        <v>479</v>
      </c>
      <c r="D10" s="292">
        <v>588</v>
      </c>
      <c r="E10" s="292">
        <v>864</v>
      </c>
      <c r="F10" s="292">
        <f t="shared" ref="F10:F16" si="3">SUM(G10:H10)</f>
        <v>220681</v>
      </c>
      <c r="G10" s="292">
        <v>140341</v>
      </c>
      <c r="H10" s="292">
        <v>80340</v>
      </c>
      <c r="I10" s="292">
        <v>173804</v>
      </c>
    </row>
    <row r="11" spans="1:9" ht="14.65" customHeight="1" thickBot="1">
      <c r="A11" s="81" t="s">
        <v>84</v>
      </c>
      <c r="B11" s="39">
        <f t="shared" si="2"/>
        <v>379</v>
      </c>
      <c r="C11" s="291">
        <v>199</v>
      </c>
      <c r="D11" s="291">
        <v>180</v>
      </c>
      <c r="E11" s="291">
        <v>340</v>
      </c>
      <c r="F11" s="291">
        <f t="shared" si="3"/>
        <v>38955</v>
      </c>
      <c r="G11" s="291">
        <v>24859</v>
      </c>
      <c r="H11" s="291">
        <v>14096</v>
      </c>
      <c r="I11" s="291">
        <v>31314</v>
      </c>
    </row>
    <row r="12" spans="1:9" ht="14.65" customHeight="1" thickBot="1">
      <c r="A12" s="82" t="s">
        <v>110</v>
      </c>
      <c r="B12" s="42">
        <f t="shared" si="2"/>
        <v>153</v>
      </c>
      <c r="C12" s="292">
        <v>56</v>
      </c>
      <c r="D12" s="292">
        <v>97</v>
      </c>
      <c r="E12" s="292">
        <v>89</v>
      </c>
      <c r="F12" s="292">
        <f t="shared" si="3"/>
        <v>29972</v>
      </c>
      <c r="G12" s="292">
        <v>20102</v>
      </c>
      <c r="H12" s="292">
        <v>9870</v>
      </c>
      <c r="I12" s="292">
        <v>24618</v>
      </c>
    </row>
    <row r="13" spans="1:9" ht="14.65" customHeight="1" thickBot="1">
      <c r="A13" s="83" t="s">
        <v>8</v>
      </c>
      <c r="B13" s="39">
        <f t="shared" si="2"/>
        <v>183</v>
      </c>
      <c r="C13" s="291">
        <v>156</v>
      </c>
      <c r="D13" s="291">
        <v>27</v>
      </c>
      <c r="E13" s="291">
        <v>146</v>
      </c>
      <c r="F13" s="291">
        <f t="shared" si="3"/>
        <v>25357</v>
      </c>
      <c r="G13" s="291">
        <v>14898</v>
      </c>
      <c r="H13" s="291">
        <v>10459</v>
      </c>
      <c r="I13" s="291">
        <v>19291</v>
      </c>
    </row>
    <row r="14" spans="1:9" ht="14.65" customHeight="1" thickBot="1">
      <c r="A14" s="14" t="s">
        <v>51</v>
      </c>
      <c r="B14" s="42">
        <f t="shared" si="2"/>
        <v>557</v>
      </c>
      <c r="C14" s="292">
        <v>186</v>
      </c>
      <c r="D14" s="292">
        <v>371</v>
      </c>
      <c r="E14" s="292">
        <v>389</v>
      </c>
      <c r="F14" s="292">
        <f t="shared" si="3"/>
        <v>45179</v>
      </c>
      <c r="G14" s="292">
        <v>27959</v>
      </c>
      <c r="H14" s="292">
        <v>17220</v>
      </c>
      <c r="I14" s="292">
        <v>34008</v>
      </c>
    </row>
    <row r="15" spans="1:9" ht="14.65" customHeight="1" thickBot="1">
      <c r="A15" s="84" t="s">
        <v>9</v>
      </c>
      <c r="B15" s="39">
        <f t="shared" si="2"/>
        <v>74</v>
      </c>
      <c r="C15" s="291">
        <v>25</v>
      </c>
      <c r="D15" s="291">
        <v>49</v>
      </c>
      <c r="E15" s="291">
        <v>59</v>
      </c>
      <c r="F15" s="291">
        <f t="shared" si="3"/>
        <v>14176</v>
      </c>
      <c r="G15" s="291">
        <v>9481</v>
      </c>
      <c r="H15" s="291">
        <v>4695</v>
      </c>
      <c r="I15" s="291">
        <v>11056</v>
      </c>
    </row>
    <row r="16" spans="1:9" ht="14.65" customHeight="1" thickBot="1">
      <c r="A16" s="85" t="s">
        <v>6</v>
      </c>
      <c r="B16" s="42">
        <f t="shared" si="2"/>
        <v>649</v>
      </c>
      <c r="C16" s="292">
        <v>291</v>
      </c>
      <c r="D16" s="292">
        <v>358</v>
      </c>
      <c r="E16" s="292">
        <v>574</v>
      </c>
      <c r="F16" s="292">
        <f t="shared" si="3"/>
        <v>74691</v>
      </c>
      <c r="G16" s="292">
        <v>45004</v>
      </c>
      <c r="H16" s="292">
        <v>29687</v>
      </c>
      <c r="I16" s="292">
        <v>59973</v>
      </c>
    </row>
    <row r="17" spans="1:9" ht="14.65" customHeight="1" thickBot="1">
      <c r="A17" s="8"/>
      <c r="B17" s="362" t="s">
        <v>48</v>
      </c>
      <c r="C17" s="362"/>
      <c r="D17" s="362"/>
      <c r="E17" s="362"/>
      <c r="F17" s="362" t="s">
        <v>48</v>
      </c>
      <c r="G17" s="362"/>
      <c r="H17" s="362"/>
      <c r="I17" s="362"/>
    </row>
    <row r="18" spans="1:9" ht="14.65" customHeight="1" thickBot="1">
      <c r="A18" s="13" t="s">
        <v>1</v>
      </c>
      <c r="B18" s="192">
        <f>B9*100/$B9</f>
        <v>100</v>
      </c>
      <c r="C18" s="190">
        <f t="shared" ref="C18:E18" si="4">C9*100/$B9</f>
        <v>45.460483344219462</v>
      </c>
      <c r="D18" s="190">
        <f t="shared" si="4"/>
        <v>54.539516655780538</v>
      </c>
      <c r="E18" s="190">
        <f t="shared" si="4"/>
        <v>80.372305682560423</v>
      </c>
      <c r="F18" s="192">
        <f t="shared" ref="F18:I25" si="5">F9*100/$F9</f>
        <v>100</v>
      </c>
      <c r="G18" s="190">
        <f t="shared" si="5"/>
        <v>62.948123765342054</v>
      </c>
      <c r="H18" s="190">
        <f t="shared" si="5"/>
        <v>37.051876234657946</v>
      </c>
      <c r="I18" s="190">
        <f t="shared" si="5"/>
        <v>78.854192881688874</v>
      </c>
    </row>
    <row r="19" spans="1:9" ht="14.65" customHeight="1" thickBot="1">
      <c r="A19" s="14" t="s">
        <v>83</v>
      </c>
      <c r="B19" s="185">
        <f t="shared" ref="B19:E25" si="6">B10*100/$B10</f>
        <v>100</v>
      </c>
      <c r="C19" s="65">
        <f t="shared" si="6"/>
        <v>44.892221180880973</v>
      </c>
      <c r="D19" s="65">
        <f t="shared" si="6"/>
        <v>55.107778819119027</v>
      </c>
      <c r="E19" s="65">
        <f t="shared" si="6"/>
        <v>80.974695407685104</v>
      </c>
      <c r="F19" s="185">
        <f t="shared" si="5"/>
        <v>100</v>
      </c>
      <c r="G19" s="65">
        <f t="shared" si="5"/>
        <v>63.594509722178167</v>
      </c>
      <c r="H19" s="65">
        <f t="shared" si="5"/>
        <v>36.405490277821833</v>
      </c>
      <c r="I19" s="65">
        <f t="shared" si="5"/>
        <v>78.758026291343612</v>
      </c>
    </row>
    <row r="20" spans="1:9" ht="14.65" customHeight="1" thickBot="1">
      <c r="A20" s="81" t="s">
        <v>84</v>
      </c>
      <c r="B20" s="184">
        <f t="shared" si="6"/>
        <v>100</v>
      </c>
      <c r="C20" s="63">
        <f t="shared" si="6"/>
        <v>52.506596306068602</v>
      </c>
      <c r="D20" s="63">
        <f t="shared" si="6"/>
        <v>47.493403693931398</v>
      </c>
      <c r="E20" s="63">
        <f t="shared" si="6"/>
        <v>89.709762532981529</v>
      </c>
      <c r="F20" s="184">
        <f t="shared" si="5"/>
        <v>100</v>
      </c>
      <c r="G20" s="63">
        <f t="shared" si="5"/>
        <v>63.814657938647159</v>
      </c>
      <c r="H20" s="63">
        <f t="shared" si="5"/>
        <v>36.185342061352841</v>
      </c>
      <c r="I20" s="63">
        <f t="shared" si="5"/>
        <v>80.385059684251061</v>
      </c>
    </row>
    <row r="21" spans="1:9" ht="14.65" customHeight="1" thickBot="1">
      <c r="A21" s="82" t="s">
        <v>110</v>
      </c>
      <c r="B21" s="185">
        <f t="shared" si="6"/>
        <v>100</v>
      </c>
      <c r="C21" s="65">
        <f t="shared" si="6"/>
        <v>36.601307189542482</v>
      </c>
      <c r="D21" s="65">
        <f t="shared" si="6"/>
        <v>63.398692810457518</v>
      </c>
      <c r="E21" s="65">
        <f t="shared" si="6"/>
        <v>58.169934640522875</v>
      </c>
      <c r="F21" s="185">
        <f t="shared" si="5"/>
        <v>100</v>
      </c>
      <c r="G21" s="65">
        <f t="shared" si="5"/>
        <v>67.069264647003877</v>
      </c>
      <c r="H21" s="65">
        <f t="shared" si="5"/>
        <v>32.93073535299613</v>
      </c>
      <c r="I21" s="65">
        <f t="shared" si="5"/>
        <v>82.13666088349126</v>
      </c>
    </row>
    <row r="22" spans="1:9" ht="14.65" customHeight="1" thickBot="1">
      <c r="A22" s="83" t="s">
        <v>8</v>
      </c>
      <c r="B22" s="184">
        <f t="shared" si="6"/>
        <v>100</v>
      </c>
      <c r="C22" s="63">
        <f t="shared" si="6"/>
        <v>85.245901639344268</v>
      </c>
      <c r="D22" s="63">
        <f t="shared" si="6"/>
        <v>14.754098360655737</v>
      </c>
      <c r="E22" s="63">
        <f t="shared" si="6"/>
        <v>79.78142076502732</v>
      </c>
      <c r="F22" s="184">
        <f t="shared" si="5"/>
        <v>100</v>
      </c>
      <c r="G22" s="63">
        <f t="shared" si="5"/>
        <v>58.753007059194701</v>
      </c>
      <c r="H22" s="63">
        <f t="shared" si="5"/>
        <v>41.246992940805299</v>
      </c>
      <c r="I22" s="63">
        <f t="shared" si="5"/>
        <v>76.077611704854675</v>
      </c>
    </row>
    <row r="23" spans="1:9" ht="14.65" customHeight="1" thickBot="1">
      <c r="A23" s="14" t="s">
        <v>51</v>
      </c>
      <c r="B23" s="185">
        <f t="shared" si="6"/>
        <v>100</v>
      </c>
      <c r="C23" s="65">
        <f t="shared" si="6"/>
        <v>33.393177737881508</v>
      </c>
      <c r="D23" s="65">
        <f t="shared" si="6"/>
        <v>66.606822262118499</v>
      </c>
      <c r="E23" s="65">
        <f t="shared" si="6"/>
        <v>69.838420107719926</v>
      </c>
      <c r="F23" s="185">
        <f t="shared" si="5"/>
        <v>100</v>
      </c>
      <c r="G23" s="65">
        <f t="shared" si="5"/>
        <v>61.884946545961618</v>
      </c>
      <c r="H23" s="65">
        <f t="shared" si="5"/>
        <v>38.115053454038382</v>
      </c>
      <c r="I23" s="65">
        <f t="shared" si="5"/>
        <v>75.273910445118304</v>
      </c>
    </row>
    <row r="24" spans="1:9" ht="14.65" customHeight="1" thickBot="1">
      <c r="A24" s="84" t="s">
        <v>9</v>
      </c>
      <c r="B24" s="184">
        <f t="shared" si="6"/>
        <v>100</v>
      </c>
      <c r="C24" s="63">
        <f t="shared" si="6"/>
        <v>33.783783783783782</v>
      </c>
      <c r="D24" s="63">
        <f t="shared" si="6"/>
        <v>66.21621621621621</v>
      </c>
      <c r="E24" s="63">
        <f t="shared" si="6"/>
        <v>79.729729729729726</v>
      </c>
      <c r="F24" s="184">
        <f t="shared" si="5"/>
        <v>100</v>
      </c>
      <c r="G24" s="63">
        <f t="shared" si="5"/>
        <v>66.880643340857787</v>
      </c>
      <c r="H24" s="63">
        <f t="shared" si="5"/>
        <v>33.119356659142213</v>
      </c>
      <c r="I24" s="63">
        <f t="shared" si="5"/>
        <v>77.990970654627546</v>
      </c>
    </row>
    <row r="25" spans="1:9" ht="14.65" customHeight="1" thickBot="1">
      <c r="A25" s="85" t="s">
        <v>6</v>
      </c>
      <c r="B25" s="185">
        <f t="shared" si="6"/>
        <v>100</v>
      </c>
      <c r="C25" s="65">
        <f t="shared" si="6"/>
        <v>44.838212634822803</v>
      </c>
      <c r="D25" s="65">
        <f t="shared" si="6"/>
        <v>55.161787365177197</v>
      </c>
      <c r="E25" s="65">
        <f t="shared" si="6"/>
        <v>88.443759630200304</v>
      </c>
      <c r="F25" s="185">
        <f t="shared" si="5"/>
        <v>100</v>
      </c>
      <c r="G25" s="65">
        <f t="shared" si="5"/>
        <v>60.253578075002345</v>
      </c>
      <c r="H25" s="65">
        <f t="shared" si="5"/>
        <v>39.746421924997655</v>
      </c>
      <c r="I25" s="65">
        <f t="shared" si="5"/>
        <v>80.294814636301567</v>
      </c>
    </row>
    <row r="26" spans="1:9" ht="14.65" customHeight="1">
      <c r="A26" s="8"/>
      <c r="B26" s="365">
        <v>2015</v>
      </c>
      <c r="C26" s="365"/>
      <c r="D26" s="365"/>
      <c r="E26" s="365"/>
      <c r="F26" s="365">
        <v>2015</v>
      </c>
      <c r="G26" s="365"/>
      <c r="H26" s="365"/>
      <c r="I26" s="365"/>
    </row>
    <row r="27" spans="1:9" ht="14.65" customHeight="1" thickBot="1">
      <c r="A27" s="8"/>
      <c r="B27" s="362" t="s">
        <v>5</v>
      </c>
      <c r="C27" s="362"/>
      <c r="D27" s="362"/>
      <c r="E27" s="362"/>
      <c r="F27" s="362" t="s">
        <v>5</v>
      </c>
      <c r="G27" s="362"/>
      <c r="H27" s="362"/>
      <c r="I27" s="362"/>
    </row>
    <row r="28" spans="1:9" ht="14.65" customHeight="1" thickBot="1">
      <c r="A28" s="13" t="s">
        <v>1</v>
      </c>
      <c r="B28" s="191">
        <f>SUM(B29:B35)</f>
        <v>4902</v>
      </c>
      <c r="C28" s="307">
        <f t="shared" ref="C28:D28" si="7">SUM(C29:C35)</f>
        <v>2525</v>
      </c>
      <c r="D28" s="307">
        <f t="shared" si="7"/>
        <v>2377</v>
      </c>
      <c r="E28" s="307">
        <f>SUM(E29:E35)</f>
        <v>4054</v>
      </c>
      <c r="F28" s="191">
        <f>SUM(F29:F35)</f>
        <v>463132</v>
      </c>
      <c r="G28" s="307">
        <f t="shared" ref="G28:I28" si="8">SUM(G29:G35)</f>
        <v>278931</v>
      </c>
      <c r="H28" s="307">
        <f t="shared" si="8"/>
        <v>184201</v>
      </c>
      <c r="I28" s="307">
        <f t="shared" si="8"/>
        <v>351645</v>
      </c>
    </row>
    <row r="29" spans="1:9" ht="14.65" customHeight="1" thickBot="1">
      <c r="A29" s="14" t="s">
        <v>83</v>
      </c>
      <c r="B29" s="42">
        <f t="shared" ref="B29:B35" si="9">SUM(C29:D29)</f>
        <v>1922</v>
      </c>
      <c r="C29" s="292">
        <v>1024</v>
      </c>
      <c r="D29" s="292">
        <v>898</v>
      </c>
      <c r="E29" s="292">
        <v>1704</v>
      </c>
      <c r="F29" s="42">
        <f t="shared" ref="F29:F35" si="10">SUM(G29:H29)</f>
        <v>232946</v>
      </c>
      <c r="G29" s="292">
        <v>146696</v>
      </c>
      <c r="H29" s="292">
        <v>86250</v>
      </c>
      <c r="I29" s="292">
        <v>177359</v>
      </c>
    </row>
    <row r="30" spans="1:9" ht="14.65" customHeight="1" thickBot="1">
      <c r="A30" s="81" t="s">
        <v>84</v>
      </c>
      <c r="B30" s="39">
        <f t="shared" si="9"/>
        <v>625</v>
      </c>
      <c r="C30" s="291">
        <v>318</v>
      </c>
      <c r="D30" s="291">
        <v>307</v>
      </c>
      <c r="E30" s="291">
        <v>488</v>
      </c>
      <c r="F30" s="39">
        <f t="shared" si="10"/>
        <v>40783</v>
      </c>
      <c r="G30" s="291">
        <v>24942</v>
      </c>
      <c r="H30" s="291">
        <v>15841</v>
      </c>
      <c r="I30" s="291">
        <v>31646</v>
      </c>
    </row>
    <row r="31" spans="1:9" ht="14.65" customHeight="1" thickBot="1">
      <c r="A31" s="82" t="s">
        <v>110</v>
      </c>
      <c r="B31" s="42">
        <f t="shared" si="9"/>
        <v>376</v>
      </c>
      <c r="C31" s="292">
        <v>238</v>
      </c>
      <c r="D31" s="292">
        <v>138</v>
      </c>
      <c r="E31" s="292">
        <v>340</v>
      </c>
      <c r="F31" s="42">
        <f t="shared" si="10"/>
        <v>29595</v>
      </c>
      <c r="G31" s="292">
        <v>20187</v>
      </c>
      <c r="H31" s="292">
        <v>9408</v>
      </c>
      <c r="I31" s="292">
        <v>24590</v>
      </c>
    </row>
    <row r="32" spans="1:9" ht="14.65" customHeight="1" thickBot="1">
      <c r="A32" s="83" t="s">
        <v>8</v>
      </c>
      <c r="B32" s="39">
        <f t="shared" si="9"/>
        <v>214</v>
      </c>
      <c r="C32" s="291">
        <v>135</v>
      </c>
      <c r="D32" s="291">
        <v>79</v>
      </c>
      <c r="E32" s="291">
        <v>180</v>
      </c>
      <c r="F32" s="39">
        <f t="shared" si="10"/>
        <v>26924</v>
      </c>
      <c r="G32" s="291">
        <v>15271</v>
      </c>
      <c r="H32" s="291">
        <v>11653</v>
      </c>
      <c r="I32" s="291">
        <v>20953</v>
      </c>
    </row>
    <row r="33" spans="1:9" ht="14.65" customHeight="1" thickBot="1">
      <c r="A33" s="14" t="s">
        <v>51</v>
      </c>
      <c r="B33" s="42">
        <f t="shared" si="9"/>
        <v>795</v>
      </c>
      <c r="C33" s="292">
        <v>388</v>
      </c>
      <c r="D33" s="292">
        <v>407</v>
      </c>
      <c r="E33" s="292">
        <v>541</v>
      </c>
      <c r="F33" s="42">
        <f t="shared" si="10"/>
        <v>46667</v>
      </c>
      <c r="G33" s="292">
        <v>25648</v>
      </c>
      <c r="H33" s="292">
        <v>21019</v>
      </c>
      <c r="I33" s="292">
        <v>32139</v>
      </c>
    </row>
    <row r="34" spans="1:9" ht="14.65" customHeight="1" thickBot="1">
      <c r="A34" s="84" t="s">
        <v>9</v>
      </c>
      <c r="B34" s="39">
        <f t="shared" si="9"/>
        <v>64</v>
      </c>
      <c r="C34" s="291">
        <v>30</v>
      </c>
      <c r="D34" s="291">
        <v>34</v>
      </c>
      <c r="E34" s="291">
        <v>48</v>
      </c>
      <c r="F34" s="39">
        <f t="shared" si="10"/>
        <v>15455</v>
      </c>
      <c r="G34" s="291">
        <v>8651</v>
      </c>
      <c r="H34" s="291">
        <v>6804</v>
      </c>
      <c r="I34" s="291">
        <v>10673</v>
      </c>
    </row>
    <row r="35" spans="1:9" ht="14.65" customHeight="1" thickBot="1">
      <c r="A35" s="85" t="s">
        <v>6</v>
      </c>
      <c r="B35" s="42">
        <f t="shared" si="9"/>
        <v>906</v>
      </c>
      <c r="C35" s="292">
        <v>392</v>
      </c>
      <c r="D35" s="292">
        <v>514</v>
      </c>
      <c r="E35" s="292">
        <v>753</v>
      </c>
      <c r="F35" s="42">
        <f t="shared" si="10"/>
        <v>70762</v>
      </c>
      <c r="G35" s="292">
        <v>37536</v>
      </c>
      <c r="H35" s="292">
        <v>33226</v>
      </c>
      <c r="I35" s="292">
        <v>54285</v>
      </c>
    </row>
    <row r="36" spans="1:9" ht="14.65" customHeight="1" thickBot="1">
      <c r="A36" s="8"/>
      <c r="B36" s="362" t="s">
        <v>48</v>
      </c>
      <c r="C36" s="362"/>
      <c r="D36" s="362"/>
      <c r="E36" s="362"/>
      <c r="F36" s="362" t="s">
        <v>48</v>
      </c>
      <c r="G36" s="362"/>
      <c r="H36" s="362"/>
      <c r="I36" s="362"/>
    </row>
    <row r="37" spans="1:9" ht="14.65" customHeight="1" thickBot="1">
      <c r="A37" s="13" t="s">
        <v>1</v>
      </c>
      <c r="B37" s="192">
        <f>B28*100/$B28</f>
        <v>100</v>
      </c>
      <c r="C37" s="190">
        <f t="shared" ref="C37:E37" si="11">C28*100/$B28</f>
        <v>51.509587923296614</v>
      </c>
      <c r="D37" s="190">
        <f t="shared" si="11"/>
        <v>48.490412076703386</v>
      </c>
      <c r="E37" s="190">
        <f t="shared" si="11"/>
        <v>82.700938392492858</v>
      </c>
      <c r="F37" s="192">
        <f t="shared" ref="F37:I44" si="12">F28*100/$F28</f>
        <v>100</v>
      </c>
      <c r="G37" s="190">
        <f t="shared" si="12"/>
        <v>60.227105879101423</v>
      </c>
      <c r="H37" s="190">
        <f t="shared" si="12"/>
        <v>39.772894120898577</v>
      </c>
      <c r="I37" s="190">
        <f t="shared" si="12"/>
        <v>75.927597315668109</v>
      </c>
    </row>
    <row r="38" spans="1:9" ht="14.65" customHeight="1" thickBot="1">
      <c r="A38" s="14" t="s">
        <v>83</v>
      </c>
      <c r="B38" s="185">
        <f t="shared" ref="B38:E44" si="13">B29*100/$B29</f>
        <v>100</v>
      </c>
      <c r="C38" s="65">
        <f t="shared" si="13"/>
        <v>53.277835587929239</v>
      </c>
      <c r="D38" s="65">
        <f t="shared" si="13"/>
        <v>46.722164412070761</v>
      </c>
      <c r="E38" s="65">
        <f t="shared" si="13"/>
        <v>88.657648283038498</v>
      </c>
      <c r="F38" s="185">
        <f t="shared" si="12"/>
        <v>100</v>
      </c>
      <c r="G38" s="65">
        <f t="shared" si="12"/>
        <v>62.974251543276125</v>
      </c>
      <c r="H38" s="65">
        <f t="shared" si="12"/>
        <v>37.025748456723875</v>
      </c>
      <c r="I38" s="65">
        <f t="shared" si="12"/>
        <v>76.137388064186553</v>
      </c>
    </row>
    <row r="39" spans="1:9" ht="14.65" customHeight="1" thickBot="1">
      <c r="A39" s="81" t="s">
        <v>84</v>
      </c>
      <c r="B39" s="184">
        <f t="shared" si="13"/>
        <v>100</v>
      </c>
      <c r="C39" s="63">
        <f t="shared" si="13"/>
        <v>50.88</v>
      </c>
      <c r="D39" s="63">
        <f t="shared" si="13"/>
        <v>49.12</v>
      </c>
      <c r="E39" s="63">
        <f t="shared" si="13"/>
        <v>78.08</v>
      </c>
      <c r="F39" s="184">
        <f t="shared" si="12"/>
        <v>100</v>
      </c>
      <c r="G39" s="63">
        <f t="shared" si="12"/>
        <v>61.157835372581715</v>
      </c>
      <c r="H39" s="63">
        <f t="shared" si="12"/>
        <v>38.842164627418285</v>
      </c>
      <c r="I39" s="63">
        <f t="shared" si="12"/>
        <v>77.596057180688035</v>
      </c>
    </row>
    <row r="40" spans="1:9" ht="14.65" customHeight="1" thickBot="1">
      <c r="A40" s="82" t="s">
        <v>110</v>
      </c>
      <c r="B40" s="185">
        <f t="shared" si="13"/>
        <v>100</v>
      </c>
      <c r="C40" s="65">
        <f t="shared" si="13"/>
        <v>63.297872340425535</v>
      </c>
      <c r="D40" s="65">
        <f t="shared" si="13"/>
        <v>36.702127659574465</v>
      </c>
      <c r="E40" s="65">
        <f t="shared" si="13"/>
        <v>90.425531914893611</v>
      </c>
      <c r="F40" s="185">
        <f t="shared" si="12"/>
        <v>100</v>
      </c>
      <c r="G40" s="65">
        <f t="shared" si="12"/>
        <v>68.210846426761279</v>
      </c>
      <c r="H40" s="65">
        <f t="shared" si="12"/>
        <v>31.789153573238721</v>
      </c>
      <c r="I40" s="65">
        <f t="shared" si="12"/>
        <v>83.088359520189215</v>
      </c>
    </row>
    <row r="41" spans="1:9" ht="14.65" customHeight="1" thickBot="1">
      <c r="A41" s="83" t="s">
        <v>8</v>
      </c>
      <c r="B41" s="184">
        <f t="shared" si="13"/>
        <v>100</v>
      </c>
      <c r="C41" s="63">
        <f t="shared" si="13"/>
        <v>63.084112149532707</v>
      </c>
      <c r="D41" s="63">
        <f t="shared" si="13"/>
        <v>36.915887850467293</v>
      </c>
      <c r="E41" s="63">
        <f t="shared" si="13"/>
        <v>84.112149532710276</v>
      </c>
      <c r="F41" s="184">
        <f t="shared" si="12"/>
        <v>100</v>
      </c>
      <c r="G41" s="63">
        <f t="shared" si="12"/>
        <v>56.718912494428764</v>
      </c>
      <c r="H41" s="63">
        <f t="shared" si="12"/>
        <v>43.281087505571236</v>
      </c>
      <c r="I41" s="63">
        <f t="shared" si="12"/>
        <v>77.822760362501853</v>
      </c>
    </row>
    <row r="42" spans="1:9" ht="14.65" customHeight="1" thickBot="1">
      <c r="A42" s="14" t="s">
        <v>51</v>
      </c>
      <c r="B42" s="185">
        <f t="shared" si="13"/>
        <v>100</v>
      </c>
      <c r="C42" s="65">
        <f t="shared" si="13"/>
        <v>48.80503144654088</v>
      </c>
      <c r="D42" s="65">
        <f t="shared" si="13"/>
        <v>51.19496855345912</v>
      </c>
      <c r="E42" s="65">
        <f t="shared" si="13"/>
        <v>68.050314465408803</v>
      </c>
      <c r="F42" s="185">
        <f t="shared" si="12"/>
        <v>100</v>
      </c>
      <c r="G42" s="65">
        <f t="shared" si="12"/>
        <v>54.959607431375488</v>
      </c>
      <c r="H42" s="65">
        <f t="shared" si="12"/>
        <v>45.040392568624512</v>
      </c>
      <c r="I42" s="65">
        <f t="shared" si="12"/>
        <v>68.868793794330045</v>
      </c>
    </row>
    <row r="43" spans="1:9" ht="14.65" customHeight="1" thickBot="1">
      <c r="A43" s="84" t="s">
        <v>9</v>
      </c>
      <c r="B43" s="184">
        <f t="shared" si="13"/>
        <v>100</v>
      </c>
      <c r="C43" s="63">
        <f t="shared" si="13"/>
        <v>46.875</v>
      </c>
      <c r="D43" s="63">
        <f t="shared" si="13"/>
        <v>53.125</v>
      </c>
      <c r="E43" s="63">
        <f t="shared" si="13"/>
        <v>75</v>
      </c>
      <c r="F43" s="184">
        <f t="shared" si="12"/>
        <v>100</v>
      </c>
      <c r="G43" s="63">
        <f t="shared" si="12"/>
        <v>55.975412487868006</v>
      </c>
      <c r="H43" s="63">
        <f t="shared" si="12"/>
        <v>44.024587512131994</v>
      </c>
      <c r="I43" s="63">
        <f t="shared" si="12"/>
        <v>69.058557101261727</v>
      </c>
    </row>
    <row r="44" spans="1:9" ht="14.65" customHeight="1" thickBot="1">
      <c r="A44" s="85" t="s">
        <v>6</v>
      </c>
      <c r="B44" s="185">
        <f t="shared" si="13"/>
        <v>100</v>
      </c>
      <c r="C44" s="65">
        <f t="shared" si="13"/>
        <v>43.267108167770417</v>
      </c>
      <c r="D44" s="65">
        <f t="shared" si="13"/>
        <v>56.732891832229583</v>
      </c>
      <c r="E44" s="65">
        <f t="shared" si="13"/>
        <v>83.11258278145695</v>
      </c>
      <c r="F44" s="185">
        <f t="shared" si="12"/>
        <v>100</v>
      </c>
      <c r="G44" s="65">
        <f t="shared" si="12"/>
        <v>53.045419858115935</v>
      </c>
      <c r="H44" s="65">
        <f t="shared" si="12"/>
        <v>46.954580141884065</v>
      </c>
      <c r="I44" s="65">
        <f t="shared" si="12"/>
        <v>76.714903479268528</v>
      </c>
    </row>
    <row r="45" spans="1:9" ht="14.65" customHeight="1">
      <c r="A45" s="8"/>
      <c r="B45" s="365" t="s">
        <v>214</v>
      </c>
      <c r="C45" s="365"/>
      <c r="D45" s="365"/>
      <c r="E45" s="365"/>
      <c r="F45" s="365" t="s">
        <v>214</v>
      </c>
      <c r="G45" s="365"/>
      <c r="H45" s="365"/>
      <c r="I45" s="365"/>
    </row>
    <row r="46" spans="1:9" ht="14.65" customHeight="1" thickBot="1">
      <c r="A46" s="8"/>
      <c r="B46" s="362" t="s">
        <v>5</v>
      </c>
      <c r="C46" s="362"/>
      <c r="D46" s="362"/>
      <c r="E46" s="362"/>
      <c r="F46" s="362" t="s">
        <v>5</v>
      </c>
      <c r="G46" s="362"/>
      <c r="H46" s="362"/>
      <c r="I46" s="362"/>
    </row>
    <row r="47" spans="1:9" ht="14.65" customHeight="1" thickBot="1">
      <c r="A47" s="13" t="s">
        <v>1</v>
      </c>
      <c r="B47" s="194">
        <f>B28-B9</f>
        <v>1840</v>
      </c>
      <c r="C47" s="194">
        <f t="shared" ref="C47:E47" si="14">C28-C9</f>
        <v>1133</v>
      </c>
      <c r="D47" s="194">
        <f t="shared" si="14"/>
        <v>707</v>
      </c>
      <c r="E47" s="194">
        <f t="shared" si="14"/>
        <v>1593</v>
      </c>
      <c r="F47" s="194">
        <f>F28-F9</f>
        <v>14121</v>
      </c>
      <c r="G47" s="194">
        <f t="shared" ref="G47:I47" si="15">G28-G9</f>
        <v>-3713</v>
      </c>
      <c r="H47" s="194">
        <f t="shared" si="15"/>
        <v>17834</v>
      </c>
      <c r="I47" s="194">
        <f t="shared" si="15"/>
        <v>-2419</v>
      </c>
    </row>
    <row r="48" spans="1:9" ht="14.65" customHeight="1" thickBot="1">
      <c r="A48" s="14" t="s">
        <v>83</v>
      </c>
      <c r="B48" s="45">
        <f t="shared" ref="B48:I54" si="16">B29-B10</f>
        <v>855</v>
      </c>
      <c r="C48" s="45">
        <f t="shared" si="16"/>
        <v>545</v>
      </c>
      <c r="D48" s="45">
        <f t="shared" si="16"/>
        <v>310</v>
      </c>
      <c r="E48" s="45">
        <f t="shared" si="16"/>
        <v>840</v>
      </c>
      <c r="F48" s="45">
        <f t="shared" si="16"/>
        <v>12265</v>
      </c>
      <c r="G48" s="45">
        <f t="shared" si="16"/>
        <v>6355</v>
      </c>
      <c r="H48" s="45">
        <f t="shared" si="16"/>
        <v>5910</v>
      </c>
      <c r="I48" s="45">
        <f t="shared" si="16"/>
        <v>3555</v>
      </c>
    </row>
    <row r="49" spans="1:9" ht="14.65" customHeight="1" thickBot="1">
      <c r="A49" s="81" t="s">
        <v>84</v>
      </c>
      <c r="B49" s="55">
        <f t="shared" si="16"/>
        <v>246</v>
      </c>
      <c r="C49" s="55">
        <f t="shared" si="16"/>
        <v>119</v>
      </c>
      <c r="D49" s="55">
        <f t="shared" si="16"/>
        <v>127</v>
      </c>
      <c r="E49" s="55">
        <f t="shared" si="16"/>
        <v>148</v>
      </c>
      <c r="F49" s="55">
        <f t="shared" si="16"/>
        <v>1828</v>
      </c>
      <c r="G49" s="55">
        <f t="shared" si="16"/>
        <v>83</v>
      </c>
      <c r="H49" s="55">
        <f t="shared" si="16"/>
        <v>1745</v>
      </c>
      <c r="I49" s="55">
        <f t="shared" si="16"/>
        <v>332</v>
      </c>
    </row>
    <row r="50" spans="1:9" ht="14.65" customHeight="1" thickBot="1">
      <c r="A50" s="82" t="s">
        <v>110</v>
      </c>
      <c r="B50" s="45">
        <f t="shared" si="16"/>
        <v>223</v>
      </c>
      <c r="C50" s="45">
        <f t="shared" si="16"/>
        <v>182</v>
      </c>
      <c r="D50" s="45">
        <f t="shared" si="16"/>
        <v>41</v>
      </c>
      <c r="E50" s="45">
        <f t="shared" si="16"/>
        <v>251</v>
      </c>
      <c r="F50" s="45">
        <f t="shared" si="16"/>
        <v>-377</v>
      </c>
      <c r="G50" s="45">
        <f t="shared" si="16"/>
        <v>85</v>
      </c>
      <c r="H50" s="45">
        <f t="shared" si="16"/>
        <v>-462</v>
      </c>
      <c r="I50" s="45">
        <f t="shared" si="16"/>
        <v>-28</v>
      </c>
    </row>
    <row r="51" spans="1:9" ht="14.65" customHeight="1" thickBot="1">
      <c r="A51" s="83" t="s">
        <v>8</v>
      </c>
      <c r="B51" s="55">
        <f t="shared" si="16"/>
        <v>31</v>
      </c>
      <c r="C51" s="55">
        <f t="shared" si="16"/>
        <v>-21</v>
      </c>
      <c r="D51" s="55">
        <f t="shared" si="16"/>
        <v>52</v>
      </c>
      <c r="E51" s="55">
        <f t="shared" si="16"/>
        <v>34</v>
      </c>
      <c r="F51" s="55">
        <f t="shared" si="16"/>
        <v>1567</v>
      </c>
      <c r="G51" s="55">
        <f t="shared" si="16"/>
        <v>373</v>
      </c>
      <c r="H51" s="55">
        <f t="shared" si="16"/>
        <v>1194</v>
      </c>
      <c r="I51" s="55">
        <f t="shared" si="16"/>
        <v>1662</v>
      </c>
    </row>
    <row r="52" spans="1:9" ht="14.65" customHeight="1" thickBot="1">
      <c r="A52" s="14" t="s">
        <v>51</v>
      </c>
      <c r="B52" s="45">
        <f t="shared" si="16"/>
        <v>238</v>
      </c>
      <c r="C52" s="45">
        <f t="shared" si="16"/>
        <v>202</v>
      </c>
      <c r="D52" s="45">
        <f t="shared" si="16"/>
        <v>36</v>
      </c>
      <c r="E52" s="45">
        <f t="shared" si="16"/>
        <v>152</v>
      </c>
      <c r="F52" s="45">
        <f t="shared" si="16"/>
        <v>1488</v>
      </c>
      <c r="G52" s="45">
        <f t="shared" si="16"/>
        <v>-2311</v>
      </c>
      <c r="H52" s="45">
        <f t="shared" si="16"/>
        <v>3799</v>
      </c>
      <c r="I52" s="45">
        <f t="shared" si="16"/>
        <v>-1869</v>
      </c>
    </row>
    <row r="53" spans="1:9" ht="14.65" customHeight="1" thickBot="1">
      <c r="A53" s="84" t="s">
        <v>9</v>
      </c>
      <c r="B53" s="55">
        <f t="shared" si="16"/>
        <v>-10</v>
      </c>
      <c r="C53" s="55">
        <f t="shared" si="16"/>
        <v>5</v>
      </c>
      <c r="D53" s="55">
        <f t="shared" si="16"/>
        <v>-15</v>
      </c>
      <c r="E53" s="55">
        <f t="shared" si="16"/>
        <v>-11</v>
      </c>
      <c r="F53" s="55">
        <f t="shared" si="16"/>
        <v>1279</v>
      </c>
      <c r="G53" s="55">
        <f t="shared" si="16"/>
        <v>-830</v>
      </c>
      <c r="H53" s="55">
        <f t="shared" si="16"/>
        <v>2109</v>
      </c>
      <c r="I53" s="55">
        <f t="shared" si="16"/>
        <v>-383</v>
      </c>
    </row>
    <row r="54" spans="1:9" ht="14.65" customHeight="1" thickBot="1">
      <c r="A54" s="85" t="s">
        <v>6</v>
      </c>
      <c r="B54" s="45">
        <f t="shared" si="16"/>
        <v>257</v>
      </c>
      <c r="C54" s="45">
        <f t="shared" si="16"/>
        <v>101</v>
      </c>
      <c r="D54" s="45">
        <f t="shared" si="16"/>
        <v>156</v>
      </c>
      <c r="E54" s="45">
        <f t="shared" si="16"/>
        <v>179</v>
      </c>
      <c r="F54" s="45">
        <f t="shared" si="16"/>
        <v>-3929</v>
      </c>
      <c r="G54" s="45">
        <f t="shared" si="16"/>
        <v>-7468</v>
      </c>
      <c r="H54" s="45">
        <f t="shared" si="16"/>
        <v>3539</v>
      </c>
      <c r="I54" s="45">
        <f t="shared" si="16"/>
        <v>-5688</v>
      </c>
    </row>
    <row r="55" spans="1:9" ht="14.65" customHeight="1" thickBot="1">
      <c r="A55" s="8"/>
      <c r="B55" s="362" t="s">
        <v>124</v>
      </c>
      <c r="C55" s="362"/>
      <c r="D55" s="362"/>
      <c r="E55" s="362"/>
      <c r="F55" s="362" t="s">
        <v>124</v>
      </c>
      <c r="G55" s="362"/>
      <c r="H55" s="362"/>
      <c r="I55" s="362"/>
    </row>
    <row r="56" spans="1:9" ht="14.65" customHeight="1" thickBot="1">
      <c r="A56" s="13" t="s">
        <v>1</v>
      </c>
      <c r="B56" s="193">
        <f>B37-B18</f>
        <v>0</v>
      </c>
      <c r="C56" s="193">
        <f t="shared" ref="C56:E56" si="17">C37-C18</f>
        <v>6.0491045790771523</v>
      </c>
      <c r="D56" s="193">
        <f t="shared" si="17"/>
        <v>-6.0491045790771523</v>
      </c>
      <c r="E56" s="193">
        <f t="shared" si="17"/>
        <v>2.3286327099324353</v>
      </c>
      <c r="F56" s="193">
        <f>F37-F18</f>
        <v>0</v>
      </c>
      <c r="G56" s="193">
        <f t="shared" ref="G56:I56" si="18">G37-G18</f>
        <v>-2.7210178862406309</v>
      </c>
      <c r="H56" s="193">
        <f t="shared" si="18"/>
        <v>2.7210178862406309</v>
      </c>
      <c r="I56" s="193">
        <f t="shared" si="18"/>
        <v>-2.9265955660207652</v>
      </c>
    </row>
    <row r="57" spans="1:9" ht="14.65" customHeight="1" thickBot="1">
      <c r="A57" s="14" t="s">
        <v>83</v>
      </c>
      <c r="B57" s="57">
        <f t="shared" ref="B57:I63" si="19">B38-B19</f>
        <v>0</v>
      </c>
      <c r="C57" s="57">
        <f t="shared" si="19"/>
        <v>8.3856144070482657</v>
      </c>
      <c r="D57" s="57">
        <f t="shared" si="19"/>
        <v>-8.3856144070482657</v>
      </c>
      <c r="E57" s="57">
        <f t="shared" si="19"/>
        <v>7.6829528753533936</v>
      </c>
      <c r="F57" s="57">
        <f t="shared" si="19"/>
        <v>0</v>
      </c>
      <c r="G57" s="57">
        <f t="shared" si="19"/>
        <v>-0.62025817890204138</v>
      </c>
      <c r="H57" s="57">
        <f t="shared" si="19"/>
        <v>0.62025817890204138</v>
      </c>
      <c r="I57" s="57">
        <f t="shared" si="19"/>
        <v>-2.620638227157059</v>
      </c>
    </row>
    <row r="58" spans="1:9" ht="14.65" customHeight="1" thickBot="1">
      <c r="A58" s="81" t="s">
        <v>84</v>
      </c>
      <c r="B58" s="56">
        <f t="shared" si="19"/>
        <v>0</v>
      </c>
      <c r="C58" s="56">
        <f t="shared" si="19"/>
        <v>-1.6265963060685991</v>
      </c>
      <c r="D58" s="56">
        <f t="shared" si="19"/>
        <v>1.6265963060685991</v>
      </c>
      <c r="E58" s="56">
        <f t="shared" si="19"/>
        <v>-11.62976253298153</v>
      </c>
      <c r="F58" s="56">
        <f t="shared" si="19"/>
        <v>0</v>
      </c>
      <c r="G58" s="56">
        <f t="shared" si="19"/>
        <v>-2.6568225660654434</v>
      </c>
      <c r="H58" s="56">
        <f t="shared" si="19"/>
        <v>2.6568225660654434</v>
      </c>
      <c r="I58" s="56">
        <f t="shared" si="19"/>
        <v>-2.7890025035630259</v>
      </c>
    </row>
    <row r="59" spans="1:9" ht="14.65" customHeight="1" thickBot="1">
      <c r="A59" s="82" t="s">
        <v>110</v>
      </c>
      <c r="B59" s="57">
        <f t="shared" si="19"/>
        <v>0</v>
      </c>
      <c r="C59" s="57">
        <f t="shared" si="19"/>
        <v>26.696565150883053</v>
      </c>
      <c r="D59" s="57">
        <f t="shared" si="19"/>
        <v>-26.696565150883053</v>
      </c>
      <c r="E59" s="57">
        <f t="shared" si="19"/>
        <v>32.255597274370736</v>
      </c>
      <c r="F59" s="57">
        <f t="shared" si="19"/>
        <v>0</v>
      </c>
      <c r="G59" s="57">
        <f t="shared" si="19"/>
        <v>1.1415817797574022</v>
      </c>
      <c r="H59" s="57">
        <f t="shared" si="19"/>
        <v>-1.1415817797574093</v>
      </c>
      <c r="I59" s="57">
        <f t="shared" si="19"/>
        <v>0.95169863669795518</v>
      </c>
    </row>
    <row r="60" spans="1:9" ht="14.65" customHeight="1" thickBot="1">
      <c r="A60" s="83" t="s">
        <v>8</v>
      </c>
      <c r="B60" s="56">
        <f t="shared" si="19"/>
        <v>0</v>
      </c>
      <c r="C60" s="56">
        <f t="shared" si="19"/>
        <v>-22.161789489811561</v>
      </c>
      <c r="D60" s="56">
        <f t="shared" si="19"/>
        <v>22.161789489811554</v>
      </c>
      <c r="E60" s="56">
        <f t="shared" si="19"/>
        <v>4.330728767682956</v>
      </c>
      <c r="F60" s="56">
        <f t="shared" si="19"/>
        <v>0</v>
      </c>
      <c r="G60" s="56">
        <f t="shared" si="19"/>
        <v>-2.0340945647659368</v>
      </c>
      <c r="H60" s="56">
        <f t="shared" si="19"/>
        <v>2.0340945647659368</v>
      </c>
      <c r="I60" s="56">
        <f t="shared" si="19"/>
        <v>1.745148657647178</v>
      </c>
    </row>
    <row r="61" spans="1:9" ht="14.65" customHeight="1" thickBot="1">
      <c r="A61" s="14" t="s">
        <v>51</v>
      </c>
      <c r="B61" s="57">
        <f t="shared" si="19"/>
        <v>0</v>
      </c>
      <c r="C61" s="57">
        <f t="shared" si="19"/>
        <v>15.411853708659372</v>
      </c>
      <c r="D61" s="57">
        <f t="shared" si="19"/>
        <v>-15.411853708659379</v>
      </c>
      <c r="E61" s="57">
        <f t="shared" si="19"/>
        <v>-1.7881056423111232</v>
      </c>
      <c r="F61" s="57">
        <f t="shared" si="19"/>
        <v>0</v>
      </c>
      <c r="G61" s="57">
        <f t="shared" si="19"/>
        <v>-6.9253391145861301</v>
      </c>
      <c r="H61" s="57">
        <f t="shared" si="19"/>
        <v>6.9253391145861301</v>
      </c>
      <c r="I61" s="57">
        <f t="shared" si="19"/>
        <v>-6.4051166507882584</v>
      </c>
    </row>
    <row r="62" spans="1:9" ht="14.65" customHeight="1" thickBot="1">
      <c r="A62" s="84" t="s">
        <v>9</v>
      </c>
      <c r="B62" s="56">
        <f t="shared" si="19"/>
        <v>0</v>
      </c>
      <c r="C62" s="56">
        <f t="shared" si="19"/>
        <v>13.091216216216218</v>
      </c>
      <c r="D62" s="56">
        <f t="shared" si="19"/>
        <v>-13.09121621621621</v>
      </c>
      <c r="E62" s="56">
        <f t="shared" si="19"/>
        <v>-4.7297297297297263</v>
      </c>
      <c r="F62" s="56">
        <f t="shared" si="19"/>
        <v>0</v>
      </c>
      <c r="G62" s="56">
        <f t="shared" si="19"/>
        <v>-10.905230852989781</v>
      </c>
      <c r="H62" s="56">
        <f t="shared" si="19"/>
        <v>10.905230852989781</v>
      </c>
      <c r="I62" s="56">
        <f t="shared" si="19"/>
        <v>-8.9324135533658193</v>
      </c>
    </row>
    <row r="63" spans="1:9" ht="14.65" customHeight="1" thickBot="1">
      <c r="A63" s="85" t="s">
        <v>6</v>
      </c>
      <c r="B63" s="57">
        <f t="shared" si="19"/>
        <v>0</v>
      </c>
      <c r="C63" s="57">
        <f t="shared" si="19"/>
        <v>-1.5711044670523862</v>
      </c>
      <c r="D63" s="57">
        <f t="shared" si="19"/>
        <v>1.5711044670523862</v>
      </c>
      <c r="E63" s="57">
        <f t="shared" si="19"/>
        <v>-5.331176848743354</v>
      </c>
      <c r="F63" s="57">
        <f t="shared" si="19"/>
        <v>0</v>
      </c>
      <c r="G63" s="57">
        <f t="shared" si="19"/>
        <v>-7.2081582168864102</v>
      </c>
      <c r="H63" s="57">
        <f t="shared" si="19"/>
        <v>7.2081582168864102</v>
      </c>
      <c r="I63" s="57">
        <f t="shared" si="19"/>
        <v>-3.5799111570330382</v>
      </c>
    </row>
    <row r="64" spans="1:9" ht="30" customHeight="1">
      <c r="A64" s="367" t="s">
        <v>127</v>
      </c>
      <c r="B64" s="367"/>
      <c r="C64" s="367"/>
      <c r="D64" s="367"/>
      <c r="E64" s="367"/>
      <c r="F64" s="367"/>
      <c r="G64" s="367"/>
      <c r="H64" s="367"/>
      <c r="I64" s="367"/>
    </row>
  </sheetData>
  <mergeCells count="25">
    <mergeCell ref="B55:E55"/>
    <mergeCell ref="F55:I55"/>
    <mergeCell ref="A64:I64"/>
    <mergeCell ref="B36:E36"/>
    <mergeCell ref="F36:I36"/>
    <mergeCell ref="B45:E45"/>
    <mergeCell ref="F45:I45"/>
    <mergeCell ref="B46:E46"/>
    <mergeCell ref="F46:I46"/>
    <mergeCell ref="B17:E17"/>
    <mergeCell ref="F17:I17"/>
    <mergeCell ref="B26:E26"/>
    <mergeCell ref="F26:I26"/>
    <mergeCell ref="B27:E27"/>
    <mergeCell ref="F27:I27"/>
    <mergeCell ref="B7:E7"/>
    <mergeCell ref="F7:I7"/>
    <mergeCell ref="A5:A6"/>
    <mergeCell ref="B5:B6"/>
    <mergeCell ref="C5:E5"/>
    <mergeCell ref="F5:F6"/>
    <mergeCell ref="G5:I5"/>
    <mergeCell ref="A7:A8"/>
    <mergeCell ref="B8:E8"/>
    <mergeCell ref="F8:I8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6"/>
  <sheetViews>
    <sheetView workbookViewId="0"/>
  </sheetViews>
  <sheetFormatPr baseColWidth="10" defaultColWidth="10.81640625" defaultRowHeight="14.65" customHeight="1"/>
  <cols>
    <col min="1" max="1" width="26.81640625" style="3" customWidth="1"/>
    <col min="2" max="5" width="12.54296875" style="3" customWidth="1"/>
    <col min="6" max="6" width="12.54296875" style="283" customWidth="1"/>
    <col min="7" max="11" width="12.54296875" style="3" customWidth="1"/>
    <col min="12" max="12" width="12.54296875" style="283" customWidth="1"/>
    <col min="13" max="17" width="12.54296875" style="3" customWidth="1"/>
    <col min="18" max="18" width="12.54296875" style="283" customWidth="1"/>
    <col min="19" max="19" width="12.54296875" style="3" customWidth="1"/>
    <col min="20" max="16384" width="10.81640625" style="3"/>
  </cols>
  <sheetData>
    <row r="1" spans="1:19" s="5" customFormat="1" ht="20.25" customHeight="1">
      <c r="A1" s="4" t="s">
        <v>0</v>
      </c>
      <c r="F1" s="284"/>
      <c r="L1" s="284"/>
      <c r="R1" s="284"/>
    </row>
    <row r="2" spans="1:19" s="2" customFormat="1" ht="14.65" customHeight="1">
      <c r="A2" s="1"/>
      <c r="F2" s="282"/>
      <c r="L2" s="282"/>
      <c r="R2" s="282"/>
    </row>
    <row r="3" spans="1:19" s="2" customFormat="1" ht="14.65" customHeight="1">
      <c r="A3" s="9" t="s">
        <v>381</v>
      </c>
      <c r="F3" s="282"/>
      <c r="L3" s="282"/>
      <c r="R3" s="282"/>
    </row>
    <row r="5" spans="1:19" ht="14.65" customHeight="1">
      <c r="A5" s="374" t="s">
        <v>207</v>
      </c>
      <c r="B5" s="366">
        <v>2012</v>
      </c>
      <c r="C5" s="366"/>
      <c r="D5" s="366"/>
      <c r="E5" s="366"/>
      <c r="F5" s="366"/>
      <c r="G5" s="366"/>
      <c r="H5" s="366">
        <v>2015</v>
      </c>
      <c r="I5" s="366"/>
      <c r="J5" s="366"/>
      <c r="K5" s="366"/>
      <c r="L5" s="366"/>
      <c r="M5" s="366"/>
      <c r="N5" s="366" t="s">
        <v>214</v>
      </c>
      <c r="O5" s="366"/>
      <c r="P5" s="366"/>
      <c r="Q5" s="366"/>
      <c r="R5" s="366"/>
      <c r="S5" s="366"/>
    </row>
    <row r="6" spans="1:19" ht="14.65" customHeight="1">
      <c r="A6" s="375"/>
      <c r="B6" s="371" t="s">
        <v>69</v>
      </c>
      <c r="C6" s="366" t="s">
        <v>27</v>
      </c>
      <c r="D6" s="366"/>
      <c r="E6" s="366"/>
      <c r="F6" s="366"/>
      <c r="G6" s="366"/>
      <c r="H6" s="371" t="s">
        <v>69</v>
      </c>
      <c r="I6" s="366" t="s">
        <v>27</v>
      </c>
      <c r="J6" s="366"/>
      <c r="K6" s="366"/>
      <c r="L6" s="366"/>
      <c r="M6" s="366"/>
      <c r="N6" s="371" t="s">
        <v>69</v>
      </c>
      <c r="O6" s="366" t="s">
        <v>27</v>
      </c>
      <c r="P6" s="366"/>
      <c r="Q6" s="366"/>
      <c r="R6" s="366"/>
      <c r="S6" s="366"/>
    </row>
    <row r="7" spans="1:19" s="25" customFormat="1" ht="40.15" customHeight="1">
      <c r="A7" s="375"/>
      <c r="B7" s="372"/>
      <c r="C7" s="181" t="s">
        <v>72</v>
      </c>
      <c r="D7" s="181" t="s">
        <v>145</v>
      </c>
      <c r="E7" s="300" t="s">
        <v>146</v>
      </c>
      <c r="F7" s="300" t="s">
        <v>147</v>
      </c>
      <c r="G7" s="181" t="s">
        <v>158</v>
      </c>
      <c r="H7" s="372"/>
      <c r="I7" s="181" t="s">
        <v>72</v>
      </c>
      <c r="J7" s="181" t="s">
        <v>145</v>
      </c>
      <c r="K7" s="300" t="s">
        <v>146</v>
      </c>
      <c r="L7" s="300" t="s">
        <v>147</v>
      </c>
      <c r="M7" s="181" t="s">
        <v>158</v>
      </c>
      <c r="N7" s="372"/>
      <c r="O7" s="181" t="s">
        <v>72</v>
      </c>
      <c r="P7" s="181" t="s">
        <v>145</v>
      </c>
      <c r="Q7" s="300" t="s">
        <v>146</v>
      </c>
      <c r="R7" s="300" t="s">
        <v>147</v>
      </c>
      <c r="S7" s="181" t="s">
        <v>158</v>
      </c>
    </row>
    <row r="8" spans="1:19" ht="14.65" customHeight="1">
      <c r="A8" s="362"/>
      <c r="B8" s="365" t="s">
        <v>174</v>
      </c>
      <c r="C8" s="365"/>
      <c r="D8" s="365"/>
      <c r="E8" s="365"/>
      <c r="F8" s="365"/>
      <c r="G8" s="365"/>
      <c r="H8" s="365" t="s">
        <v>174</v>
      </c>
      <c r="I8" s="365"/>
      <c r="J8" s="365"/>
      <c r="K8" s="365"/>
      <c r="L8" s="365"/>
      <c r="M8" s="365"/>
      <c r="N8" s="365" t="s">
        <v>174</v>
      </c>
      <c r="O8" s="365"/>
      <c r="P8" s="365"/>
      <c r="Q8" s="365"/>
      <c r="R8" s="365"/>
      <c r="S8" s="365"/>
    </row>
    <row r="9" spans="1:19" ht="14.65" customHeight="1">
      <c r="A9" s="362"/>
      <c r="B9" s="362" t="s">
        <v>5</v>
      </c>
      <c r="C9" s="362"/>
      <c r="D9" s="362"/>
      <c r="E9" s="362"/>
      <c r="F9" s="362"/>
      <c r="G9" s="362"/>
      <c r="H9" s="362" t="s">
        <v>5</v>
      </c>
      <c r="I9" s="362"/>
      <c r="J9" s="362"/>
      <c r="K9" s="362"/>
      <c r="L9" s="362"/>
      <c r="M9" s="362"/>
      <c r="N9" s="362" t="s">
        <v>5</v>
      </c>
      <c r="O9" s="362"/>
      <c r="P9" s="362"/>
      <c r="Q9" s="362"/>
      <c r="R9" s="362"/>
      <c r="S9" s="362"/>
    </row>
    <row r="10" spans="1:19" ht="14.65" customHeight="1">
      <c r="A10" s="341" t="s">
        <v>29</v>
      </c>
      <c r="B10" s="307">
        <f>SUM(C10:F10)</f>
        <v>2142</v>
      </c>
      <c r="C10" s="307">
        <v>232</v>
      </c>
      <c r="D10" s="307">
        <v>607</v>
      </c>
      <c r="E10" s="307">
        <v>353</v>
      </c>
      <c r="F10" s="307">
        <v>950</v>
      </c>
      <c r="G10" s="315" t="s">
        <v>53</v>
      </c>
      <c r="H10" s="307">
        <f t="shared" ref="H10:M10" si="0">SUM(H11:H12)</f>
        <v>3532</v>
      </c>
      <c r="I10" s="307">
        <f t="shared" si="0"/>
        <v>448</v>
      </c>
      <c r="J10" s="307">
        <f t="shared" si="0"/>
        <v>1043</v>
      </c>
      <c r="K10" s="307">
        <f t="shared" si="0"/>
        <v>561</v>
      </c>
      <c r="L10" s="307">
        <f t="shared" si="0"/>
        <v>1480</v>
      </c>
      <c r="M10" s="307">
        <f t="shared" si="0"/>
        <v>2983</v>
      </c>
      <c r="N10" s="309">
        <f>H10-B10</f>
        <v>1390</v>
      </c>
      <c r="O10" s="309">
        <f>I10-C10</f>
        <v>216</v>
      </c>
      <c r="P10" s="309">
        <f>J10-D10</f>
        <v>436</v>
      </c>
      <c r="Q10" s="309">
        <f>K10-E10</f>
        <v>208</v>
      </c>
      <c r="R10" s="309">
        <f>L10-F10</f>
        <v>530</v>
      </c>
      <c r="S10" s="291" t="s">
        <v>53</v>
      </c>
    </row>
    <row r="11" spans="1:19" ht="14.65" customHeight="1">
      <c r="A11" s="27" t="s">
        <v>30</v>
      </c>
      <c r="B11" s="292" t="s">
        <v>53</v>
      </c>
      <c r="C11" s="292" t="s">
        <v>53</v>
      </c>
      <c r="D11" s="292" t="s">
        <v>53</v>
      </c>
      <c r="E11" s="292" t="s">
        <v>53</v>
      </c>
      <c r="F11" s="292" t="s">
        <v>53</v>
      </c>
      <c r="G11" s="292" t="s">
        <v>53</v>
      </c>
      <c r="H11" s="292">
        <f>SUM(I11:L11)</f>
        <v>2088</v>
      </c>
      <c r="I11" s="292">
        <v>351</v>
      </c>
      <c r="J11" s="292">
        <v>735</v>
      </c>
      <c r="K11" s="292">
        <v>332</v>
      </c>
      <c r="L11" s="292">
        <v>670</v>
      </c>
      <c r="M11" s="292">
        <v>1552</v>
      </c>
      <c r="N11" s="292" t="s">
        <v>53</v>
      </c>
      <c r="O11" s="292" t="s">
        <v>53</v>
      </c>
      <c r="P11" s="292" t="s">
        <v>53</v>
      </c>
      <c r="Q11" s="292" t="s">
        <v>53</v>
      </c>
      <c r="R11" s="292" t="s">
        <v>53</v>
      </c>
      <c r="S11" s="292" t="s">
        <v>53</v>
      </c>
    </row>
    <row r="12" spans="1:19" ht="14.65" customHeight="1">
      <c r="A12" s="30" t="s">
        <v>41</v>
      </c>
      <c r="B12" s="291" t="s">
        <v>53</v>
      </c>
      <c r="C12" s="291" t="s">
        <v>53</v>
      </c>
      <c r="D12" s="291" t="s">
        <v>53</v>
      </c>
      <c r="E12" s="291" t="s">
        <v>53</v>
      </c>
      <c r="F12" s="291" t="s">
        <v>53</v>
      </c>
      <c r="G12" s="291" t="s">
        <v>53</v>
      </c>
      <c r="H12" s="291">
        <f>SUM(I12:L12)</f>
        <v>1444</v>
      </c>
      <c r="I12" s="291">
        <v>97</v>
      </c>
      <c r="J12" s="291">
        <v>308</v>
      </c>
      <c r="K12" s="291">
        <v>229</v>
      </c>
      <c r="L12" s="291">
        <v>810</v>
      </c>
      <c r="M12" s="291">
        <v>1431</v>
      </c>
      <c r="N12" s="291" t="s">
        <v>53</v>
      </c>
      <c r="O12" s="291" t="s">
        <v>53</v>
      </c>
      <c r="P12" s="291" t="s">
        <v>53</v>
      </c>
      <c r="Q12" s="291" t="s">
        <v>53</v>
      </c>
      <c r="R12" s="291" t="s">
        <v>53</v>
      </c>
      <c r="S12" s="291" t="s">
        <v>53</v>
      </c>
    </row>
    <row r="13" spans="1:19" ht="14.65" customHeight="1">
      <c r="A13" s="31"/>
      <c r="B13" s="376" t="s">
        <v>156</v>
      </c>
      <c r="C13" s="364"/>
      <c r="D13" s="364"/>
      <c r="E13" s="364"/>
      <c r="F13" s="364"/>
      <c r="G13" s="364"/>
      <c r="H13" s="376" t="s">
        <v>156</v>
      </c>
      <c r="I13" s="364"/>
      <c r="J13" s="364"/>
      <c r="K13" s="364"/>
      <c r="L13" s="364"/>
      <c r="M13" s="364"/>
      <c r="N13" s="376" t="s">
        <v>124</v>
      </c>
      <c r="O13" s="364"/>
      <c r="P13" s="364"/>
      <c r="Q13" s="364"/>
      <c r="R13" s="364"/>
      <c r="S13" s="364"/>
    </row>
    <row r="14" spans="1:19" ht="14.65" customHeight="1">
      <c r="A14" s="26" t="s">
        <v>29</v>
      </c>
      <c r="B14" s="304">
        <f t="shared" ref="B14:E14" si="1">B10*100/$B10</f>
        <v>100</v>
      </c>
      <c r="C14" s="63">
        <f t="shared" si="1"/>
        <v>10.830999066293185</v>
      </c>
      <c r="D14" s="63">
        <f t="shared" si="1"/>
        <v>28.338001867413631</v>
      </c>
      <c r="E14" s="63">
        <f t="shared" si="1"/>
        <v>16.479925303454714</v>
      </c>
      <c r="F14" s="295">
        <f t="shared" ref="F14" si="2">F10*100/$B10</f>
        <v>44.351073762838467</v>
      </c>
      <c r="G14" s="295" t="s">
        <v>53</v>
      </c>
      <c r="H14" s="304">
        <f t="shared" ref="H14:M16" si="3">H10*100/$H10</f>
        <v>100</v>
      </c>
      <c r="I14" s="63">
        <f t="shared" si="3"/>
        <v>12.684031710079275</v>
      </c>
      <c r="J14" s="63">
        <f t="shared" si="3"/>
        <v>29.530011325028312</v>
      </c>
      <c r="K14" s="63">
        <f t="shared" si="3"/>
        <v>15.88335220838052</v>
      </c>
      <c r="L14" s="295">
        <f>L10*100/$H10</f>
        <v>41.902604756511892</v>
      </c>
      <c r="M14" s="63">
        <f t="shared" si="3"/>
        <v>84.456398640996596</v>
      </c>
      <c r="N14" s="183" t="s">
        <v>103</v>
      </c>
      <c r="O14" s="174">
        <f>I14-C14</f>
        <v>1.85303264378609</v>
      </c>
      <c r="P14" s="174">
        <f>J14-D14</f>
        <v>1.1920094576146809</v>
      </c>
      <c r="Q14" s="174">
        <f>K14-E14</f>
        <v>-0.5965730950741932</v>
      </c>
      <c r="R14" s="301">
        <f>L14-F14</f>
        <v>-2.4484690063265759</v>
      </c>
      <c r="S14" s="291" t="s">
        <v>53</v>
      </c>
    </row>
    <row r="15" spans="1:19" ht="14.65" customHeight="1">
      <c r="A15" s="27" t="s">
        <v>30</v>
      </c>
      <c r="B15" s="305" t="s">
        <v>53</v>
      </c>
      <c r="C15" s="65" t="s">
        <v>53</v>
      </c>
      <c r="D15" s="65" t="s">
        <v>53</v>
      </c>
      <c r="E15" s="65" t="s">
        <v>53</v>
      </c>
      <c r="F15" s="297" t="s">
        <v>53</v>
      </c>
      <c r="G15" s="65" t="s">
        <v>53</v>
      </c>
      <c r="H15" s="305">
        <f t="shared" si="3"/>
        <v>100</v>
      </c>
      <c r="I15" s="65">
        <f t="shared" si="3"/>
        <v>16.810344827586206</v>
      </c>
      <c r="J15" s="65">
        <f t="shared" si="3"/>
        <v>35.201149425287355</v>
      </c>
      <c r="K15" s="65">
        <f t="shared" si="3"/>
        <v>15.900383141762452</v>
      </c>
      <c r="L15" s="297">
        <f t="shared" ref="L15" si="4">L11*100/$H11</f>
        <v>32.088122605363985</v>
      </c>
      <c r="M15" s="65">
        <f t="shared" si="3"/>
        <v>74.329501915708818</v>
      </c>
      <c r="N15" s="175" t="s">
        <v>103</v>
      </c>
      <c r="O15" s="292" t="s">
        <v>53</v>
      </c>
      <c r="P15" s="292" t="s">
        <v>53</v>
      </c>
      <c r="Q15" s="292" t="s">
        <v>53</v>
      </c>
      <c r="R15" s="292" t="s">
        <v>53</v>
      </c>
      <c r="S15" s="292" t="s">
        <v>53</v>
      </c>
    </row>
    <row r="16" spans="1:19" ht="14.65" customHeight="1">
      <c r="A16" s="354" t="s">
        <v>41</v>
      </c>
      <c r="B16" s="280" t="s">
        <v>53</v>
      </c>
      <c r="C16" s="195" t="s">
        <v>53</v>
      </c>
      <c r="D16" s="195" t="s">
        <v>53</v>
      </c>
      <c r="E16" s="195" t="s">
        <v>53</v>
      </c>
      <c r="F16" s="311" t="s">
        <v>53</v>
      </c>
      <c r="G16" s="195" t="s">
        <v>53</v>
      </c>
      <c r="H16" s="280">
        <f t="shared" si="3"/>
        <v>100</v>
      </c>
      <c r="I16" s="195">
        <f t="shared" si="3"/>
        <v>6.717451523545706</v>
      </c>
      <c r="J16" s="195">
        <f t="shared" si="3"/>
        <v>21.329639889196677</v>
      </c>
      <c r="K16" s="195">
        <f t="shared" si="3"/>
        <v>15.858725761772853</v>
      </c>
      <c r="L16" s="311">
        <f t="shared" ref="L16" si="5">L12*100/$H12</f>
        <v>56.094182825484765</v>
      </c>
      <c r="M16" s="195">
        <f t="shared" si="3"/>
        <v>99.099722991689745</v>
      </c>
      <c r="N16" s="196" t="s">
        <v>103</v>
      </c>
      <c r="O16" s="291" t="s">
        <v>53</v>
      </c>
      <c r="P16" s="291" t="s">
        <v>53</v>
      </c>
      <c r="Q16" s="291" t="s">
        <v>53</v>
      </c>
      <c r="R16" s="291" t="s">
        <v>53</v>
      </c>
      <c r="S16" s="291" t="s">
        <v>53</v>
      </c>
    </row>
    <row r="17" spans="1:19" ht="14.65" customHeight="1">
      <c r="A17" s="362"/>
      <c r="B17" s="365" t="s">
        <v>175</v>
      </c>
      <c r="C17" s="365"/>
      <c r="D17" s="365"/>
      <c r="E17" s="365"/>
      <c r="F17" s="365"/>
      <c r="G17" s="365"/>
      <c r="H17" s="365" t="s">
        <v>175</v>
      </c>
      <c r="I17" s="365"/>
      <c r="J17" s="365"/>
      <c r="K17" s="365"/>
      <c r="L17" s="365"/>
      <c r="M17" s="365"/>
      <c r="N17" s="365" t="s">
        <v>175</v>
      </c>
      <c r="O17" s="365"/>
      <c r="P17" s="365"/>
      <c r="Q17" s="365"/>
      <c r="R17" s="365"/>
      <c r="S17" s="365"/>
    </row>
    <row r="18" spans="1:19" ht="14.65" customHeight="1">
      <c r="A18" s="362"/>
      <c r="B18" s="362" t="s">
        <v>5</v>
      </c>
      <c r="C18" s="362"/>
      <c r="D18" s="362"/>
      <c r="E18" s="362"/>
      <c r="F18" s="362"/>
      <c r="G18" s="362"/>
      <c r="H18" s="362" t="s">
        <v>5</v>
      </c>
      <c r="I18" s="362"/>
      <c r="J18" s="362"/>
      <c r="K18" s="362"/>
      <c r="L18" s="362"/>
      <c r="M18" s="362"/>
      <c r="N18" s="362" t="s">
        <v>5</v>
      </c>
      <c r="O18" s="362"/>
      <c r="P18" s="362"/>
      <c r="Q18" s="362"/>
      <c r="R18" s="362"/>
      <c r="S18" s="362"/>
    </row>
    <row r="19" spans="1:19" ht="14.65" customHeight="1">
      <c r="A19" s="341" t="s">
        <v>29</v>
      </c>
      <c r="B19" s="307">
        <f>SUM(C19:F19)</f>
        <v>470034</v>
      </c>
      <c r="C19" s="307">
        <v>84335</v>
      </c>
      <c r="D19" s="307">
        <v>129951</v>
      </c>
      <c r="E19" s="307">
        <v>76972</v>
      </c>
      <c r="F19" s="307">
        <v>178776</v>
      </c>
      <c r="G19" s="306" t="s">
        <v>53</v>
      </c>
      <c r="H19" s="307">
        <f t="shared" ref="H19" si="6">SUM(H20:H21)</f>
        <v>590107</v>
      </c>
      <c r="I19" s="307">
        <f t="shared" ref="I19" si="7">SUM(I20:I21)</f>
        <v>89022</v>
      </c>
      <c r="J19" s="307">
        <f t="shared" ref="J19" si="8">SUM(J20:J21)</f>
        <v>167750</v>
      </c>
      <c r="K19" s="307">
        <f t="shared" ref="K19" si="9">SUM(K20:K21)</f>
        <v>106751</v>
      </c>
      <c r="L19" s="307">
        <f t="shared" ref="L19" si="10">SUM(L20:L21)</f>
        <v>226584</v>
      </c>
      <c r="M19" s="307">
        <f t="shared" ref="M19" si="11">SUM(M20:M21)</f>
        <v>479090</v>
      </c>
      <c r="N19" s="309">
        <f>H19-B19</f>
        <v>120073</v>
      </c>
      <c r="O19" s="309">
        <f>I19-C19</f>
        <v>4687</v>
      </c>
      <c r="P19" s="309">
        <f>J19-D19</f>
        <v>37799</v>
      </c>
      <c r="Q19" s="309">
        <f>K19-E19</f>
        <v>29779</v>
      </c>
      <c r="R19" s="309">
        <f>L19-F19</f>
        <v>47808</v>
      </c>
      <c r="S19" s="291" t="s">
        <v>53</v>
      </c>
    </row>
    <row r="20" spans="1:19" ht="14.65" customHeight="1">
      <c r="A20" s="27" t="s">
        <v>30</v>
      </c>
      <c r="B20" s="292" t="s">
        <v>53</v>
      </c>
      <c r="C20" s="292" t="s">
        <v>53</v>
      </c>
      <c r="D20" s="292" t="s">
        <v>53</v>
      </c>
      <c r="E20" s="292" t="s">
        <v>53</v>
      </c>
      <c r="F20" s="292" t="s">
        <v>53</v>
      </c>
      <c r="G20" s="292" t="s">
        <v>53</v>
      </c>
      <c r="H20" s="292">
        <f>SUM(I20:L20)</f>
        <v>397151</v>
      </c>
      <c r="I20" s="292">
        <v>76322</v>
      </c>
      <c r="J20" s="292">
        <v>134084</v>
      </c>
      <c r="K20" s="292">
        <v>73379</v>
      </c>
      <c r="L20" s="292">
        <v>113366</v>
      </c>
      <c r="M20" s="292">
        <v>287982</v>
      </c>
      <c r="N20" s="292" t="s">
        <v>53</v>
      </c>
      <c r="O20" s="292" t="s">
        <v>53</v>
      </c>
      <c r="P20" s="292" t="s">
        <v>53</v>
      </c>
      <c r="Q20" s="292" t="s">
        <v>53</v>
      </c>
      <c r="R20" s="292" t="s">
        <v>53</v>
      </c>
      <c r="S20" s="292" t="s">
        <v>53</v>
      </c>
    </row>
    <row r="21" spans="1:19" ht="14.65" customHeight="1">
      <c r="A21" s="30" t="s">
        <v>41</v>
      </c>
      <c r="B21" s="291" t="s">
        <v>53</v>
      </c>
      <c r="C21" s="291" t="s">
        <v>53</v>
      </c>
      <c r="D21" s="291" t="s">
        <v>53</v>
      </c>
      <c r="E21" s="291" t="s">
        <v>53</v>
      </c>
      <c r="F21" s="291" t="s">
        <v>53</v>
      </c>
      <c r="G21" s="291" t="s">
        <v>53</v>
      </c>
      <c r="H21" s="291">
        <f>SUM(I21:L21)</f>
        <v>192956</v>
      </c>
      <c r="I21" s="291">
        <v>12700</v>
      </c>
      <c r="J21" s="291">
        <v>33666</v>
      </c>
      <c r="K21" s="291">
        <v>33372</v>
      </c>
      <c r="L21" s="291">
        <v>113218</v>
      </c>
      <c r="M21" s="291">
        <v>191108</v>
      </c>
      <c r="N21" s="291" t="s">
        <v>53</v>
      </c>
      <c r="O21" s="291" t="s">
        <v>53</v>
      </c>
      <c r="P21" s="291" t="s">
        <v>53</v>
      </c>
      <c r="Q21" s="291" t="s">
        <v>53</v>
      </c>
      <c r="R21" s="291" t="s">
        <v>53</v>
      </c>
      <c r="S21" s="291" t="s">
        <v>53</v>
      </c>
    </row>
    <row r="22" spans="1:19" ht="14.65" customHeight="1">
      <c r="A22" s="31"/>
      <c r="B22" s="376" t="s">
        <v>156</v>
      </c>
      <c r="C22" s="364"/>
      <c r="D22" s="364"/>
      <c r="E22" s="364"/>
      <c r="F22" s="364"/>
      <c r="G22" s="364"/>
      <c r="H22" s="376" t="s">
        <v>156</v>
      </c>
      <c r="I22" s="364"/>
      <c r="J22" s="364"/>
      <c r="K22" s="364"/>
      <c r="L22" s="364"/>
      <c r="M22" s="364"/>
      <c r="N22" s="376" t="s">
        <v>124</v>
      </c>
      <c r="O22" s="364"/>
      <c r="P22" s="364"/>
      <c r="Q22" s="364"/>
      <c r="R22" s="364"/>
      <c r="S22" s="364"/>
    </row>
    <row r="23" spans="1:19" ht="14.65" customHeight="1">
      <c r="A23" s="26" t="s">
        <v>29</v>
      </c>
      <c r="B23" s="304">
        <f t="shared" ref="B23:E23" si="12">B19*100/$B19</f>
        <v>100</v>
      </c>
      <c r="C23" s="63">
        <f t="shared" si="12"/>
        <v>17.942319066280312</v>
      </c>
      <c r="D23" s="63">
        <f t="shared" si="12"/>
        <v>27.647148929651898</v>
      </c>
      <c r="E23" s="63">
        <f t="shared" si="12"/>
        <v>16.37583664160465</v>
      </c>
      <c r="F23" s="295">
        <f t="shared" ref="F23" si="13">F19*100/$B19</f>
        <v>38.03469536246314</v>
      </c>
      <c r="G23" s="295" t="s">
        <v>53</v>
      </c>
      <c r="H23" s="304">
        <f t="shared" ref="H23:M25" si="14">H19*100/$H19</f>
        <v>100</v>
      </c>
      <c r="I23" s="63">
        <f t="shared" si="14"/>
        <v>15.085738688068435</v>
      </c>
      <c r="J23" s="63">
        <f t="shared" si="14"/>
        <v>28.427047976045021</v>
      </c>
      <c r="K23" s="63">
        <f t="shared" si="14"/>
        <v>18.090109081912264</v>
      </c>
      <c r="L23" s="295">
        <f t="shared" ref="L23" si="15">L19*100/$H19</f>
        <v>38.397104253974277</v>
      </c>
      <c r="M23" s="63">
        <f t="shared" si="14"/>
        <v>81.186971176413763</v>
      </c>
      <c r="N23" s="183" t="s">
        <v>103</v>
      </c>
      <c r="O23" s="174">
        <f>I23-C23</f>
        <v>-2.856580378211877</v>
      </c>
      <c r="P23" s="174">
        <f>J23-D23</f>
        <v>0.77989904639312257</v>
      </c>
      <c r="Q23" s="174">
        <f>K23-E23</f>
        <v>1.7142724403076137</v>
      </c>
      <c r="R23" s="301">
        <f>L23-F23</f>
        <v>0.3624088915111372</v>
      </c>
      <c r="S23" s="291" t="s">
        <v>53</v>
      </c>
    </row>
    <row r="24" spans="1:19" ht="14.65" customHeight="1">
      <c r="A24" s="27" t="s">
        <v>30</v>
      </c>
      <c r="B24" s="65" t="s">
        <v>53</v>
      </c>
      <c r="C24" s="65" t="s">
        <v>53</v>
      </c>
      <c r="D24" s="65" t="s">
        <v>53</v>
      </c>
      <c r="E24" s="65" t="s">
        <v>53</v>
      </c>
      <c r="F24" s="297" t="s">
        <v>53</v>
      </c>
      <c r="G24" s="65" t="s">
        <v>53</v>
      </c>
      <c r="H24" s="305">
        <f t="shared" si="14"/>
        <v>100</v>
      </c>
      <c r="I24" s="65">
        <f t="shared" si="14"/>
        <v>19.217375758842355</v>
      </c>
      <c r="J24" s="65">
        <f t="shared" si="14"/>
        <v>33.761466041883317</v>
      </c>
      <c r="K24" s="65">
        <f t="shared" si="14"/>
        <v>18.476347787113717</v>
      </c>
      <c r="L24" s="297">
        <f t="shared" ref="L24" si="16">L20*100/$H20</f>
        <v>28.544810412160615</v>
      </c>
      <c r="M24" s="65">
        <f t="shared" si="14"/>
        <v>72.511966481262789</v>
      </c>
      <c r="N24" s="175" t="s">
        <v>103</v>
      </c>
      <c r="O24" s="292" t="s">
        <v>53</v>
      </c>
      <c r="P24" s="292" t="s">
        <v>53</v>
      </c>
      <c r="Q24" s="292" t="s">
        <v>53</v>
      </c>
      <c r="R24" s="292" t="s">
        <v>53</v>
      </c>
      <c r="S24" s="292" t="s">
        <v>53</v>
      </c>
    </row>
    <row r="25" spans="1:19" ht="14.65" customHeight="1">
      <c r="A25" s="30" t="s">
        <v>41</v>
      </c>
      <c r="B25" s="63" t="s">
        <v>53</v>
      </c>
      <c r="C25" s="63" t="s">
        <v>53</v>
      </c>
      <c r="D25" s="63" t="s">
        <v>53</v>
      </c>
      <c r="E25" s="63" t="s">
        <v>53</v>
      </c>
      <c r="F25" s="295" t="s">
        <v>53</v>
      </c>
      <c r="G25" s="63" t="s">
        <v>53</v>
      </c>
      <c r="H25" s="304">
        <f t="shared" si="14"/>
        <v>100</v>
      </c>
      <c r="I25" s="63">
        <f t="shared" si="14"/>
        <v>6.5818113974170274</v>
      </c>
      <c r="J25" s="63">
        <f t="shared" si="14"/>
        <v>17.447500984680445</v>
      </c>
      <c r="K25" s="63">
        <f t="shared" si="14"/>
        <v>17.29513464209457</v>
      </c>
      <c r="L25" s="295">
        <f t="shared" ref="L25" si="17">L21*100/$H21</f>
        <v>58.675552975807953</v>
      </c>
      <c r="M25" s="63">
        <f t="shared" si="14"/>
        <v>99.042268703745933</v>
      </c>
      <c r="N25" s="174" t="s">
        <v>103</v>
      </c>
      <c r="O25" s="291" t="s">
        <v>53</v>
      </c>
      <c r="P25" s="291" t="s">
        <v>53</v>
      </c>
      <c r="Q25" s="291" t="s">
        <v>53</v>
      </c>
      <c r="R25" s="291" t="s">
        <v>53</v>
      </c>
      <c r="S25" s="291" t="s">
        <v>53</v>
      </c>
    </row>
    <row r="26" spans="1:19" ht="20.25" customHeight="1">
      <c r="A26" s="373" t="s">
        <v>127</v>
      </c>
      <c r="B26" s="373"/>
      <c r="C26" s="373"/>
      <c r="D26" s="373"/>
      <c r="E26" s="373"/>
      <c r="F26" s="373"/>
      <c r="G26" s="373"/>
      <c r="H26" s="373"/>
      <c r="I26" s="373"/>
      <c r="J26" s="373"/>
      <c r="K26" s="373"/>
      <c r="L26" s="373"/>
      <c r="M26" s="373"/>
      <c r="N26" s="373"/>
      <c r="O26" s="373"/>
      <c r="P26" s="373"/>
      <c r="Q26" s="373"/>
      <c r="R26" s="373"/>
      <c r="S26" s="373"/>
    </row>
  </sheetData>
  <mergeCells count="31">
    <mergeCell ref="N17:S17"/>
    <mergeCell ref="A26:S26"/>
    <mergeCell ref="B18:G18"/>
    <mergeCell ref="H18:M18"/>
    <mergeCell ref="N18:S18"/>
    <mergeCell ref="B22:G22"/>
    <mergeCell ref="H22:M22"/>
    <mergeCell ref="N22:S22"/>
    <mergeCell ref="N8:S8"/>
    <mergeCell ref="B9:G9"/>
    <mergeCell ref="H9:M9"/>
    <mergeCell ref="N9:S9"/>
    <mergeCell ref="B13:G13"/>
    <mergeCell ref="H13:M13"/>
    <mergeCell ref="N13:S13"/>
    <mergeCell ref="N5:S5"/>
    <mergeCell ref="B6:B7"/>
    <mergeCell ref="C6:G6"/>
    <mergeCell ref="H6:H7"/>
    <mergeCell ref="I6:M6"/>
    <mergeCell ref="N6:N7"/>
    <mergeCell ref="O6:S6"/>
    <mergeCell ref="A8:A9"/>
    <mergeCell ref="A17:A18"/>
    <mergeCell ref="A5:A7"/>
    <mergeCell ref="B5:G5"/>
    <mergeCell ref="H5:M5"/>
    <mergeCell ref="B8:G8"/>
    <mergeCell ref="H8:M8"/>
    <mergeCell ref="B17:G17"/>
    <mergeCell ref="H17:M17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6"/>
  <sheetViews>
    <sheetView workbookViewId="0"/>
  </sheetViews>
  <sheetFormatPr baseColWidth="10" defaultColWidth="10.81640625" defaultRowHeight="14.65" customHeight="1"/>
  <cols>
    <col min="1" max="1" width="26.81640625" style="3" customWidth="1"/>
    <col min="2" max="5" width="12.54296875" style="3" customWidth="1"/>
    <col min="6" max="6" width="12.54296875" style="283" customWidth="1"/>
    <col min="7" max="11" width="12.54296875" style="3" customWidth="1"/>
    <col min="12" max="12" width="12.54296875" style="283" customWidth="1"/>
    <col min="13" max="17" width="12.54296875" style="3" customWidth="1"/>
    <col min="18" max="18" width="12.54296875" style="283" customWidth="1"/>
    <col min="19" max="19" width="12.54296875" style="3" customWidth="1"/>
    <col min="20" max="16384" width="10.81640625" style="3"/>
  </cols>
  <sheetData>
    <row r="1" spans="1:19" s="5" customFormat="1" ht="20.25" customHeight="1">
      <c r="A1" s="4" t="s">
        <v>0</v>
      </c>
      <c r="F1" s="284"/>
      <c r="L1" s="284"/>
      <c r="R1" s="284"/>
    </row>
    <row r="2" spans="1:19" s="2" customFormat="1" ht="14.65" customHeight="1">
      <c r="A2" s="1"/>
      <c r="F2" s="282"/>
      <c r="L2" s="282"/>
      <c r="R2" s="282"/>
    </row>
    <row r="3" spans="1:19" s="2" customFormat="1" ht="14.65" customHeight="1">
      <c r="A3" s="9" t="s">
        <v>380</v>
      </c>
      <c r="F3" s="282"/>
      <c r="L3" s="282"/>
      <c r="R3" s="282"/>
    </row>
    <row r="5" spans="1:19" ht="14.65" customHeight="1">
      <c r="A5" s="374" t="s">
        <v>207</v>
      </c>
      <c r="B5" s="366">
        <v>2012</v>
      </c>
      <c r="C5" s="366"/>
      <c r="D5" s="366"/>
      <c r="E5" s="366"/>
      <c r="F5" s="366"/>
      <c r="G5" s="366"/>
      <c r="H5" s="366">
        <v>2015</v>
      </c>
      <c r="I5" s="366"/>
      <c r="J5" s="366"/>
      <c r="K5" s="366"/>
      <c r="L5" s="366"/>
      <c r="M5" s="366"/>
      <c r="N5" s="366" t="s">
        <v>214</v>
      </c>
      <c r="O5" s="366"/>
      <c r="P5" s="366"/>
      <c r="Q5" s="366"/>
      <c r="R5" s="366"/>
      <c r="S5" s="366"/>
    </row>
    <row r="6" spans="1:19" ht="14.65" customHeight="1">
      <c r="A6" s="375"/>
      <c r="B6" s="371" t="s">
        <v>69</v>
      </c>
      <c r="C6" s="366" t="s">
        <v>27</v>
      </c>
      <c r="D6" s="366"/>
      <c r="E6" s="366"/>
      <c r="F6" s="366"/>
      <c r="G6" s="366"/>
      <c r="H6" s="371" t="s">
        <v>69</v>
      </c>
      <c r="I6" s="366" t="s">
        <v>27</v>
      </c>
      <c r="J6" s="366"/>
      <c r="K6" s="366"/>
      <c r="L6" s="366"/>
      <c r="M6" s="366"/>
      <c r="N6" s="371" t="s">
        <v>69</v>
      </c>
      <c r="O6" s="366" t="s">
        <v>27</v>
      </c>
      <c r="P6" s="366"/>
      <c r="Q6" s="366"/>
      <c r="R6" s="366"/>
      <c r="S6" s="366"/>
    </row>
    <row r="7" spans="1:19" s="25" customFormat="1" ht="40.15" customHeight="1">
      <c r="A7" s="375"/>
      <c r="B7" s="372"/>
      <c r="C7" s="300" t="s">
        <v>72</v>
      </c>
      <c r="D7" s="300" t="s">
        <v>145</v>
      </c>
      <c r="E7" s="300" t="s">
        <v>146</v>
      </c>
      <c r="F7" s="300" t="s">
        <v>147</v>
      </c>
      <c r="G7" s="300" t="s">
        <v>158</v>
      </c>
      <c r="H7" s="372"/>
      <c r="I7" s="300" t="s">
        <v>72</v>
      </c>
      <c r="J7" s="300" t="s">
        <v>145</v>
      </c>
      <c r="K7" s="300" t="s">
        <v>146</v>
      </c>
      <c r="L7" s="300" t="s">
        <v>147</v>
      </c>
      <c r="M7" s="300" t="s">
        <v>158</v>
      </c>
      <c r="N7" s="372"/>
      <c r="O7" s="300" t="s">
        <v>72</v>
      </c>
      <c r="P7" s="300" t="s">
        <v>145</v>
      </c>
      <c r="Q7" s="300" t="s">
        <v>146</v>
      </c>
      <c r="R7" s="300" t="s">
        <v>147</v>
      </c>
      <c r="S7" s="300" t="s">
        <v>158</v>
      </c>
    </row>
    <row r="8" spans="1:19" ht="14.65" customHeight="1">
      <c r="A8" s="362"/>
      <c r="B8" s="365" t="s">
        <v>174</v>
      </c>
      <c r="C8" s="365"/>
      <c r="D8" s="365"/>
      <c r="E8" s="365"/>
      <c r="F8" s="365"/>
      <c r="G8" s="365"/>
      <c r="H8" s="365" t="s">
        <v>174</v>
      </c>
      <c r="I8" s="365"/>
      <c r="J8" s="365"/>
      <c r="K8" s="365"/>
      <c r="L8" s="365"/>
      <c r="M8" s="365"/>
      <c r="N8" s="365" t="s">
        <v>174</v>
      </c>
      <c r="O8" s="365"/>
      <c r="P8" s="365"/>
      <c r="Q8" s="365"/>
      <c r="R8" s="365"/>
      <c r="S8" s="365"/>
    </row>
    <row r="9" spans="1:19" ht="14.65" customHeight="1">
      <c r="A9" s="362"/>
      <c r="B9" s="362" t="s">
        <v>5</v>
      </c>
      <c r="C9" s="362"/>
      <c r="D9" s="362"/>
      <c r="E9" s="362"/>
      <c r="F9" s="362"/>
      <c r="G9" s="362"/>
      <c r="H9" s="362" t="s">
        <v>5</v>
      </c>
      <c r="I9" s="362"/>
      <c r="J9" s="362"/>
      <c r="K9" s="362"/>
      <c r="L9" s="362"/>
      <c r="M9" s="362"/>
      <c r="N9" s="362" t="s">
        <v>5</v>
      </c>
      <c r="O9" s="362"/>
      <c r="P9" s="362"/>
      <c r="Q9" s="362"/>
      <c r="R9" s="362"/>
      <c r="S9" s="362"/>
    </row>
    <row r="10" spans="1:19" ht="14.65" customHeight="1">
      <c r="A10" s="341" t="s">
        <v>29</v>
      </c>
      <c r="B10" s="307">
        <f>SUM(C10:F10)</f>
        <v>455</v>
      </c>
      <c r="C10" s="307">
        <v>57</v>
      </c>
      <c r="D10" s="307">
        <v>122</v>
      </c>
      <c r="E10" s="307">
        <v>46</v>
      </c>
      <c r="F10" s="307">
        <v>230</v>
      </c>
      <c r="G10" s="307" t="s">
        <v>53</v>
      </c>
      <c r="H10" s="307">
        <f t="shared" ref="H10:M10" si="0">SUM(H11:H12)</f>
        <v>817</v>
      </c>
      <c r="I10" s="307">
        <f t="shared" si="0"/>
        <v>118</v>
      </c>
      <c r="J10" s="307">
        <f t="shared" si="0"/>
        <v>250</v>
      </c>
      <c r="K10" s="307">
        <f t="shared" si="0"/>
        <v>106</v>
      </c>
      <c r="L10" s="307">
        <f t="shared" si="0"/>
        <v>343</v>
      </c>
      <c r="M10" s="307">
        <f t="shared" si="0"/>
        <v>667</v>
      </c>
      <c r="N10" s="309">
        <f>H10-B10</f>
        <v>362</v>
      </c>
      <c r="O10" s="309">
        <f>I10-C10</f>
        <v>61</v>
      </c>
      <c r="P10" s="309">
        <f>J10-D10</f>
        <v>128</v>
      </c>
      <c r="Q10" s="309">
        <f>K10-E10</f>
        <v>60</v>
      </c>
      <c r="R10" s="309">
        <f>L10-F10</f>
        <v>113</v>
      </c>
      <c r="S10" s="291" t="s">
        <v>53</v>
      </c>
    </row>
    <row r="11" spans="1:19" ht="14.65" customHeight="1">
      <c r="A11" s="288" t="s">
        <v>30</v>
      </c>
      <c r="B11" s="292" t="s">
        <v>53</v>
      </c>
      <c r="C11" s="292" t="s">
        <v>53</v>
      </c>
      <c r="D11" s="292" t="s">
        <v>53</v>
      </c>
      <c r="E11" s="292" t="s">
        <v>53</v>
      </c>
      <c r="F11" s="292" t="s">
        <v>53</v>
      </c>
      <c r="G11" s="292" t="s">
        <v>53</v>
      </c>
      <c r="H11" s="292">
        <f>SUM(I11:L11)</f>
        <v>507</v>
      </c>
      <c r="I11" s="292">
        <v>86</v>
      </c>
      <c r="J11" s="292">
        <v>167</v>
      </c>
      <c r="K11" s="292">
        <v>65</v>
      </c>
      <c r="L11" s="292">
        <v>189</v>
      </c>
      <c r="M11" s="292">
        <v>362</v>
      </c>
      <c r="N11" s="292" t="s">
        <v>53</v>
      </c>
      <c r="O11" s="292" t="s">
        <v>53</v>
      </c>
      <c r="P11" s="292" t="s">
        <v>53</v>
      </c>
      <c r="Q11" s="292" t="s">
        <v>53</v>
      </c>
      <c r="R11" s="292" t="s">
        <v>53</v>
      </c>
      <c r="S11" s="292" t="s">
        <v>53</v>
      </c>
    </row>
    <row r="12" spans="1:19" ht="14.65" customHeight="1">
      <c r="A12" s="289" t="s">
        <v>41</v>
      </c>
      <c r="B12" s="291" t="s">
        <v>53</v>
      </c>
      <c r="C12" s="291" t="s">
        <v>53</v>
      </c>
      <c r="D12" s="291" t="s">
        <v>53</v>
      </c>
      <c r="E12" s="291" t="s">
        <v>53</v>
      </c>
      <c r="F12" s="291" t="s">
        <v>53</v>
      </c>
      <c r="G12" s="291" t="s">
        <v>53</v>
      </c>
      <c r="H12" s="291">
        <f>SUM(I12:L12)</f>
        <v>310</v>
      </c>
      <c r="I12" s="291">
        <v>32</v>
      </c>
      <c r="J12" s="291">
        <v>83</v>
      </c>
      <c r="K12" s="291">
        <v>41</v>
      </c>
      <c r="L12" s="291">
        <v>154</v>
      </c>
      <c r="M12" s="291">
        <v>305</v>
      </c>
      <c r="N12" s="291" t="s">
        <v>53</v>
      </c>
      <c r="O12" s="291" t="s">
        <v>53</v>
      </c>
      <c r="P12" s="291" t="s">
        <v>53</v>
      </c>
      <c r="Q12" s="291" t="s">
        <v>53</v>
      </c>
      <c r="R12" s="291" t="s">
        <v>53</v>
      </c>
      <c r="S12" s="291" t="s">
        <v>53</v>
      </c>
    </row>
    <row r="13" spans="1:19" ht="14.65" customHeight="1">
      <c r="A13" s="290"/>
      <c r="B13" s="376" t="s">
        <v>156</v>
      </c>
      <c r="C13" s="364"/>
      <c r="D13" s="364"/>
      <c r="E13" s="364"/>
      <c r="F13" s="364"/>
      <c r="G13" s="364"/>
      <c r="H13" s="376" t="s">
        <v>156</v>
      </c>
      <c r="I13" s="364"/>
      <c r="J13" s="364"/>
      <c r="K13" s="364"/>
      <c r="L13" s="364"/>
      <c r="M13" s="364"/>
      <c r="N13" s="376" t="s">
        <v>124</v>
      </c>
      <c r="O13" s="364"/>
      <c r="P13" s="364"/>
      <c r="Q13" s="364"/>
      <c r="R13" s="364"/>
      <c r="S13" s="364"/>
    </row>
    <row r="14" spans="1:19" ht="14.65" customHeight="1">
      <c r="A14" s="287" t="s">
        <v>29</v>
      </c>
      <c r="B14" s="304">
        <f t="shared" ref="B14:F14" si="1">B10*100/$B10</f>
        <v>100</v>
      </c>
      <c r="C14" s="295">
        <f t="shared" si="1"/>
        <v>12.527472527472527</v>
      </c>
      <c r="D14" s="295">
        <f t="shared" si="1"/>
        <v>26.813186813186814</v>
      </c>
      <c r="E14" s="295">
        <f t="shared" si="1"/>
        <v>10.109890109890109</v>
      </c>
      <c r="F14" s="295">
        <f t="shared" si="1"/>
        <v>50.549450549450547</v>
      </c>
      <c r="G14" s="291" t="s">
        <v>53</v>
      </c>
      <c r="H14" s="304">
        <f t="shared" ref="H14:M16" si="2">H10*100/$H10</f>
        <v>100</v>
      </c>
      <c r="I14" s="295">
        <f t="shared" si="2"/>
        <v>14.443084455324357</v>
      </c>
      <c r="J14" s="295">
        <f t="shared" si="2"/>
        <v>30.599755201958384</v>
      </c>
      <c r="K14" s="295">
        <f t="shared" si="2"/>
        <v>12.974296205630354</v>
      </c>
      <c r="L14" s="295">
        <f>L10*100/$H10</f>
        <v>41.982864137086906</v>
      </c>
      <c r="M14" s="295">
        <f t="shared" si="2"/>
        <v>81.640146878824964</v>
      </c>
      <c r="N14" s="303" t="s">
        <v>103</v>
      </c>
      <c r="O14" s="301">
        <f>I14-C14</f>
        <v>1.9156119278518293</v>
      </c>
      <c r="P14" s="301">
        <f>J14-D14</f>
        <v>3.7865683887715704</v>
      </c>
      <c r="Q14" s="301">
        <f>K14-E14</f>
        <v>2.8644060957402449</v>
      </c>
      <c r="R14" s="301">
        <f>L14-F14</f>
        <v>-8.566586412363641</v>
      </c>
      <c r="S14" s="291" t="s">
        <v>53</v>
      </c>
    </row>
    <row r="15" spans="1:19" ht="14.65" customHeight="1">
      <c r="A15" s="288" t="s">
        <v>30</v>
      </c>
      <c r="B15" s="292" t="s">
        <v>53</v>
      </c>
      <c r="C15" s="292" t="s">
        <v>53</v>
      </c>
      <c r="D15" s="292" t="s">
        <v>53</v>
      </c>
      <c r="E15" s="292" t="s">
        <v>53</v>
      </c>
      <c r="F15" s="292" t="s">
        <v>53</v>
      </c>
      <c r="G15" s="292" t="s">
        <v>53</v>
      </c>
      <c r="H15" s="305">
        <f t="shared" si="2"/>
        <v>100</v>
      </c>
      <c r="I15" s="297">
        <f t="shared" si="2"/>
        <v>16.962524654832347</v>
      </c>
      <c r="J15" s="297">
        <f t="shared" si="2"/>
        <v>32.938856015779095</v>
      </c>
      <c r="K15" s="297">
        <f t="shared" si="2"/>
        <v>12.820512820512821</v>
      </c>
      <c r="L15" s="297">
        <f t="shared" si="2"/>
        <v>37.278106508875737</v>
      </c>
      <c r="M15" s="297">
        <f t="shared" si="2"/>
        <v>71.400394477317548</v>
      </c>
      <c r="N15" s="302" t="s">
        <v>103</v>
      </c>
      <c r="O15" s="292" t="s">
        <v>53</v>
      </c>
      <c r="P15" s="292" t="s">
        <v>53</v>
      </c>
      <c r="Q15" s="292" t="s">
        <v>53</v>
      </c>
      <c r="R15" s="292" t="s">
        <v>53</v>
      </c>
      <c r="S15" s="292" t="s">
        <v>53</v>
      </c>
    </row>
    <row r="16" spans="1:19" ht="14.65" customHeight="1">
      <c r="A16" s="354" t="s">
        <v>41</v>
      </c>
      <c r="B16" s="276" t="s">
        <v>53</v>
      </c>
      <c r="C16" s="276" t="s">
        <v>53</v>
      </c>
      <c r="D16" s="276" t="s">
        <v>53</v>
      </c>
      <c r="E16" s="276" t="s">
        <v>53</v>
      </c>
      <c r="F16" s="276" t="s">
        <v>53</v>
      </c>
      <c r="G16" s="276" t="s">
        <v>53</v>
      </c>
      <c r="H16" s="280">
        <f t="shared" si="2"/>
        <v>100</v>
      </c>
      <c r="I16" s="311">
        <f t="shared" si="2"/>
        <v>10.32258064516129</v>
      </c>
      <c r="J16" s="311">
        <f t="shared" si="2"/>
        <v>26.774193548387096</v>
      </c>
      <c r="K16" s="311">
        <f t="shared" si="2"/>
        <v>13.225806451612904</v>
      </c>
      <c r="L16" s="311">
        <f t="shared" si="2"/>
        <v>49.677419354838712</v>
      </c>
      <c r="M16" s="311">
        <f t="shared" si="2"/>
        <v>98.387096774193552</v>
      </c>
      <c r="N16" s="312" t="s">
        <v>103</v>
      </c>
      <c r="O16" s="291" t="s">
        <v>53</v>
      </c>
      <c r="P16" s="291" t="s">
        <v>53</v>
      </c>
      <c r="Q16" s="291" t="s">
        <v>53</v>
      </c>
      <c r="R16" s="291" t="s">
        <v>53</v>
      </c>
      <c r="S16" s="291" t="s">
        <v>53</v>
      </c>
    </row>
    <row r="17" spans="1:19" ht="14.65" customHeight="1">
      <c r="A17" s="362"/>
      <c r="B17" s="365" t="s">
        <v>175</v>
      </c>
      <c r="C17" s="365"/>
      <c r="D17" s="365"/>
      <c r="E17" s="365"/>
      <c r="F17" s="365"/>
      <c r="G17" s="365"/>
      <c r="H17" s="365" t="s">
        <v>175</v>
      </c>
      <c r="I17" s="365"/>
      <c r="J17" s="365"/>
      <c r="K17" s="365"/>
      <c r="L17" s="365"/>
      <c r="M17" s="365"/>
      <c r="N17" s="365" t="s">
        <v>175</v>
      </c>
      <c r="O17" s="365"/>
      <c r="P17" s="365"/>
      <c r="Q17" s="365"/>
      <c r="R17" s="365"/>
      <c r="S17" s="365"/>
    </row>
    <row r="18" spans="1:19" ht="14.65" customHeight="1">
      <c r="A18" s="362"/>
      <c r="B18" s="362" t="s">
        <v>5</v>
      </c>
      <c r="C18" s="362"/>
      <c r="D18" s="362"/>
      <c r="E18" s="362"/>
      <c r="F18" s="362"/>
      <c r="G18" s="362"/>
      <c r="H18" s="362" t="s">
        <v>5</v>
      </c>
      <c r="I18" s="362"/>
      <c r="J18" s="362"/>
      <c r="K18" s="362"/>
      <c r="L18" s="362"/>
      <c r="M18" s="362"/>
      <c r="N18" s="362" t="s">
        <v>5</v>
      </c>
      <c r="O18" s="362"/>
      <c r="P18" s="362"/>
      <c r="Q18" s="362"/>
      <c r="R18" s="362"/>
      <c r="S18" s="362"/>
    </row>
    <row r="19" spans="1:19" ht="14.65" customHeight="1">
      <c r="A19" s="341" t="s">
        <v>29</v>
      </c>
      <c r="B19" s="307">
        <f>SUM(C19:F19)</f>
        <v>147752</v>
      </c>
      <c r="C19" s="307">
        <v>25468</v>
      </c>
      <c r="D19" s="307">
        <v>41977</v>
      </c>
      <c r="E19" s="307">
        <v>23974</v>
      </c>
      <c r="F19" s="307">
        <v>56333</v>
      </c>
      <c r="G19" s="307" t="s">
        <v>53</v>
      </c>
      <c r="H19" s="307">
        <f t="shared" ref="H19:M19" si="3">SUM(H20:H21)</f>
        <v>182630</v>
      </c>
      <c r="I19" s="307">
        <f t="shared" si="3"/>
        <v>24772</v>
      </c>
      <c r="J19" s="307">
        <f t="shared" si="3"/>
        <v>56046</v>
      </c>
      <c r="K19" s="307">
        <f t="shared" si="3"/>
        <v>33753</v>
      </c>
      <c r="L19" s="307">
        <f t="shared" si="3"/>
        <v>68059</v>
      </c>
      <c r="M19" s="307">
        <f t="shared" si="3"/>
        <v>145166</v>
      </c>
      <c r="N19" s="309">
        <f>H19-B19</f>
        <v>34878</v>
      </c>
      <c r="O19" s="309">
        <f>I19-C19</f>
        <v>-696</v>
      </c>
      <c r="P19" s="309">
        <f>J19-D19</f>
        <v>14069</v>
      </c>
      <c r="Q19" s="309">
        <f>K19-E19</f>
        <v>9779</v>
      </c>
      <c r="R19" s="309">
        <f>L19-F19</f>
        <v>11726</v>
      </c>
      <c r="S19" s="291" t="s">
        <v>53</v>
      </c>
    </row>
    <row r="20" spans="1:19" ht="14.65" customHeight="1">
      <c r="A20" s="288" t="s">
        <v>30</v>
      </c>
      <c r="B20" s="292" t="s">
        <v>53</v>
      </c>
      <c r="C20" s="292" t="s">
        <v>53</v>
      </c>
      <c r="D20" s="292" t="s">
        <v>53</v>
      </c>
      <c r="E20" s="292" t="s">
        <v>53</v>
      </c>
      <c r="F20" s="292" t="s">
        <v>53</v>
      </c>
      <c r="G20" s="292" t="s">
        <v>53</v>
      </c>
      <c r="H20" s="292">
        <f>SUM(I20:L20)</f>
        <v>114590</v>
      </c>
      <c r="I20" s="292">
        <v>19950</v>
      </c>
      <c r="J20" s="292">
        <v>43922</v>
      </c>
      <c r="K20" s="292">
        <v>18870</v>
      </c>
      <c r="L20" s="292">
        <v>31848</v>
      </c>
      <c r="M20" s="292">
        <v>77911</v>
      </c>
      <c r="N20" s="292" t="s">
        <v>53</v>
      </c>
      <c r="O20" s="292" t="s">
        <v>53</v>
      </c>
      <c r="P20" s="292" t="s">
        <v>53</v>
      </c>
      <c r="Q20" s="292" t="s">
        <v>53</v>
      </c>
      <c r="R20" s="292" t="s">
        <v>53</v>
      </c>
      <c r="S20" s="292" t="s">
        <v>53</v>
      </c>
    </row>
    <row r="21" spans="1:19" ht="14.65" customHeight="1">
      <c r="A21" s="289" t="s">
        <v>41</v>
      </c>
      <c r="B21" s="291" t="s">
        <v>53</v>
      </c>
      <c r="C21" s="291" t="s">
        <v>53</v>
      </c>
      <c r="D21" s="291" t="s">
        <v>53</v>
      </c>
      <c r="E21" s="291" t="s">
        <v>53</v>
      </c>
      <c r="F21" s="291" t="s">
        <v>53</v>
      </c>
      <c r="G21" s="291" t="s">
        <v>53</v>
      </c>
      <c r="H21" s="291">
        <f>SUM(I21:L21)</f>
        <v>68040</v>
      </c>
      <c r="I21" s="291">
        <v>4822</v>
      </c>
      <c r="J21" s="291">
        <v>12124</v>
      </c>
      <c r="K21" s="291">
        <v>14883</v>
      </c>
      <c r="L21" s="291">
        <v>36211</v>
      </c>
      <c r="M21" s="291">
        <v>67255</v>
      </c>
      <c r="N21" s="291" t="s">
        <v>53</v>
      </c>
      <c r="O21" s="291" t="s">
        <v>53</v>
      </c>
      <c r="P21" s="291" t="s">
        <v>53</v>
      </c>
      <c r="Q21" s="291" t="s">
        <v>53</v>
      </c>
      <c r="R21" s="291" t="s">
        <v>53</v>
      </c>
      <c r="S21" s="291" t="s">
        <v>53</v>
      </c>
    </row>
    <row r="22" spans="1:19" ht="14.65" customHeight="1">
      <c r="A22" s="290"/>
      <c r="B22" s="376" t="s">
        <v>156</v>
      </c>
      <c r="C22" s="364"/>
      <c r="D22" s="364"/>
      <c r="E22" s="364"/>
      <c r="F22" s="364"/>
      <c r="G22" s="364"/>
      <c r="H22" s="376" t="s">
        <v>156</v>
      </c>
      <c r="I22" s="364"/>
      <c r="J22" s="364"/>
      <c r="K22" s="364"/>
      <c r="L22" s="364"/>
      <c r="M22" s="364"/>
      <c r="N22" s="376" t="s">
        <v>124</v>
      </c>
      <c r="O22" s="364"/>
      <c r="P22" s="364"/>
      <c r="Q22" s="364"/>
      <c r="R22" s="364"/>
      <c r="S22" s="364"/>
    </row>
    <row r="23" spans="1:19" ht="14.65" customHeight="1">
      <c r="A23" s="287" t="s">
        <v>29</v>
      </c>
      <c r="B23" s="304">
        <f t="shared" ref="B23:F23" si="4">B19*100/$B19</f>
        <v>100</v>
      </c>
      <c r="C23" s="295">
        <f t="shared" si="4"/>
        <v>17.236991715848177</v>
      </c>
      <c r="D23" s="295">
        <f t="shared" si="4"/>
        <v>28.410444528669661</v>
      </c>
      <c r="E23" s="295">
        <f t="shared" si="4"/>
        <v>16.225837890519248</v>
      </c>
      <c r="F23" s="295">
        <f t="shared" si="4"/>
        <v>38.126725864962914</v>
      </c>
      <c r="G23" s="291" t="s">
        <v>53</v>
      </c>
      <c r="H23" s="304">
        <f t="shared" ref="H23:M25" si="5">H19*100/$H19</f>
        <v>100</v>
      </c>
      <c r="I23" s="295">
        <f t="shared" si="5"/>
        <v>13.564036576685101</v>
      </c>
      <c r="J23" s="295">
        <f t="shared" si="5"/>
        <v>30.688276843892023</v>
      </c>
      <c r="K23" s="295">
        <f t="shared" si="5"/>
        <v>18.481629524174561</v>
      </c>
      <c r="L23" s="295">
        <f t="shared" si="5"/>
        <v>37.266057055248318</v>
      </c>
      <c r="M23" s="295">
        <f t="shared" si="5"/>
        <v>79.486393254120358</v>
      </c>
      <c r="N23" s="303" t="s">
        <v>103</v>
      </c>
      <c r="O23" s="301">
        <f>I23-C23</f>
        <v>-3.6729551391630757</v>
      </c>
      <c r="P23" s="301">
        <f>J23-D23</f>
        <v>2.2778323152223621</v>
      </c>
      <c r="Q23" s="301">
        <f>K23-E23</f>
        <v>2.2557916336553134</v>
      </c>
      <c r="R23" s="301">
        <f>L23-F23</f>
        <v>-0.86066880971459625</v>
      </c>
      <c r="S23" s="291" t="s">
        <v>53</v>
      </c>
    </row>
    <row r="24" spans="1:19" ht="14.65" customHeight="1">
      <c r="A24" s="288" t="s">
        <v>30</v>
      </c>
      <c r="B24" s="292" t="s">
        <v>53</v>
      </c>
      <c r="C24" s="292" t="s">
        <v>53</v>
      </c>
      <c r="D24" s="292" t="s">
        <v>53</v>
      </c>
      <c r="E24" s="292" t="s">
        <v>53</v>
      </c>
      <c r="F24" s="292" t="s">
        <v>53</v>
      </c>
      <c r="G24" s="292" t="s">
        <v>53</v>
      </c>
      <c r="H24" s="305">
        <f t="shared" si="5"/>
        <v>100</v>
      </c>
      <c r="I24" s="297">
        <f t="shared" si="5"/>
        <v>17.409896151496639</v>
      </c>
      <c r="J24" s="297">
        <f t="shared" si="5"/>
        <v>38.329697181254907</v>
      </c>
      <c r="K24" s="297">
        <f t="shared" si="5"/>
        <v>16.467405532769003</v>
      </c>
      <c r="L24" s="297">
        <f t="shared" si="5"/>
        <v>27.79300113447945</v>
      </c>
      <c r="M24" s="297">
        <f t="shared" si="5"/>
        <v>67.991098699712012</v>
      </c>
      <c r="N24" s="302" t="s">
        <v>103</v>
      </c>
      <c r="O24" s="292" t="s">
        <v>53</v>
      </c>
      <c r="P24" s="292" t="s">
        <v>53</v>
      </c>
      <c r="Q24" s="292" t="s">
        <v>53</v>
      </c>
      <c r="R24" s="292" t="s">
        <v>53</v>
      </c>
      <c r="S24" s="292" t="s">
        <v>53</v>
      </c>
    </row>
    <row r="25" spans="1:19" ht="14.65" customHeight="1">
      <c r="A25" s="289" t="s">
        <v>41</v>
      </c>
      <c r="B25" s="291" t="s">
        <v>53</v>
      </c>
      <c r="C25" s="291" t="s">
        <v>53</v>
      </c>
      <c r="D25" s="291" t="s">
        <v>53</v>
      </c>
      <c r="E25" s="291" t="s">
        <v>53</v>
      </c>
      <c r="F25" s="291" t="s">
        <v>53</v>
      </c>
      <c r="G25" s="291" t="s">
        <v>53</v>
      </c>
      <c r="H25" s="304">
        <f t="shared" si="5"/>
        <v>100</v>
      </c>
      <c r="I25" s="295">
        <f t="shared" si="5"/>
        <v>7.087007642563198</v>
      </c>
      <c r="J25" s="295">
        <f t="shared" si="5"/>
        <v>17.818930041152264</v>
      </c>
      <c r="K25" s="295">
        <f t="shared" si="5"/>
        <v>21.873897707231041</v>
      </c>
      <c r="L25" s="295">
        <f t="shared" si="5"/>
        <v>53.220164609053498</v>
      </c>
      <c r="M25" s="295">
        <f t="shared" si="5"/>
        <v>98.84626690182246</v>
      </c>
      <c r="N25" s="301" t="s">
        <v>103</v>
      </c>
      <c r="O25" s="291" t="s">
        <v>53</v>
      </c>
      <c r="P25" s="291" t="s">
        <v>53</v>
      </c>
      <c r="Q25" s="291" t="s">
        <v>53</v>
      </c>
      <c r="R25" s="291" t="s">
        <v>53</v>
      </c>
      <c r="S25" s="291" t="s">
        <v>53</v>
      </c>
    </row>
    <row r="26" spans="1:19" ht="20.149999999999999" customHeight="1">
      <c r="A26" s="373" t="s">
        <v>127</v>
      </c>
      <c r="B26" s="373"/>
      <c r="C26" s="373"/>
      <c r="D26" s="373"/>
      <c r="E26" s="373"/>
      <c r="F26" s="373"/>
      <c r="G26" s="373"/>
      <c r="H26" s="373"/>
      <c r="I26" s="373"/>
      <c r="J26" s="373"/>
      <c r="K26" s="373"/>
      <c r="L26" s="373"/>
      <c r="M26" s="373"/>
      <c r="N26" s="373"/>
      <c r="O26" s="373"/>
      <c r="P26" s="373"/>
      <c r="Q26" s="373"/>
      <c r="R26" s="373"/>
      <c r="S26" s="373"/>
    </row>
  </sheetData>
  <mergeCells count="31">
    <mergeCell ref="N17:S17"/>
    <mergeCell ref="A26:S26"/>
    <mergeCell ref="B18:G18"/>
    <mergeCell ref="H18:M18"/>
    <mergeCell ref="N18:S18"/>
    <mergeCell ref="B22:G22"/>
    <mergeCell ref="H22:M22"/>
    <mergeCell ref="N22:S22"/>
    <mergeCell ref="N8:S8"/>
    <mergeCell ref="B9:G9"/>
    <mergeCell ref="H9:M9"/>
    <mergeCell ref="N9:S9"/>
    <mergeCell ref="B13:G13"/>
    <mergeCell ref="H13:M13"/>
    <mergeCell ref="N13:S13"/>
    <mergeCell ref="N5:S5"/>
    <mergeCell ref="B6:B7"/>
    <mergeCell ref="C6:G6"/>
    <mergeCell ref="H6:H7"/>
    <mergeCell ref="I6:M6"/>
    <mergeCell ref="N6:N7"/>
    <mergeCell ref="O6:S6"/>
    <mergeCell ref="A8:A9"/>
    <mergeCell ref="A17:A18"/>
    <mergeCell ref="A5:A7"/>
    <mergeCell ref="B5:G5"/>
    <mergeCell ref="H5:M5"/>
    <mergeCell ref="B8:G8"/>
    <mergeCell ref="H8:M8"/>
    <mergeCell ref="B17:G17"/>
    <mergeCell ref="H17:M17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6"/>
  <sheetViews>
    <sheetView workbookViewId="0"/>
  </sheetViews>
  <sheetFormatPr baseColWidth="10" defaultColWidth="10.81640625" defaultRowHeight="14.65" customHeight="1"/>
  <cols>
    <col min="1" max="1" width="26.81640625" style="3" customWidth="1"/>
    <col min="2" max="5" width="12.54296875" style="3" customWidth="1"/>
    <col min="6" max="6" width="12.54296875" style="283" customWidth="1"/>
    <col min="7" max="11" width="12.54296875" style="3" customWidth="1"/>
    <col min="12" max="12" width="12.54296875" style="283" customWidth="1"/>
    <col min="13" max="17" width="12.54296875" style="3" customWidth="1"/>
    <col min="18" max="18" width="12.54296875" style="283" customWidth="1"/>
    <col min="19" max="19" width="12.54296875" style="3" customWidth="1"/>
    <col min="20" max="16384" width="10.81640625" style="3"/>
  </cols>
  <sheetData>
    <row r="1" spans="1:19" s="5" customFormat="1" ht="20.25" customHeight="1">
      <c r="A1" s="4" t="s">
        <v>0</v>
      </c>
      <c r="F1" s="284"/>
      <c r="L1" s="284"/>
      <c r="R1" s="284"/>
    </row>
    <row r="2" spans="1:19" s="2" customFormat="1" ht="14.65" customHeight="1">
      <c r="A2" s="1"/>
      <c r="F2" s="282"/>
      <c r="L2" s="282"/>
      <c r="R2" s="282"/>
    </row>
    <row r="3" spans="1:19" s="2" customFormat="1" ht="14.65" customHeight="1">
      <c r="A3" s="9" t="s">
        <v>379</v>
      </c>
      <c r="F3" s="282"/>
      <c r="L3" s="282"/>
      <c r="R3" s="282"/>
    </row>
    <row r="5" spans="1:19" ht="14.65" customHeight="1">
      <c r="A5" s="374" t="s">
        <v>207</v>
      </c>
      <c r="B5" s="366">
        <v>2012</v>
      </c>
      <c r="C5" s="366"/>
      <c r="D5" s="366"/>
      <c r="E5" s="366"/>
      <c r="F5" s="366"/>
      <c r="G5" s="366"/>
      <c r="H5" s="366">
        <v>2015</v>
      </c>
      <c r="I5" s="366"/>
      <c r="J5" s="366"/>
      <c r="K5" s="366"/>
      <c r="L5" s="366"/>
      <c r="M5" s="366"/>
      <c r="N5" s="366" t="s">
        <v>214</v>
      </c>
      <c r="O5" s="366"/>
      <c r="P5" s="366"/>
      <c r="Q5" s="366"/>
      <c r="R5" s="366"/>
      <c r="S5" s="366"/>
    </row>
    <row r="6" spans="1:19" ht="14.65" customHeight="1">
      <c r="A6" s="375"/>
      <c r="B6" s="371" t="s">
        <v>69</v>
      </c>
      <c r="C6" s="366" t="s">
        <v>27</v>
      </c>
      <c r="D6" s="366"/>
      <c r="E6" s="366"/>
      <c r="F6" s="366"/>
      <c r="G6" s="366"/>
      <c r="H6" s="371" t="s">
        <v>69</v>
      </c>
      <c r="I6" s="366" t="s">
        <v>27</v>
      </c>
      <c r="J6" s="366"/>
      <c r="K6" s="366"/>
      <c r="L6" s="366"/>
      <c r="M6" s="366"/>
      <c r="N6" s="371" t="s">
        <v>69</v>
      </c>
      <c r="O6" s="366" t="s">
        <v>27</v>
      </c>
      <c r="P6" s="366"/>
      <c r="Q6" s="366"/>
      <c r="R6" s="366"/>
      <c r="S6" s="366"/>
    </row>
    <row r="7" spans="1:19" s="25" customFormat="1" ht="40.15" customHeight="1">
      <c r="A7" s="375"/>
      <c r="B7" s="372"/>
      <c r="C7" s="300" t="s">
        <v>72</v>
      </c>
      <c r="D7" s="300" t="s">
        <v>145</v>
      </c>
      <c r="E7" s="300" t="s">
        <v>146</v>
      </c>
      <c r="F7" s="300" t="s">
        <v>147</v>
      </c>
      <c r="G7" s="300" t="s">
        <v>158</v>
      </c>
      <c r="H7" s="372"/>
      <c r="I7" s="300" t="s">
        <v>72</v>
      </c>
      <c r="J7" s="300" t="s">
        <v>145</v>
      </c>
      <c r="K7" s="300" t="s">
        <v>146</v>
      </c>
      <c r="L7" s="300" t="s">
        <v>147</v>
      </c>
      <c r="M7" s="300" t="s">
        <v>158</v>
      </c>
      <c r="N7" s="372"/>
      <c r="O7" s="300" t="s">
        <v>72</v>
      </c>
      <c r="P7" s="300" t="s">
        <v>145</v>
      </c>
      <c r="Q7" s="300" t="s">
        <v>146</v>
      </c>
      <c r="R7" s="300" t="s">
        <v>147</v>
      </c>
      <c r="S7" s="300" t="s">
        <v>158</v>
      </c>
    </row>
    <row r="8" spans="1:19" ht="14.65" customHeight="1">
      <c r="A8" s="362"/>
      <c r="B8" s="365" t="s">
        <v>174</v>
      </c>
      <c r="C8" s="365"/>
      <c r="D8" s="365"/>
      <c r="E8" s="365"/>
      <c r="F8" s="365"/>
      <c r="G8" s="365"/>
      <c r="H8" s="365" t="s">
        <v>174</v>
      </c>
      <c r="I8" s="365"/>
      <c r="J8" s="365"/>
      <c r="K8" s="365"/>
      <c r="L8" s="365"/>
      <c r="M8" s="365"/>
      <c r="N8" s="365" t="s">
        <v>174</v>
      </c>
      <c r="O8" s="365"/>
      <c r="P8" s="365"/>
      <c r="Q8" s="365"/>
      <c r="R8" s="365"/>
      <c r="S8" s="365"/>
    </row>
    <row r="9" spans="1:19" ht="14.65" customHeight="1">
      <c r="A9" s="362"/>
      <c r="B9" s="362" t="s">
        <v>5</v>
      </c>
      <c r="C9" s="362"/>
      <c r="D9" s="362"/>
      <c r="E9" s="362"/>
      <c r="F9" s="362"/>
      <c r="G9" s="362"/>
      <c r="H9" s="362" t="s">
        <v>5</v>
      </c>
      <c r="I9" s="362"/>
      <c r="J9" s="362"/>
      <c r="K9" s="362"/>
      <c r="L9" s="362"/>
      <c r="M9" s="362"/>
      <c r="N9" s="362" t="s">
        <v>5</v>
      </c>
      <c r="O9" s="362"/>
      <c r="P9" s="362"/>
      <c r="Q9" s="362"/>
      <c r="R9" s="362"/>
      <c r="S9" s="362"/>
    </row>
    <row r="10" spans="1:19" ht="14.65" customHeight="1">
      <c r="A10" s="341" t="s">
        <v>29</v>
      </c>
      <c r="B10" s="307">
        <f>SUM(C10:F10)</f>
        <v>340</v>
      </c>
      <c r="C10" s="307">
        <v>35</v>
      </c>
      <c r="D10" s="307">
        <v>95</v>
      </c>
      <c r="E10" s="307">
        <v>65</v>
      </c>
      <c r="F10" s="307">
        <v>145</v>
      </c>
      <c r="G10" s="307" t="s">
        <v>53</v>
      </c>
      <c r="H10" s="307">
        <f t="shared" ref="H10:L10" si="0">SUM(H11:H12)</f>
        <v>598</v>
      </c>
      <c r="I10" s="307">
        <f t="shared" si="0"/>
        <v>84</v>
      </c>
      <c r="J10" s="307">
        <f t="shared" si="0"/>
        <v>181</v>
      </c>
      <c r="K10" s="307">
        <f t="shared" si="0"/>
        <v>96</v>
      </c>
      <c r="L10" s="307">
        <f t="shared" si="0"/>
        <v>237</v>
      </c>
      <c r="M10" s="307">
        <v>473</v>
      </c>
      <c r="N10" s="309">
        <f>H10-B10</f>
        <v>258</v>
      </c>
      <c r="O10" s="309">
        <f>I10-C10</f>
        <v>49</v>
      </c>
      <c r="P10" s="309">
        <f>J10-D10</f>
        <v>86</v>
      </c>
      <c r="Q10" s="309">
        <f>K10-E10</f>
        <v>31</v>
      </c>
      <c r="R10" s="309">
        <f>L10-F10</f>
        <v>92</v>
      </c>
      <c r="S10" s="291" t="s">
        <v>53</v>
      </c>
    </row>
    <row r="11" spans="1:19" ht="14.65" customHeight="1">
      <c r="A11" s="288" t="s">
        <v>30</v>
      </c>
      <c r="B11" s="292" t="s">
        <v>53</v>
      </c>
      <c r="C11" s="292" t="s">
        <v>53</v>
      </c>
      <c r="D11" s="292" t="s">
        <v>53</v>
      </c>
      <c r="E11" s="292" t="s">
        <v>53</v>
      </c>
      <c r="F11" s="292" t="s">
        <v>53</v>
      </c>
      <c r="G11" s="292" t="s">
        <v>53</v>
      </c>
      <c r="H11" s="292">
        <f>SUM(I11:L11)</f>
        <v>393</v>
      </c>
      <c r="I11" s="292">
        <v>78</v>
      </c>
      <c r="J11" s="292">
        <v>141</v>
      </c>
      <c r="K11" s="292">
        <v>63</v>
      </c>
      <c r="L11" s="292">
        <v>111</v>
      </c>
      <c r="M11" s="296" t="s">
        <v>53</v>
      </c>
      <c r="N11" s="296" t="s">
        <v>53</v>
      </c>
      <c r="O11" s="296" t="s">
        <v>53</v>
      </c>
      <c r="P11" s="296" t="s">
        <v>53</v>
      </c>
      <c r="Q11" s="296" t="s">
        <v>53</v>
      </c>
      <c r="R11" s="296" t="s">
        <v>53</v>
      </c>
      <c r="S11" s="296" t="s">
        <v>53</v>
      </c>
    </row>
    <row r="12" spans="1:19" ht="14.65" customHeight="1">
      <c r="A12" s="289" t="s">
        <v>41</v>
      </c>
      <c r="B12" s="291" t="s">
        <v>53</v>
      </c>
      <c r="C12" s="291" t="s">
        <v>53</v>
      </c>
      <c r="D12" s="291" t="s">
        <v>53</v>
      </c>
      <c r="E12" s="291" t="s">
        <v>53</v>
      </c>
      <c r="F12" s="291" t="s">
        <v>53</v>
      </c>
      <c r="G12" s="291" t="s">
        <v>53</v>
      </c>
      <c r="H12" s="291">
        <f>SUM(I12:L12)</f>
        <v>205</v>
      </c>
      <c r="I12" s="291">
        <v>6</v>
      </c>
      <c r="J12" s="291">
        <v>40</v>
      </c>
      <c r="K12" s="291">
        <v>33</v>
      </c>
      <c r="L12" s="291">
        <v>126</v>
      </c>
      <c r="M12" s="299" t="s">
        <v>53</v>
      </c>
      <c r="N12" s="299" t="s">
        <v>53</v>
      </c>
      <c r="O12" s="299" t="s">
        <v>53</v>
      </c>
      <c r="P12" s="299" t="s">
        <v>53</v>
      </c>
      <c r="Q12" s="299" t="s">
        <v>53</v>
      </c>
      <c r="R12" s="299" t="s">
        <v>53</v>
      </c>
      <c r="S12" s="299" t="s">
        <v>53</v>
      </c>
    </row>
    <row r="13" spans="1:19" ht="14.65" customHeight="1">
      <c r="A13" s="290"/>
      <c r="B13" s="376" t="s">
        <v>156</v>
      </c>
      <c r="C13" s="364"/>
      <c r="D13" s="364"/>
      <c r="E13" s="364"/>
      <c r="F13" s="364"/>
      <c r="G13" s="364"/>
      <c r="H13" s="376" t="s">
        <v>156</v>
      </c>
      <c r="I13" s="364"/>
      <c r="J13" s="364"/>
      <c r="K13" s="364"/>
      <c r="L13" s="364"/>
      <c r="M13" s="364"/>
      <c r="N13" s="376" t="s">
        <v>124</v>
      </c>
      <c r="O13" s="364"/>
      <c r="P13" s="364"/>
      <c r="Q13" s="364"/>
      <c r="R13" s="364"/>
      <c r="S13" s="364"/>
    </row>
    <row r="14" spans="1:19" ht="14.65" customHeight="1">
      <c r="A14" s="287" t="s">
        <v>29</v>
      </c>
      <c r="B14" s="304">
        <f t="shared" ref="B14:F14" si="1">B10*100/$B10</f>
        <v>100</v>
      </c>
      <c r="C14" s="295">
        <f t="shared" si="1"/>
        <v>10.294117647058824</v>
      </c>
      <c r="D14" s="295">
        <f t="shared" si="1"/>
        <v>27.941176470588236</v>
      </c>
      <c r="E14" s="295">
        <f t="shared" si="1"/>
        <v>19.117647058823529</v>
      </c>
      <c r="F14" s="295">
        <f t="shared" si="1"/>
        <v>42.647058823529413</v>
      </c>
      <c r="G14" s="291" t="s">
        <v>53</v>
      </c>
      <c r="H14" s="304">
        <f t="shared" ref="H14:M16" si="2">H10*100/$H10</f>
        <v>100</v>
      </c>
      <c r="I14" s="295">
        <f t="shared" si="2"/>
        <v>14.046822742474916</v>
      </c>
      <c r="J14" s="295">
        <f t="shared" si="2"/>
        <v>30.267558528428093</v>
      </c>
      <c r="K14" s="295">
        <f t="shared" si="2"/>
        <v>16.053511705685619</v>
      </c>
      <c r="L14" s="295">
        <f>L10*100/$H10</f>
        <v>39.632107023411372</v>
      </c>
      <c r="M14" s="295">
        <f t="shared" si="2"/>
        <v>79.096989966555185</v>
      </c>
      <c r="N14" s="303" t="s">
        <v>103</v>
      </c>
      <c r="O14" s="301">
        <f>I14-C14</f>
        <v>3.7527050954160917</v>
      </c>
      <c r="P14" s="301">
        <f>J14-D14</f>
        <v>2.326382057839858</v>
      </c>
      <c r="Q14" s="301">
        <f>K14-E14</f>
        <v>-3.0641353531379103</v>
      </c>
      <c r="R14" s="301">
        <f>L14-F14</f>
        <v>-3.0149518001180411</v>
      </c>
      <c r="S14" s="291" t="s">
        <v>53</v>
      </c>
    </row>
    <row r="15" spans="1:19" ht="14.65" customHeight="1">
      <c r="A15" s="288" t="s">
        <v>30</v>
      </c>
      <c r="B15" s="296" t="s">
        <v>53</v>
      </c>
      <c r="C15" s="296" t="s">
        <v>53</v>
      </c>
      <c r="D15" s="296" t="s">
        <v>53</v>
      </c>
      <c r="E15" s="296" t="s">
        <v>53</v>
      </c>
      <c r="F15" s="296" t="s">
        <v>53</v>
      </c>
      <c r="G15" s="296" t="s">
        <v>53</v>
      </c>
      <c r="H15" s="305">
        <f t="shared" si="2"/>
        <v>100</v>
      </c>
      <c r="I15" s="297">
        <f t="shared" si="2"/>
        <v>19.847328244274809</v>
      </c>
      <c r="J15" s="297">
        <f t="shared" si="2"/>
        <v>35.877862595419849</v>
      </c>
      <c r="K15" s="297">
        <f t="shared" si="2"/>
        <v>16.03053435114504</v>
      </c>
      <c r="L15" s="297">
        <f t="shared" si="2"/>
        <v>28.244274809160306</v>
      </c>
      <c r="M15" s="296" t="s">
        <v>53</v>
      </c>
      <c r="N15" s="302" t="s">
        <v>103</v>
      </c>
      <c r="O15" s="296" t="s">
        <v>53</v>
      </c>
      <c r="P15" s="296" t="s">
        <v>53</v>
      </c>
      <c r="Q15" s="296" t="s">
        <v>53</v>
      </c>
      <c r="R15" s="296" t="s">
        <v>53</v>
      </c>
      <c r="S15" s="296" t="s">
        <v>53</v>
      </c>
    </row>
    <row r="16" spans="1:19" ht="14.65" customHeight="1">
      <c r="A16" s="354" t="s">
        <v>41</v>
      </c>
      <c r="B16" s="277" t="s">
        <v>53</v>
      </c>
      <c r="C16" s="277" t="s">
        <v>53</v>
      </c>
      <c r="D16" s="277" t="s">
        <v>53</v>
      </c>
      <c r="E16" s="277" t="s">
        <v>53</v>
      </c>
      <c r="F16" s="277" t="s">
        <v>53</v>
      </c>
      <c r="G16" s="277" t="s">
        <v>53</v>
      </c>
      <c r="H16" s="280">
        <f t="shared" si="2"/>
        <v>100</v>
      </c>
      <c r="I16" s="311">
        <f t="shared" si="2"/>
        <v>2.9268292682926829</v>
      </c>
      <c r="J16" s="311">
        <f t="shared" si="2"/>
        <v>19.512195121951219</v>
      </c>
      <c r="K16" s="311">
        <f t="shared" si="2"/>
        <v>16.097560975609756</v>
      </c>
      <c r="L16" s="311">
        <f t="shared" si="2"/>
        <v>61.463414634146339</v>
      </c>
      <c r="M16" s="277" t="s">
        <v>53</v>
      </c>
      <c r="N16" s="312" t="s">
        <v>103</v>
      </c>
      <c r="O16" s="299" t="s">
        <v>53</v>
      </c>
      <c r="P16" s="299" t="s">
        <v>53</v>
      </c>
      <c r="Q16" s="299" t="s">
        <v>53</v>
      </c>
      <c r="R16" s="299" t="s">
        <v>53</v>
      </c>
      <c r="S16" s="299" t="s">
        <v>53</v>
      </c>
    </row>
    <row r="17" spans="1:19" ht="14.65" customHeight="1">
      <c r="A17" s="362"/>
      <c r="B17" s="365" t="s">
        <v>175</v>
      </c>
      <c r="C17" s="365"/>
      <c r="D17" s="365"/>
      <c r="E17" s="365"/>
      <c r="F17" s="365"/>
      <c r="G17" s="365"/>
      <c r="H17" s="365" t="s">
        <v>175</v>
      </c>
      <c r="I17" s="365"/>
      <c r="J17" s="365"/>
      <c r="K17" s="365"/>
      <c r="L17" s="365"/>
      <c r="M17" s="365"/>
      <c r="N17" s="365" t="s">
        <v>175</v>
      </c>
      <c r="O17" s="365"/>
      <c r="P17" s="365"/>
      <c r="Q17" s="365"/>
      <c r="R17" s="365"/>
      <c r="S17" s="365"/>
    </row>
    <row r="18" spans="1:19" ht="14.65" customHeight="1">
      <c r="A18" s="362"/>
      <c r="B18" s="362" t="s">
        <v>5</v>
      </c>
      <c r="C18" s="362"/>
      <c r="D18" s="362"/>
      <c r="E18" s="362"/>
      <c r="F18" s="362"/>
      <c r="G18" s="362"/>
      <c r="H18" s="362" t="s">
        <v>5</v>
      </c>
      <c r="I18" s="362"/>
      <c r="J18" s="362"/>
      <c r="K18" s="362"/>
      <c r="L18" s="362"/>
      <c r="M18" s="362"/>
      <c r="N18" s="362" t="s">
        <v>5</v>
      </c>
      <c r="O18" s="362"/>
      <c r="P18" s="362"/>
      <c r="Q18" s="362"/>
      <c r="R18" s="362"/>
      <c r="S18" s="362"/>
    </row>
    <row r="19" spans="1:19" ht="14.65" customHeight="1">
      <c r="A19" s="341" t="s">
        <v>29</v>
      </c>
      <c r="B19" s="307">
        <f>SUM(C19:F19)</f>
        <v>64362</v>
      </c>
      <c r="C19" s="307">
        <v>12031</v>
      </c>
      <c r="D19" s="307">
        <v>21050</v>
      </c>
      <c r="E19" s="307">
        <v>9763</v>
      </c>
      <c r="F19" s="307">
        <v>21518</v>
      </c>
      <c r="G19" s="307" t="s">
        <v>53</v>
      </c>
      <c r="H19" s="307">
        <f t="shared" ref="H19:L19" si="3">SUM(H20:H21)</f>
        <v>84622</v>
      </c>
      <c r="I19" s="307">
        <f t="shared" si="3"/>
        <v>13165</v>
      </c>
      <c r="J19" s="307">
        <f t="shared" si="3"/>
        <v>27484</v>
      </c>
      <c r="K19" s="307">
        <f t="shared" si="3"/>
        <v>15291</v>
      </c>
      <c r="L19" s="307">
        <f t="shared" si="3"/>
        <v>28682</v>
      </c>
      <c r="M19" s="307">
        <v>64729</v>
      </c>
      <c r="N19" s="309">
        <f>H19-B19</f>
        <v>20260</v>
      </c>
      <c r="O19" s="309">
        <f>I19-C19</f>
        <v>1134</v>
      </c>
      <c r="P19" s="309">
        <f>J19-D19</f>
        <v>6434</v>
      </c>
      <c r="Q19" s="309">
        <f>K19-E19</f>
        <v>5528</v>
      </c>
      <c r="R19" s="309">
        <f>L19-F19</f>
        <v>7164</v>
      </c>
      <c r="S19" s="291" t="s">
        <v>53</v>
      </c>
    </row>
    <row r="20" spans="1:19" ht="14.65" customHeight="1">
      <c r="A20" s="288" t="s">
        <v>30</v>
      </c>
      <c r="B20" s="296" t="s">
        <v>53</v>
      </c>
      <c r="C20" s="296" t="s">
        <v>53</v>
      </c>
      <c r="D20" s="296" t="s">
        <v>53</v>
      </c>
      <c r="E20" s="296" t="s">
        <v>53</v>
      </c>
      <c r="F20" s="296" t="s">
        <v>53</v>
      </c>
      <c r="G20" s="296" t="s">
        <v>53</v>
      </c>
      <c r="H20" s="292">
        <f>SUM(I20:L20)</f>
        <v>65229</v>
      </c>
      <c r="I20" s="292">
        <v>11983</v>
      </c>
      <c r="J20" s="292">
        <v>24122</v>
      </c>
      <c r="K20" s="292">
        <v>12194</v>
      </c>
      <c r="L20" s="292">
        <v>16930</v>
      </c>
      <c r="M20" s="296" t="s">
        <v>53</v>
      </c>
      <c r="N20" s="296" t="s">
        <v>53</v>
      </c>
      <c r="O20" s="296" t="s">
        <v>53</v>
      </c>
      <c r="P20" s="296" t="s">
        <v>53</v>
      </c>
      <c r="Q20" s="296" t="s">
        <v>53</v>
      </c>
      <c r="R20" s="296" t="s">
        <v>53</v>
      </c>
      <c r="S20" s="296" t="s">
        <v>53</v>
      </c>
    </row>
    <row r="21" spans="1:19" ht="14.65" customHeight="1">
      <c r="A21" s="289" t="s">
        <v>41</v>
      </c>
      <c r="B21" s="299" t="s">
        <v>53</v>
      </c>
      <c r="C21" s="299" t="s">
        <v>53</v>
      </c>
      <c r="D21" s="299" t="s">
        <v>53</v>
      </c>
      <c r="E21" s="299" t="s">
        <v>53</v>
      </c>
      <c r="F21" s="299" t="s">
        <v>53</v>
      </c>
      <c r="G21" s="299" t="s">
        <v>53</v>
      </c>
      <c r="H21" s="291">
        <f>SUM(I21:L21)</f>
        <v>19393</v>
      </c>
      <c r="I21" s="291">
        <v>1182</v>
      </c>
      <c r="J21" s="291">
        <v>3362</v>
      </c>
      <c r="K21" s="291">
        <v>3097</v>
      </c>
      <c r="L21" s="291">
        <v>11752</v>
      </c>
      <c r="M21" s="299" t="s">
        <v>53</v>
      </c>
      <c r="N21" s="299" t="s">
        <v>53</v>
      </c>
      <c r="O21" s="299" t="s">
        <v>53</v>
      </c>
      <c r="P21" s="299" t="s">
        <v>53</v>
      </c>
      <c r="Q21" s="299" t="s">
        <v>53</v>
      </c>
      <c r="R21" s="299" t="s">
        <v>53</v>
      </c>
      <c r="S21" s="299" t="s">
        <v>53</v>
      </c>
    </row>
    <row r="22" spans="1:19" ht="14.65" customHeight="1">
      <c r="A22" s="290"/>
      <c r="B22" s="376" t="s">
        <v>156</v>
      </c>
      <c r="C22" s="364"/>
      <c r="D22" s="364"/>
      <c r="E22" s="364"/>
      <c r="F22" s="364"/>
      <c r="G22" s="364"/>
      <c r="H22" s="376" t="s">
        <v>156</v>
      </c>
      <c r="I22" s="364"/>
      <c r="J22" s="364"/>
      <c r="K22" s="364"/>
      <c r="L22" s="364"/>
      <c r="M22" s="364"/>
      <c r="N22" s="376" t="s">
        <v>124</v>
      </c>
      <c r="O22" s="364"/>
      <c r="P22" s="364"/>
      <c r="Q22" s="364"/>
      <c r="R22" s="364"/>
      <c r="S22" s="364"/>
    </row>
    <row r="23" spans="1:19" ht="14.65" customHeight="1">
      <c r="A23" s="287" t="s">
        <v>29</v>
      </c>
      <c r="B23" s="304">
        <f t="shared" ref="B23:F23" si="4">B19*100/$B19</f>
        <v>100</v>
      </c>
      <c r="C23" s="295">
        <f t="shared" si="4"/>
        <v>18.692706876728504</v>
      </c>
      <c r="D23" s="295">
        <f t="shared" si="4"/>
        <v>32.705633759050372</v>
      </c>
      <c r="E23" s="295">
        <f t="shared" si="4"/>
        <v>15.168888474565737</v>
      </c>
      <c r="F23" s="295">
        <f t="shared" si="4"/>
        <v>33.432770889655387</v>
      </c>
      <c r="G23" s="291" t="s">
        <v>53</v>
      </c>
      <c r="H23" s="304">
        <f t="shared" ref="H23:M25" si="5">H19*100/$H19</f>
        <v>100</v>
      </c>
      <c r="I23" s="295">
        <f t="shared" si="5"/>
        <v>15.557420056250148</v>
      </c>
      <c r="J23" s="295">
        <f t="shared" si="5"/>
        <v>32.478551676868896</v>
      </c>
      <c r="K23" s="295">
        <f t="shared" si="5"/>
        <v>18.069769090780177</v>
      </c>
      <c r="L23" s="295">
        <f t="shared" si="5"/>
        <v>33.894259176100775</v>
      </c>
      <c r="M23" s="295">
        <f t="shared" si="5"/>
        <v>76.491928812838268</v>
      </c>
      <c r="N23" s="303" t="s">
        <v>103</v>
      </c>
      <c r="O23" s="301">
        <f>I23-C23</f>
        <v>-3.1352868204783562</v>
      </c>
      <c r="P23" s="301">
        <f>J23-D23</f>
        <v>-0.22708208218147519</v>
      </c>
      <c r="Q23" s="301">
        <f>K23-E23</f>
        <v>2.9008806162144403</v>
      </c>
      <c r="R23" s="301">
        <f>L23-F23</f>
        <v>0.46148828644538753</v>
      </c>
      <c r="S23" s="291" t="s">
        <v>53</v>
      </c>
    </row>
    <row r="24" spans="1:19" ht="14.65" customHeight="1">
      <c r="A24" s="288" t="s">
        <v>30</v>
      </c>
      <c r="B24" s="296" t="s">
        <v>53</v>
      </c>
      <c r="C24" s="296" t="s">
        <v>53</v>
      </c>
      <c r="D24" s="296" t="s">
        <v>53</v>
      </c>
      <c r="E24" s="296" t="s">
        <v>53</v>
      </c>
      <c r="F24" s="296" t="s">
        <v>53</v>
      </c>
      <c r="G24" s="296" t="s">
        <v>53</v>
      </c>
      <c r="H24" s="305">
        <f t="shared" si="5"/>
        <v>100</v>
      </c>
      <c r="I24" s="297">
        <f t="shared" si="5"/>
        <v>18.370663355256099</v>
      </c>
      <c r="J24" s="297">
        <f t="shared" si="5"/>
        <v>36.980484140489658</v>
      </c>
      <c r="K24" s="297">
        <f t="shared" si="5"/>
        <v>18.694139109905105</v>
      </c>
      <c r="L24" s="297">
        <f t="shared" si="5"/>
        <v>25.954713394349138</v>
      </c>
      <c r="M24" s="296" t="s">
        <v>53</v>
      </c>
      <c r="N24" s="302" t="s">
        <v>103</v>
      </c>
      <c r="O24" s="296" t="s">
        <v>53</v>
      </c>
      <c r="P24" s="296" t="s">
        <v>53</v>
      </c>
      <c r="Q24" s="296" t="s">
        <v>53</v>
      </c>
      <c r="R24" s="296" t="s">
        <v>53</v>
      </c>
      <c r="S24" s="296" t="s">
        <v>53</v>
      </c>
    </row>
    <row r="25" spans="1:19" ht="14.65" customHeight="1">
      <c r="A25" s="289" t="s">
        <v>41</v>
      </c>
      <c r="B25" s="299" t="s">
        <v>53</v>
      </c>
      <c r="C25" s="299" t="s">
        <v>53</v>
      </c>
      <c r="D25" s="299" t="s">
        <v>53</v>
      </c>
      <c r="E25" s="299" t="s">
        <v>53</v>
      </c>
      <c r="F25" s="299" t="s">
        <v>53</v>
      </c>
      <c r="G25" s="299" t="s">
        <v>53</v>
      </c>
      <c r="H25" s="304">
        <f t="shared" si="5"/>
        <v>100</v>
      </c>
      <c r="I25" s="295">
        <f t="shared" si="5"/>
        <v>6.0949827257257772</v>
      </c>
      <c r="J25" s="295">
        <f t="shared" si="5"/>
        <v>17.336152219873149</v>
      </c>
      <c r="K25" s="295">
        <f t="shared" si="5"/>
        <v>15.969679781364411</v>
      </c>
      <c r="L25" s="295">
        <f t="shared" si="5"/>
        <v>60.59918527303666</v>
      </c>
      <c r="M25" s="299" t="s">
        <v>53</v>
      </c>
      <c r="N25" s="301" t="s">
        <v>103</v>
      </c>
      <c r="O25" s="299" t="s">
        <v>53</v>
      </c>
      <c r="P25" s="299" t="s">
        <v>53</v>
      </c>
      <c r="Q25" s="299" t="s">
        <v>53</v>
      </c>
      <c r="R25" s="299" t="s">
        <v>53</v>
      </c>
      <c r="S25" s="299" t="s">
        <v>53</v>
      </c>
    </row>
    <row r="26" spans="1:19" ht="20.25" customHeight="1">
      <c r="A26" s="373" t="s">
        <v>127</v>
      </c>
      <c r="B26" s="373"/>
      <c r="C26" s="373"/>
      <c r="D26" s="373"/>
      <c r="E26" s="373"/>
      <c r="F26" s="373"/>
      <c r="G26" s="373"/>
      <c r="H26" s="373"/>
      <c r="I26" s="373"/>
      <c r="J26" s="373"/>
      <c r="K26" s="373"/>
      <c r="L26" s="373"/>
      <c r="M26" s="373"/>
      <c r="N26" s="373"/>
      <c r="O26" s="373"/>
      <c r="P26" s="373"/>
      <c r="Q26" s="373"/>
      <c r="R26" s="373"/>
      <c r="S26" s="373"/>
    </row>
  </sheetData>
  <mergeCells count="31">
    <mergeCell ref="N17:S17"/>
    <mergeCell ref="A26:S26"/>
    <mergeCell ref="B18:G18"/>
    <mergeCell ref="H18:M18"/>
    <mergeCell ref="N18:S18"/>
    <mergeCell ref="B22:G22"/>
    <mergeCell ref="H22:M22"/>
    <mergeCell ref="N22:S22"/>
    <mergeCell ref="N8:S8"/>
    <mergeCell ref="B9:G9"/>
    <mergeCell ref="H9:M9"/>
    <mergeCell ref="N9:S9"/>
    <mergeCell ref="B13:G13"/>
    <mergeCell ref="H13:M13"/>
    <mergeCell ref="N13:S13"/>
    <mergeCell ref="N5:S5"/>
    <mergeCell ref="B6:B7"/>
    <mergeCell ref="C6:G6"/>
    <mergeCell ref="H6:H7"/>
    <mergeCell ref="I6:M6"/>
    <mergeCell ref="N6:N7"/>
    <mergeCell ref="O6:S6"/>
    <mergeCell ref="A8:A9"/>
    <mergeCell ref="A17:A18"/>
    <mergeCell ref="A5:A7"/>
    <mergeCell ref="B5:G5"/>
    <mergeCell ref="H5:M5"/>
    <mergeCell ref="B8:G8"/>
    <mergeCell ref="H8:M8"/>
    <mergeCell ref="B17:G17"/>
    <mergeCell ref="H17:M17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6"/>
  <sheetViews>
    <sheetView workbookViewId="0"/>
  </sheetViews>
  <sheetFormatPr baseColWidth="10" defaultColWidth="10.81640625" defaultRowHeight="14.65" customHeight="1"/>
  <cols>
    <col min="1" max="1" width="26.81640625" style="3" customWidth="1"/>
    <col min="2" max="5" width="12.54296875" style="3" customWidth="1"/>
    <col min="6" max="6" width="12.54296875" style="283" customWidth="1"/>
    <col min="7" max="11" width="12.54296875" style="3" customWidth="1"/>
    <col min="12" max="12" width="12.54296875" style="283" customWidth="1"/>
    <col min="13" max="17" width="12.54296875" style="3" customWidth="1"/>
    <col min="18" max="18" width="12.54296875" style="283" customWidth="1"/>
    <col min="19" max="19" width="12.54296875" style="3" customWidth="1"/>
    <col min="20" max="16384" width="10.81640625" style="3"/>
  </cols>
  <sheetData>
    <row r="1" spans="1:19" s="5" customFormat="1" ht="20.25" customHeight="1">
      <c r="A1" s="4" t="s">
        <v>0</v>
      </c>
      <c r="F1" s="284"/>
      <c r="L1" s="284"/>
      <c r="R1" s="284"/>
    </row>
    <row r="2" spans="1:19" s="2" customFormat="1" ht="14.65" customHeight="1">
      <c r="A2" s="1"/>
      <c r="F2" s="282"/>
      <c r="L2" s="282"/>
      <c r="R2" s="282"/>
    </row>
    <row r="3" spans="1:19" s="2" customFormat="1" ht="14.65" customHeight="1">
      <c r="A3" s="9" t="s">
        <v>378</v>
      </c>
      <c r="F3" s="282"/>
      <c r="L3" s="282"/>
      <c r="R3" s="282"/>
    </row>
    <row r="5" spans="1:19" ht="14.65" customHeight="1">
      <c r="A5" s="374" t="s">
        <v>207</v>
      </c>
      <c r="B5" s="366">
        <v>2012</v>
      </c>
      <c r="C5" s="366"/>
      <c r="D5" s="366"/>
      <c r="E5" s="366"/>
      <c r="F5" s="366"/>
      <c r="G5" s="366"/>
      <c r="H5" s="366">
        <v>2015</v>
      </c>
      <c r="I5" s="366"/>
      <c r="J5" s="366"/>
      <c r="K5" s="366"/>
      <c r="L5" s="366"/>
      <c r="M5" s="366"/>
      <c r="N5" s="366" t="s">
        <v>214</v>
      </c>
      <c r="O5" s="366"/>
      <c r="P5" s="366"/>
      <c r="Q5" s="366"/>
      <c r="R5" s="366"/>
      <c r="S5" s="366"/>
    </row>
    <row r="6" spans="1:19" ht="14.65" customHeight="1">
      <c r="A6" s="375"/>
      <c r="B6" s="371" t="s">
        <v>69</v>
      </c>
      <c r="C6" s="366" t="s">
        <v>27</v>
      </c>
      <c r="D6" s="366"/>
      <c r="E6" s="366"/>
      <c r="F6" s="366"/>
      <c r="G6" s="366"/>
      <c r="H6" s="371" t="s">
        <v>69</v>
      </c>
      <c r="I6" s="366" t="s">
        <v>27</v>
      </c>
      <c r="J6" s="366"/>
      <c r="K6" s="366"/>
      <c r="L6" s="366"/>
      <c r="M6" s="366"/>
      <c r="N6" s="371" t="s">
        <v>69</v>
      </c>
      <c r="O6" s="366" t="s">
        <v>27</v>
      </c>
      <c r="P6" s="366"/>
      <c r="Q6" s="366"/>
      <c r="R6" s="366"/>
      <c r="S6" s="366"/>
    </row>
    <row r="7" spans="1:19" s="25" customFormat="1" ht="40.15" customHeight="1">
      <c r="A7" s="375"/>
      <c r="B7" s="372"/>
      <c r="C7" s="300" t="s">
        <v>72</v>
      </c>
      <c r="D7" s="300" t="s">
        <v>145</v>
      </c>
      <c r="E7" s="300" t="s">
        <v>146</v>
      </c>
      <c r="F7" s="300" t="s">
        <v>147</v>
      </c>
      <c r="G7" s="300" t="s">
        <v>158</v>
      </c>
      <c r="H7" s="372"/>
      <c r="I7" s="300" t="s">
        <v>72</v>
      </c>
      <c r="J7" s="300" t="s">
        <v>145</v>
      </c>
      <c r="K7" s="300" t="s">
        <v>146</v>
      </c>
      <c r="L7" s="300" t="s">
        <v>147</v>
      </c>
      <c r="M7" s="300" t="s">
        <v>158</v>
      </c>
      <c r="N7" s="372"/>
      <c r="O7" s="300" t="s">
        <v>72</v>
      </c>
      <c r="P7" s="300" t="s">
        <v>145</v>
      </c>
      <c r="Q7" s="300" t="s">
        <v>146</v>
      </c>
      <c r="R7" s="300" t="s">
        <v>147</v>
      </c>
      <c r="S7" s="300" t="s">
        <v>158</v>
      </c>
    </row>
    <row r="8" spans="1:19" ht="14.65" customHeight="1">
      <c r="A8" s="362"/>
      <c r="B8" s="365" t="s">
        <v>174</v>
      </c>
      <c r="C8" s="365"/>
      <c r="D8" s="365"/>
      <c r="E8" s="365"/>
      <c r="F8" s="365"/>
      <c r="G8" s="365"/>
      <c r="H8" s="365" t="s">
        <v>174</v>
      </c>
      <c r="I8" s="365"/>
      <c r="J8" s="365"/>
      <c r="K8" s="365"/>
      <c r="L8" s="365"/>
      <c r="M8" s="365"/>
      <c r="N8" s="365" t="s">
        <v>174</v>
      </c>
      <c r="O8" s="365"/>
      <c r="P8" s="365"/>
      <c r="Q8" s="365"/>
      <c r="R8" s="365"/>
      <c r="S8" s="365"/>
    </row>
    <row r="9" spans="1:19" ht="14.65" customHeight="1">
      <c r="A9" s="362"/>
      <c r="B9" s="362" t="s">
        <v>5</v>
      </c>
      <c r="C9" s="362"/>
      <c r="D9" s="362"/>
      <c r="E9" s="362"/>
      <c r="F9" s="362"/>
      <c r="G9" s="362"/>
      <c r="H9" s="362" t="s">
        <v>5</v>
      </c>
      <c r="I9" s="362"/>
      <c r="J9" s="362"/>
      <c r="K9" s="362"/>
      <c r="L9" s="362"/>
      <c r="M9" s="362"/>
      <c r="N9" s="362" t="s">
        <v>5</v>
      </c>
      <c r="O9" s="362"/>
      <c r="P9" s="362"/>
      <c r="Q9" s="362"/>
      <c r="R9" s="362"/>
      <c r="S9" s="362"/>
    </row>
    <row r="10" spans="1:19" ht="14.65" customHeight="1">
      <c r="A10" s="341" t="s">
        <v>29</v>
      </c>
      <c r="B10" s="307">
        <f>SUM(C10:F10)</f>
        <v>206</v>
      </c>
      <c r="C10" s="307">
        <v>36</v>
      </c>
      <c r="D10" s="307">
        <v>89</v>
      </c>
      <c r="E10" s="307">
        <v>20</v>
      </c>
      <c r="F10" s="307">
        <v>61</v>
      </c>
      <c r="G10" s="315" t="s">
        <v>53</v>
      </c>
      <c r="H10" s="307">
        <f>SUM(I10:L10)</f>
        <v>412</v>
      </c>
      <c r="I10" s="307">
        <v>92</v>
      </c>
      <c r="J10" s="307">
        <v>151</v>
      </c>
      <c r="K10" s="307">
        <v>38</v>
      </c>
      <c r="L10" s="307">
        <v>131</v>
      </c>
      <c r="M10" s="307">
        <v>255</v>
      </c>
      <c r="N10" s="309">
        <f>H10-B10</f>
        <v>206</v>
      </c>
      <c r="O10" s="309">
        <f>I10-C10</f>
        <v>56</v>
      </c>
      <c r="P10" s="309">
        <f>J10-D10</f>
        <v>62</v>
      </c>
      <c r="Q10" s="309">
        <f>K10-E10</f>
        <v>18</v>
      </c>
      <c r="R10" s="309">
        <f>L10-F10</f>
        <v>70</v>
      </c>
      <c r="S10" s="291" t="s">
        <v>53</v>
      </c>
    </row>
    <row r="11" spans="1:19" ht="14.65" customHeight="1">
      <c r="A11" s="288" t="s">
        <v>30</v>
      </c>
      <c r="B11" s="292" t="s">
        <v>53</v>
      </c>
      <c r="C11" s="292" t="s">
        <v>53</v>
      </c>
      <c r="D11" s="292" t="s">
        <v>53</v>
      </c>
      <c r="E11" s="292" t="s">
        <v>53</v>
      </c>
      <c r="F11" s="292" t="s">
        <v>53</v>
      </c>
      <c r="G11" s="292" t="s">
        <v>53</v>
      </c>
      <c r="H11" s="292">
        <v>388</v>
      </c>
      <c r="I11" s="292" t="s">
        <v>53</v>
      </c>
      <c r="J11" s="292" t="s">
        <v>53</v>
      </c>
      <c r="K11" s="292" t="s">
        <v>53</v>
      </c>
      <c r="L11" s="292" t="s">
        <v>53</v>
      </c>
      <c r="M11" s="292" t="s">
        <v>53</v>
      </c>
      <c r="N11" s="292" t="s">
        <v>53</v>
      </c>
      <c r="O11" s="292" t="s">
        <v>53</v>
      </c>
      <c r="P11" s="292" t="s">
        <v>53</v>
      </c>
      <c r="Q11" s="292" t="s">
        <v>53</v>
      </c>
      <c r="R11" s="292" t="s">
        <v>53</v>
      </c>
      <c r="S11" s="292" t="s">
        <v>53</v>
      </c>
    </row>
    <row r="12" spans="1:19" ht="14.65" customHeight="1">
      <c r="A12" s="289" t="s">
        <v>41</v>
      </c>
      <c r="B12" s="291" t="s">
        <v>53</v>
      </c>
      <c r="C12" s="291" t="s">
        <v>53</v>
      </c>
      <c r="D12" s="291" t="s">
        <v>53</v>
      </c>
      <c r="E12" s="291" t="s">
        <v>53</v>
      </c>
      <c r="F12" s="291" t="s">
        <v>53</v>
      </c>
      <c r="G12" s="291" t="s">
        <v>53</v>
      </c>
      <c r="H12" s="291">
        <v>24</v>
      </c>
      <c r="I12" s="291" t="s">
        <v>53</v>
      </c>
      <c r="J12" s="291" t="s">
        <v>53</v>
      </c>
      <c r="K12" s="291" t="s">
        <v>53</v>
      </c>
      <c r="L12" s="291" t="s">
        <v>53</v>
      </c>
      <c r="M12" s="291" t="s">
        <v>53</v>
      </c>
      <c r="N12" s="291" t="s">
        <v>53</v>
      </c>
      <c r="O12" s="291" t="s">
        <v>53</v>
      </c>
      <c r="P12" s="291" t="s">
        <v>53</v>
      </c>
      <c r="Q12" s="291" t="s">
        <v>53</v>
      </c>
      <c r="R12" s="291" t="s">
        <v>53</v>
      </c>
      <c r="S12" s="291" t="s">
        <v>53</v>
      </c>
    </row>
    <row r="13" spans="1:19" ht="14.65" customHeight="1">
      <c r="A13" s="290"/>
      <c r="B13" s="376" t="s">
        <v>156</v>
      </c>
      <c r="C13" s="364"/>
      <c r="D13" s="364"/>
      <c r="E13" s="364"/>
      <c r="F13" s="364"/>
      <c r="G13" s="364"/>
      <c r="H13" s="376" t="s">
        <v>156</v>
      </c>
      <c r="I13" s="364"/>
      <c r="J13" s="364"/>
      <c r="K13" s="364"/>
      <c r="L13" s="364"/>
      <c r="M13" s="364"/>
      <c r="N13" s="376" t="s">
        <v>124</v>
      </c>
      <c r="O13" s="364"/>
      <c r="P13" s="364"/>
      <c r="Q13" s="364"/>
      <c r="R13" s="364"/>
      <c r="S13" s="364"/>
    </row>
    <row r="14" spans="1:19" ht="14.65" customHeight="1">
      <c r="A14" s="287" t="s">
        <v>29</v>
      </c>
      <c r="B14" s="304">
        <f t="shared" ref="B14:F14" si="0">B10*100/$B10</f>
        <v>100</v>
      </c>
      <c r="C14" s="295">
        <f t="shared" si="0"/>
        <v>17.475728155339805</v>
      </c>
      <c r="D14" s="295">
        <f t="shared" si="0"/>
        <v>43.203883495145632</v>
      </c>
      <c r="E14" s="295">
        <f t="shared" si="0"/>
        <v>9.7087378640776691</v>
      </c>
      <c r="F14" s="295">
        <f t="shared" si="0"/>
        <v>29.611650485436893</v>
      </c>
      <c r="G14" s="315" t="s">
        <v>53</v>
      </c>
      <c r="H14" s="304">
        <f t="shared" ref="H14:M16" si="1">H10*100/$H10</f>
        <v>100</v>
      </c>
      <c r="I14" s="295">
        <f t="shared" si="1"/>
        <v>22.33009708737864</v>
      </c>
      <c r="J14" s="295">
        <f t="shared" si="1"/>
        <v>36.650485436893206</v>
      </c>
      <c r="K14" s="295">
        <f t="shared" si="1"/>
        <v>9.2233009708737868</v>
      </c>
      <c r="L14" s="295">
        <f>L10*100/$H10</f>
        <v>31.796116504854368</v>
      </c>
      <c r="M14" s="295">
        <f t="shared" si="1"/>
        <v>61.893203883495147</v>
      </c>
      <c r="N14" s="303" t="s">
        <v>103</v>
      </c>
      <c r="O14" s="301">
        <f>I14-C14</f>
        <v>4.8543689320388346</v>
      </c>
      <c r="P14" s="301">
        <f>J14-D14</f>
        <v>-6.5533980582524265</v>
      </c>
      <c r="Q14" s="301">
        <f>K14-E14</f>
        <v>-0.48543689320388239</v>
      </c>
      <c r="R14" s="301">
        <f>L14-F14</f>
        <v>2.1844660194174743</v>
      </c>
      <c r="S14" s="291" t="s">
        <v>53</v>
      </c>
    </row>
    <row r="15" spans="1:19" ht="14.65" customHeight="1">
      <c r="A15" s="288" t="s">
        <v>30</v>
      </c>
      <c r="B15" s="292" t="s">
        <v>53</v>
      </c>
      <c r="C15" s="292" t="s">
        <v>53</v>
      </c>
      <c r="D15" s="292" t="s">
        <v>53</v>
      </c>
      <c r="E15" s="292" t="s">
        <v>53</v>
      </c>
      <c r="F15" s="292" t="s">
        <v>53</v>
      </c>
      <c r="G15" s="292" t="s">
        <v>53</v>
      </c>
      <c r="H15" s="305">
        <f t="shared" si="1"/>
        <v>100</v>
      </c>
      <c r="I15" s="292" t="s">
        <v>53</v>
      </c>
      <c r="J15" s="292" t="s">
        <v>53</v>
      </c>
      <c r="K15" s="292" t="s">
        <v>53</v>
      </c>
      <c r="L15" s="292" t="s">
        <v>53</v>
      </c>
      <c r="M15" s="292" t="s">
        <v>53</v>
      </c>
      <c r="N15" s="292" t="s">
        <v>53</v>
      </c>
      <c r="O15" s="292" t="s">
        <v>53</v>
      </c>
      <c r="P15" s="292" t="s">
        <v>53</v>
      </c>
      <c r="Q15" s="292" t="s">
        <v>53</v>
      </c>
      <c r="R15" s="292" t="s">
        <v>53</v>
      </c>
      <c r="S15" s="292" t="s">
        <v>53</v>
      </c>
    </row>
    <row r="16" spans="1:19" ht="14.65" customHeight="1">
      <c r="A16" s="354" t="s">
        <v>41</v>
      </c>
      <c r="B16" s="276" t="s">
        <v>53</v>
      </c>
      <c r="C16" s="276" t="s">
        <v>53</v>
      </c>
      <c r="D16" s="276" t="s">
        <v>53</v>
      </c>
      <c r="E16" s="276" t="s">
        <v>53</v>
      </c>
      <c r="F16" s="276" t="s">
        <v>53</v>
      </c>
      <c r="G16" s="276" t="s">
        <v>53</v>
      </c>
      <c r="H16" s="280">
        <f t="shared" si="1"/>
        <v>100</v>
      </c>
      <c r="I16" s="276" t="s">
        <v>53</v>
      </c>
      <c r="J16" s="276" t="s">
        <v>53</v>
      </c>
      <c r="K16" s="276" t="s">
        <v>53</v>
      </c>
      <c r="L16" s="276" t="s">
        <v>53</v>
      </c>
      <c r="M16" s="276" t="s">
        <v>53</v>
      </c>
      <c r="N16" s="291" t="s">
        <v>53</v>
      </c>
      <c r="O16" s="291" t="s">
        <v>53</v>
      </c>
      <c r="P16" s="291" t="s">
        <v>53</v>
      </c>
      <c r="Q16" s="291" t="s">
        <v>53</v>
      </c>
      <c r="R16" s="291" t="s">
        <v>53</v>
      </c>
      <c r="S16" s="291" t="s">
        <v>53</v>
      </c>
    </row>
    <row r="17" spans="1:19" ht="14.65" customHeight="1">
      <c r="A17" s="362"/>
      <c r="B17" s="365" t="s">
        <v>175</v>
      </c>
      <c r="C17" s="365"/>
      <c r="D17" s="365"/>
      <c r="E17" s="365"/>
      <c r="F17" s="365"/>
      <c r="G17" s="365"/>
      <c r="H17" s="365" t="s">
        <v>175</v>
      </c>
      <c r="I17" s="365"/>
      <c r="J17" s="365"/>
      <c r="K17" s="365"/>
      <c r="L17" s="365"/>
      <c r="M17" s="365"/>
      <c r="N17" s="365" t="s">
        <v>175</v>
      </c>
      <c r="O17" s="365"/>
      <c r="P17" s="365"/>
      <c r="Q17" s="365"/>
      <c r="R17" s="365"/>
      <c r="S17" s="365"/>
    </row>
    <row r="18" spans="1:19" ht="14.65" customHeight="1">
      <c r="A18" s="362"/>
      <c r="B18" s="362" t="s">
        <v>5</v>
      </c>
      <c r="C18" s="362"/>
      <c r="D18" s="362"/>
      <c r="E18" s="362"/>
      <c r="F18" s="362"/>
      <c r="G18" s="362"/>
      <c r="H18" s="362" t="s">
        <v>5</v>
      </c>
      <c r="I18" s="362"/>
      <c r="J18" s="362"/>
      <c r="K18" s="362"/>
      <c r="L18" s="362"/>
      <c r="M18" s="362"/>
      <c r="N18" s="362" t="s">
        <v>5</v>
      </c>
      <c r="O18" s="362"/>
      <c r="P18" s="362"/>
      <c r="Q18" s="362"/>
      <c r="R18" s="362"/>
      <c r="S18" s="362"/>
    </row>
    <row r="19" spans="1:19" ht="14.65" customHeight="1">
      <c r="A19" s="341" t="s">
        <v>29</v>
      </c>
      <c r="B19" s="307">
        <f>SUM(C19:F19)</f>
        <v>59269</v>
      </c>
      <c r="C19" s="307">
        <v>16201</v>
      </c>
      <c r="D19" s="307">
        <v>21967</v>
      </c>
      <c r="E19" s="307">
        <v>7613</v>
      </c>
      <c r="F19" s="307">
        <v>13488</v>
      </c>
      <c r="G19" s="315" t="s">
        <v>53</v>
      </c>
      <c r="H19" s="307">
        <f>SUM(I19:L19)</f>
        <v>79605</v>
      </c>
      <c r="I19" s="307">
        <v>17732</v>
      </c>
      <c r="J19" s="307">
        <v>30292</v>
      </c>
      <c r="K19" s="307">
        <v>10718</v>
      </c>
      <c r="L19" s="307">
        <v>20863</v>
      </c>
      <c r="M19" s="307">
        <v>48173</v>
      </c>
      <c r="N19" s="309">
        <f>H19-B19</f>
        <v>20336</v>
      </c>
      <c r="O19" s="309">
        <f>I19-C19</f>
        <v>1531</v>
      </c>
      <c r="P19" s="309">
        <f>J19-D19</f>
        <v>8325</v>
      </c>
      <c r="Q19" s="309">
        <f>K19-E19</f>
        <v>3105</v>
      </c>
      <c r="R19" s="309">
        <f>L19-F19</f>
        <v>7375</v>
      </c>
      <c r="S19" s="291" t="s">
        <v>53</v>
      </c>
    </row>
    <row r="20" spans="1:19" ht="14.65" customHeight="1">
      <c r="A20" s="288" t="s">
        <v>30</v>
      </c>
      <c r="B20" s="292" t="s">
        <v>53</v>
      </c>
      <c r="C20" s="292" t="s">
        <v>53</v>
      </c>
      <c r="D20" s="292" t="s">
        <v>53</v>
      </c>
      <c r="E20" s="292" t="s">
        <v>53</v>
      </c>
      <c r="F20" s="292" t="s">
        <v>53</v>
      </c>
      <c r="G20" s="292" t="s">
        <v>53</v>
      </c>
      <c r="H20" s="292">
        <v>75764</v>
      </c>
      <c r="I20" s="292" t="s">
        <v>53</v>
      </c>
      <c r="J20" s="292" t="s">
        <v>53</v>
      </c>
      <c r="K20" s="292" t="s">
        <v>53</v>
      </c>
      <c r="L20" s="292" t="s">
        <v>53</v>
      </c>
      <c r="M20" s="292" t="s">
        <v>53</v>
      </c>
      <c r="N20" s="292" t="s">
        <v>53</v>
      </c>
      <c r="O20" s="292" t="s">
        <v>53</v>
      </c>
      <c r="P20" s="292" t="s">
        <v>53</v>
      </c>
      <c r="Q20" s="292" t="s">
        <v>53</v>
      </c>
      <c r="R20" s="292" t="s">
        <v>53</v>
      </c>
      <c r="S20" s="292" t="s">
        <v>53</v>
      </c>
    </row>
    <row r="21" spans="1:19" ht="14.65" customHeight="1">
      <c r="A21" s="289" t="s">
        <v>41</v>
      </c>
      <c r="B21" s="291" t="s">
        <v>53</v>
      </c>
      <c r="C21" s="291" t="s">
        <v>53</v>
      </c>
      <c r="D21" s="291" t="s">
        <v>53</v>
      </c>
      <c r="E21" s="291" t="s">
        <v>53</v>
      </c>
      <c r="F21" s="291" t="s">
        <v>53</v>
      </c>
      <c r="G21" s="291" t="s">
        <v>53</v>
      </c>
      <c r="H21" s="291">
        <v>3841</v>
      </c>
      <c r="I21" s="291" t="s">
        <v>53</v>
      </c>
      <c r="J21" s="291" t="s">
        <v>53</v>
      </c>
      <c r="K21" s="291" t="s">
        <v>53</v>
      </c>
      <c r="L21" s="291" t="s">
        <v>53</v>
      </c>
      <c r="M21" s="291" t="s">
        <v>53</v>
      </c>
      <c r="N21" s="291" t="s">
        <v>53</v>
      </c>
      <c r="O21" s="291" t="s">
        <v>53</v>
      </c>
      <c r="P21" s="291" t="s">
        <v>53</v>
      </c>
      <c r="Q21" s="291" t="s">
        <v>53</v>
      </c>
      <c r="R21" s="291" t="s">
        <v>53</v>
      </c>
      <c r="S21" s="291" t="s">
        <v>53</v>
      </c>
    </row>
    <row r="22" spans="1:19" ht="14.65" customHeight="1">
      <c r="A22" s="290"/>
      <c r="B22" s="376" t="s">
        <v>156</v>
      </c>
      <c r="C22" s="364"/>
      <c r="D22" s="364"/>
      <c r="E22" s="364"/>
      <c r="F22" s="364"/>
      <c r="G22" s="364"/>
      <c r="H22" s="376" t="s">
        <v>156</v>
      </c>
      <c r="I22" s="364"/>
      <c r="J22" s="364"/>
      <c r="K22" s="364"/>
      <c r="L22" s="364"/>
      <c r="M22" s="364"/>
      <c r="N22" s="376" t="s">
        <v>124</v>
      </c>
      <c r="O22" s="364"/>
      <c r="P22" s="364"/>
      <c r="Q22" s="364"/>
      <c r="R22" s="364"/>
      <c r="S22" s="364"/>
    </row>
    <row r="23" spans="1:19" ht="14.65" customHeight="1">
      <c r="A23" s="287" t="s">
        <v>29</v>
      </c>
      <c r="B23" s="304">
        <f t="shared" ref="B23:F23" si="2">B19*100/$B19</f>
        <v>100</v>
      </c>
      <c r="C23" s="295">
        <f t="shared" si="2"/>
        <v>27.334694359614637</v>
      </c>
      <c r="D23" s="295">
        <f t="shared" si="2"/>
        <v>37.063220233174171</v>
      </c>
      <c r="E23" s="295">
        <f t="shared" si="2"/>
        <v>12.8448261317046</v>
      </c>
      <c r="F23" s="295">
        <f t="shared" si="2"/>
        <v>22.757259275506588</v>
      </c>
      <c r="G23" s="315" t="s">
        <v>53</v>
      </c>
      <c r="H23" s="304">
        <f t="shared" ref="H23:M25" si="3">H19*100/$H19</f>
        <v>100</v>
      </c>
      <c r="I23" s="295">
        <f t="shared" si="3"/>
        <v>22.274982727215626</v>
      </c>
      <c r="J23" s="295">
        <f t="shared" si="3"/>
        <v>38.05288612524339</v>
      </c>
      <c r="K23" s="295">
        <f t="shared" si="3"/>
        <v>13.463978393317003</v>
      </c>
      <c r="L23" s="295">
        <f t="shared" si="3"/>
        <v>26.208152754223981</v>
      </c>
      <c r="M23" s="295">
        <f t="shared" si="3"/>
        <v>60.515043024935622</v>
      </c>
      <c r="N23" s="303" t="s">
        <v>103</v>
      </c>
      <c r="O23" s="301">
        <f>I23-C23</f>
        <v>-5.0597116323990114</v>
      </c>
      <c r="P23" s="301">
        <f>J23-D23</f>
        <v>0.98966589206921896</v>
      </c>
      <c r="Q23" s="301">
        <f>K23-E23</f>
        <v>0.61915226161240255</v>
      </c>
      <c r="R23" s="301">
        <f>L23-F23</f>
        <v>3.4508934787173935</v>
      </c>
      <c r="S23" s="291" t="s">
        <v>53</v>
      </c>
    </row>
    <row r="24" spans="1:19" ht="14.65" customHeight="1">
      <c r="A24" s="288" t="s">
        <v>30</v>
      </c>
      <c r="B24" s="292" t="s">
        <v>53</v>
      </c>
      <c r="C24" s="292" t="s">
        <v>53</v>
      </c>
      <c r="D24" s="292" t="s">
        <v>53</v>
      </c>
      <c r="E24" s="292" t="s">
        <v>53</v>
      </c>
      <c r="F24" s="292" t="s">
        <v>53</v>
      </c>
      <c r="G24" s="292" t="s">
        <v>53</v>
      </c>
      <c r="H24" s="305">
        <f t="shared" si="3"/>
        <v>100</v>
      </c>
      <c r="I24" s="292" t="s">
        <v>53</v>
      </c>
      <c r="J24" s="292" t="s">
        <v>53</v>
      </c>
      <c r="K24" s="292" t="s">
        <v>53</v>
      </c>
      <c r="L24" s="292" t="s">
        <v>53</v>
      </c>
      <c r="M24" s="292" t="s">
        <v>53</v>
      </c>
      <c r="N24" s="302" t="s">
        <v>103</v>
      </c>
      <c r="O24" s="292" t="s">
        <v>53</v>
      </c>
      <c r="P24" s="292" t="s">
        <v>53</v>
      </c>
      <c r="Q24" s="292" t="s">
        <v>53</v>
      </c>
      <c r="R24" s="292" t="s">
        <v>53</v>
      </c>
      <c r="S24" s="292" t="s">
        <v>53</v>
      </c>
    </row>
    <row r="25" spans="1:19" ht="14.65" customHeight="1">
      <c r="A25" s="289" t="s">
        <v>41</v>
      </c>
      <c r="B25" s="291" t="s">
        <v>53</v>
      </c>
      <c r="C25" s="291" t="s">
        <v>53</v>
      </c>
      <c r="D25" s="291" t="s">
        <v>53</v>
      </c>
      <c r="E25" s="291" t="s">
        <v>53</v>
      </c>
      <c r="F25" s="291" t="s">
        <v>53</v>
      </c>
      <c r="G25" s="291" t="s">
        <v>53</v>
      </c>
      <c r="H25" s="304">
        <f t="shared" si="3"/>
        <v>100</v>
      </c>
      <c r="I25" s="291" t="s">
        <v>53</v>
      </c>
      <c r="J25" s="291" t="s">
        <v>53</v>
      </c>
      <c r="K25" s="291" t="s">
        <v>53</v>
      </c>
      <c r="L25" s="291" t="s">
        <v>53</v>
      </c>
      <c r="M25" s="291" t="s">
        <v>53</v>
      </c>
      <c r="N25" s="301" t="s">
        <v>103</v>
      </c>
      <c r="O25" s="291" t="s">
        <v>53</v>
      </c>
      <c r="P25" s="291" t="s">
        <v>53</v>
      </c>
      <c r="Q25" s="291" t="s">
        <v>53</v>
      </c>
      <c r="R25" s="291" t="s">
        <v>53</v>
      </c>
      <c r="S25" s="291" t="s">
        <v>53</v>
      </c>
    </row>
    <row r="26" spans="1:19" ht="20.25" customHeight="1">
      <c r="A26" s="373" t="s">
        <v>127</v>
      </c>
      <c r="B26" s="373"/>
      <c r="C26" s="373"/>
      <c r="D26" s="373"/>
      <c r="E26" s="373"/>
      <c r="F26" s="373"/>
      <c r="G26" s="373"/>
      <c r="H26" s="373"/>
      <c r="I26" s="373"/>
      <c r="J26" s="373"/>
      <c r="K26" s="373"/>
      <c r="L26" s="373"/>
      <c r="M26" s="373"/>
      <c r="N26" s="373"/>
      <c r="O26" s="373"/>
      <c r="P26" s="373"/>
      <c r="Q26" s="373"/>
      <c r="R26" s="373"/>
      <c r="S26" s="373"/>
    </row>
  </sheetData>
  <mergeCells count="31">
    <mergeCell ref="N17:S17"/>
    <mergeCell ref="A26:S26"/>
    <mergeCell ref="B18:G18"/>
    <mergeCell ref="H18:M18"/>
    <mergeCell ref="N18:S18"/>
    <mergeCell ref="B22:G22"/>
    <mergeCell ref="H22:M22"/>
    <mergeCell ref="N22:S22"/>
    <mergeCell ref="N8:S8"/>
    <mergeCell ref="B9:G9"/>
    <mergeCell ref="H9:M9"/>
    <mergeCell ref="N9:S9"/>
    <mergeCell ref="B13:G13"/>
    <mergeCell ref="H13:M13"/>
    <mergeCell ref="N13:S13"/>
    <mergeCell ref="N5:S5"/>
    <mergeCell ref="B6:B7"/>
    <mergeCell ref="C6:G6"/>
    <mergeCell ref="H6:H7"/>
    <mergeCell ref="I6:M6"/>
    <mergeCell ref="N6:N7"/>
    <mergeCell ref="O6:S6"/>
    <mergeCell ref="A8:A9"/>
    <mergeCell ref="A17:A18"/>
    <mergeCell ref="A5:A7"/>
    <mergeCell ref="B5:G5"/>
    <mergeCell ref="H5:M5"/>
    <mergeCell ref="B8:G8"/>
    <mergeCell ref="H8:M8"/>
    <mergeCell ref="B17:G17"/>
    <mergeCell ref="H17:M17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6"/>
  <sheetViews>
    <sheetView workbookViewId="0"/>
  </sheetViews>
  <sheetFormatPr baseColWidth="10" defaultColWidth="10.81640625" defaultRowHeight="14.65" customHeight="1"/>
  <cols>
    <col min="1" max="1" width="26.81640625" style="3" customWidth="1"/>
    <col min="2" max="5" width="12.54296875" style="3" customWidth="1"/>
    <col min="6" max="6" width="12.54296875" style="283" customWidth="1"/>
    <col min="7" max="11" width="12.54296875" style="3" customWidth="1"/>
    <col min="12" max="12" width="12.54296875" style="283" customWidth="1"/>
    <col min="13" max="17" width="12.54296875" style="3" customWidth="1"/>
    <col min="18" max="18" width="12.54296875" style="283" customWidth="1"/>
    <col min="19" max="19" width="12.54296875" style="3" customWidth="1"/>
    <col min="20" max="16384" width="10.81640625" style="3"/>
  </cols>
  <sheetData>
    <row r="1" spans="1:19" s="5" customFormat="1" ht="20.25" customHeight="1">
      <c r="A1" s="4" t="s">
        <v>0</v>
      </c>
      <c r="F1" s="284"/>
      <c r="L1" s="284"/>
      <c r="R1" s="284"/>
    </row>
    <row r="2" spans="1:19" s="2" customFormat="1" ht="14.65" customHeight="1">
      <c r="A2" s="1"/>
      <c r="F2" s="282"/>
      <c r="L2" s="282"/>
      <c r="R2" s="282"/>
    </row>
    <row r="3" spans="1:19" s="2" customFormat="1" ht="14.65" customHeight="1">
      <c r="A3" s="9" t="s">
        <v>377</v>
      </c>
      <c r="F3" s="282"/>
      <c r="L3" s="282"/>
      <c r="R3" s="282"/>
    </row>
    <row r="5" spans="1:19" ht="14.65" customHeight="1">
      <c r="A5" s="374" t="s">
        <v>207</v>
      </c>
      <c r="B5" s="366">
        <v>2012</v>
      </c>
      <c r="C5" s="366"/>
      <c r="D5" s="366"/>
      <c r="E5" s="366"/>
      <c r="F5" s="366"/>
      <c r="G5" s="366"/>
      <c r="H5" s="366">
        <v>2015</v>
      </c>
      <c r="I5" s="366"/>
      <c r="J5" s="366"/>
      <c r="K5" s="366"/>
      <c r="L5" s="366"/>
      <c r="M5" s="366"/>
      <c r="N5" s="366" t="s">
        <v>214</v>
      </c>
      <c r="O5" s="366"/>
      <c r="P5" s="366"/>
      <c r="Q5" s="366"/>
      <c r="R5" s="366"/>
      <c r="S5" s="366"/>
    </row>
    <row r="6" spans="1:19" ht="14.65" customHeight="1">
      <c r="A6" s="375"/>
      <c r="B6" s="371" t="s">
        <v>69</v>
      </c>
      <c r="C6" s="366" t="s">
        <v>27</v>
      </c>
      <c r="D6" s="366"/>
      <c r="E6" s="366"/>
      <c r="F6" s="366"/>
      <c r="G6" s="366"/>
      <c r="H6" s="371" t="s">
        <v>69</v>
      </c>
      <c r="I6" s="366" t="s">
        <v>27</v>
      </c>
      <c r="J6" s="366"/>
      <c r="K6" s="366"/>
      <c r="L6" s="366"/>
      <c r="M6" s="366"/>
      <c r="N6" s="371" t="s">
        <v>69</v>
      </c>
      <c r="O6" s="366" t="s">
        <v>27</v>
      </c>
      <c r="P6" s="366"/>
      <c r="Q6" s="366"/>
      <c r="R6" s="366"/>
      <c r="S6" s="366"/>
    </row>
    <row r="7" spans="1:19" s="25" customFormat="1" ht="40.15" customHeight="1">
      <c r="A7" s="375"/>
      <c r="B7" s="372"/>
      <c r="C7" s="300" t="s">
        <v>72</v>
      </c>
      <c r="D7" s="300" t="s">
        <v>145</v>
      </c>
      <c r="E7" s="300" t="s">
        <v>146</v>
      </c>
      <c r="F7" s="300" t="s">
        <v>147</v>
      </c>
      <c r="G7" s="300" t="s">
        <v>158</v>
      </c>
      <c r="H7" s="372"/>
      <c r="I7" s="300" t="s">
        <v>72</v>
      </c>
      <c r="J7" s="300" t="s">
        <v>145</v>
      </c>
      <c r="K7" s="300" t="s">
        <v>146</v>
      </c>
      <c r="L7" s="300" t="s">
        <v>147</v>
      </c>
      <c r="M7" s="300" t="s">
        <v>158</v>
      </c>
      <c r="N7" s="372"/>
      <c r="O7" s="300" t="s">
        <v>72</v>
      </c>
      <c r="P7" s="300" t="s">
        <v>145</v>
      </c>
      <c r="Q7" s="300" t="s">
        <v>146</v>
      </c>
      <c r="R7" s="300" t="s">
        <v>147</v>
      </c>
      <c r="S7" s="300" t="s">
        <v>158</v>
      </c>
    </row>
    <row r="8" spans="1:19" ht="14.65" customHeight="1">
      <c r="A8" s="362"/>
      <c r="B8" s="365" t="s">
        <v>174</v>
      </c>
      <c r="C8" s="365"/>
      <c r="D8" s="365"/>
      <c r="E8" s="365"/>
      <c r="F8" s="365"/>
      <c r="G8" s="365"/>
      <c r="H8" s="365" t="s">
        <v>174</v>
      </c>
      <c r="I8" s="365"/>
      <c r="J8" s="365"/>
      <c r="K8" s="365"/>
      <c r="L8" s="365"/>
      <c r="M8" s="365"/>
      <c r="N8" s="365" t="s">
        <v>174</v>
      </c>
      <c r="O8" s="365"/>
      <c r="P8" s="365"/>
      <c r="Q8" s="365"/>
      <c r="R8" s="365"/>
      <c r="S8" s="365"/>
    </row>
    <row r="9" spans="1:19" ht="14.65" customHeight="1">
      <c r="A9" s="362"/>
      <c r="B9" s="362" t="s">
        <v>5</v>
      </c>
      <c r="C9" s="362"/>
      <c r="D9" s="362"/>
      <c r="E9" s="362"/>
      <c r="F9" s="362"/>
      <c r="G9" s="362"/>
      <c r="H9" s="362" t="s">
        <v>5</v>
      </c>
      <c r="I9" s="362"/>
      <c r="J9" s="362"/>
      <c r="K9" s="362"/>
      <c r="L9" s="362"/>
      <c r="M9" s="362"/>
      <c r="N9" s="362" t="s">
        <v>5</v>
      </c>
      <c r="O9" s="362"/>
      <c r="P9" s="362"/>
      <c r="Q9" s="362"/>
      <c r="R9" s="362"/>
      <c r="S9" s="362"/>
    </row>
    <row r="10" spans="1:19" ht="14.65" customHeight="1">
      <c r="A10" s="341" t="s">
        <v>29</v>
      </c>
      <c r="B10" s="307">
        <v>130</v>
      </c>
      <c r="C10" s="315" t="s">
        <v>53</v>
      </c>
      <c r="D10" s="315" t="s">
        <v>53</v>
      </c>
      <c r="E10" s="315" t="s">
        <v>53</v>
      </c>
      <c r="F10" s="315" t="s">
        <v>53</v>
      </c>
      <c r="G10" s="315" t="s">
        <v>53</v>
      </c>
      <c r="H10" s="307">
        <f t="shared" ref="H10:L10" si="0">SUM(H11:H12)</f>
        <v>228</v>
      </c>
      <c r="I10" s="307">
        <f t="shared" si="0"/>
        <v>21</v>
      </c>
      <c r="J10" s="307">
        <f t="shared" si="0"/>
        <v>51</v>
      </c>
      <c r="K10" s="307">
        <f t="shared" si="0"/>
        <v>35</v>
      </c>
      <c r="L10" s="307">
        <f t="shared" si="0"/>
        <v>121</v>
      </c>
      <c r="M10" s="307">
        <v>219</v>
      </c>
      <c r="N10" s="309">
        <f>H10-B10</f>
        <v>98</v>
      </c>
      <c r="O10" s="294" t="s">
        <v>53</v>
      </c>
      <c r="P10" s="294" t="s">
        <v>53</v>
      </c>
      <c r="Q10" s="294" t="s">
        <v>53</v>
      </c>
      <c r="R10" s="294" t="s">
        <v>53</v>
      </c>
      <c r="S10" s="294" t="s">
        <v>53</v>
      </c>
    </row>
    <row r="11" spans="1:19" ht="14.65" customHeight="1">
      <c r="A11" s="288" t="s">
        <v>30</v>
      </c>
      <c r="B11" s="292" t="s">
        <v>53</v>
      </c>
      <c r="C11" s="292" t="s">
        <v>53</v>
      </c>
      <c r="D11" s="292" t="s">
        <v>53</v>
      </c>
      <c r="E11" s="292" t="s">
        <v>53</v>
      </c>
      <c r="F11" s="292" t="s">
        <v>53</v>
      </c>
      <c r="G11" s="292" t="s">
        <v>53</v>
      </c>
      <c r="H11" s="292">
        <f>SUM(I11:L11)</f>
        <v>83</v>
      </c>
      <c r="I11" s="292">
        <v>9</v>
      </c>
      <c r="J11" s="292">
        <v>28</v>
      </c>
      <c r="K11" s="292">
        <v>10</v>
      </c>
      <c r="L11" s="292">
        <v>36</v>
      </c>
      <c r="M11" s="292"/>
      <c r="N11" s="293" t="s">
        <v>53</v>
      </c>
      <c r="O11" s="293" t="s">
        <v>53</v>
      </c>
      <c r="P11" s="293" t="s">
        <v>53</v>
      </c>
      <c r="Q11" s="293" t="s">
        <v>53</v>
      </c>
      <c r="R11" s="293" t="s">
        <v>53</v>
      </c>
      <c r="S11" s="293" t="s">
        <v>53</v>
      </c>
    </row>
    <row r="12" spans="1:19" ht="14.65" customHeight="1">
      <c r="A12" s="289" t="s">
        <v>41</v>
      </c>
      <c r="B12" s="291" t="s">
        <v>53</v>
      </c>
      <c r="C12" s="291" t="s">
        <v>53</v>
      </c>
      <c r="D12" s="291" t="s">
        <v>53</v>
      </c>
      <c r="E12" s="291" t="s">
        <v>53</v>
      </c>
      <c r="F12" s="291" t="s">
        <v>53</v>
      </c>
      <c r="G12" s="291" t="s">
        <v>53</v>
      </c>
      <c r="H12" s="291">
        <f>SUM(I12:L12)</f>
        <v>145</v>
      </c>
      <c r="I12" s="291">
        <v>12</v>
      </c>
      <c r="J12" s="291">
        <v>23</v>
      </c>
      <c r="K12" s="291">
        <v>25</v>
      </c>
      <c r="L12" s="291">
        <v>85</v>
      </c>
      <c r="M12" s="291"/>
      <c r="N12" s="294" t="s">
        <v>53</v>
      </c>
      <c r="O12" s="294" t="s">
        <v>53</v>
      </c>
      <c r="P12" s="294" t="s">
        <v>53</v>
      </c>
      <c r="Q12" s="294" t="s">
        <v>53</v>
      </c>
      <c r="R12" s="294" t="s">
        <v>53</v>
      </c>
      <c r="S12" s="294" t="s">
        <v>53</v>
      </c>
    </row>
    <row r="13" spans="1:19" ht="14.65" customHeight="1">
      <c r="A13" s="290"/>
      <c r="B13" s="376" t="s">
        <v>156</v>
      </c>
      <c r="C13" s="364"/>
      <c r="D13" s="364"/>
      <c r="E13" s="364"/>
      <c r="F13" s="364"/>
      <c r="G13" s="364"/>
      <c r="H13" s="376" t="s">
        <v>156</v>
      </c>
      <c r="I13" s="364"/>
      <c r="J13" s="364"/>
      <c r="K13" s="364"/>
      <c r="L13" s="364"/>
      <c r="M13" s="364"/>
      <c r="N13" s="376" t="s">
        <v>124</v>
      </c>
      <c r="O13" s="364"/>
      <c r="P13" s="364"/>
      <c r="Q13" s="364"/>
      <c r="R13" s="364"/>
      <c r="S13" s="364"/>
    </row>
    <row r="14" spans="1:19" ht="14.65" customHeight="1">
      <c r="A14" s="287" t="s">
        <v>29</v>
      </c>
      <c r="B14" s="304">
        <f t="shared" ref="B14" si="1">B10*100/$B10</f>
        <v>100</v>
      </c>
      <c r="C14" s="315" t="s">
        <v>53</v>
      </c>
      <c r="D14" s="315" t="s">
        <v>53</v>
      </c>
      <c r="E14" s="315" t="s">
        <v>53</v>
      </c>
      <c r="F14" s="315" t="s">
        <v>53</v>
      </c>
      <c r="G14" s="315" t="s">
        <v>53</v>
      </c>
      <c r="H14" s="304">
        <f t="shared" ref="H14:M16" si="2">H10*100/$H10</f>
        <v>100</v>
      </c>
      <c r="I14" s="295">
        <f t="shared" si="2"/>
        <v>9.2105263157894743</v>
      </c>
      <c r="J14" s="295">
        <f t="shared" si="2"/>
        <v>22.368421052631579</v>
      </c>
      <c r="K14" s="295">
        <f t="shared" si="2"/>
        <v>15.350877192982455</v>
      </c>
      <c r="L14" s="295">
        <f>L10*100/$H10</f>
        <v>53.070175438596493</v>
      </c>
      <c r="M14" s="295">
        <f t="shared" si="2"/>
        <v>96.05263157894737</v>
      </c>
      <c r="N14" s="303" t="s">
        <v>103</v>
      </c>
      <c r="O14" s="301" t="s">
        <v>53</v>
      </c>
      <c r="P14" s="301" t="s">
        <v>53</v>
      </c>
      <c r="Q14" s="301" t="s">
        <v>53</v>
      </c>
      <c r="R14" s="301" t="s">
        <v>53</v>
      </c>
      <c r="S14" s="301" t="s">
        <v>53</v>
      </c>
    </row>
    <row r="15" spans="1:19" ht="14.65" customHeight="1">
      <c r="A15" s="288" t="s">
        <v>30</v>
      </c>
      <c r="B15" s="305" t="s">
        <v>53</v>
      </c>
      <c r="C15" s="297" t="s">
        <v>53</v>
      </c>
      <c r="D15" s="297" t="s">
        <v>53</v>
      </c>
      <c r="E15" s="297" t="s">
        <v>53</v>
      </c>
      <c r="F15" s="297" t="s">
        <v>53</v>
      </c>
      <c r="G15" s="297" t="s">
        <v>53</v>
      </c>
      <c r="H15" s="305">
        <f t="shared" si="2"/>
        <v>100</v>
      </c>
      <c r="I15" s="297">
        <f t="shared" si="2"/>
        <v>10.843373493975903</v>
      </c>
      <c r="J15" s="297">
        <f t="shared" si="2"/>
        <v>33.734939759036145</v>
      </c>
      <c r="K15" s="297">
        <f t="shared" si="2"/>
        <v>12.048192771084338</v>
      </c>
      <c r="L15" s="297">
        <f t="shared" si="2"/>
        <v>43.373493975903614</v>
      </c>
      <c r="M15" s="297">
        <f t="shared" si="2"/>
        <v>0</v>
      </c>
      <c r="N15" s="302" t="s">
        <v>103</v>
      </c>
      <c r="O15" s="302" t="s">
        <v>53</v>
      </c>
      <c r="P15" s="302" t="s">
        <v>53</v>
      </c>
      <c r="Q15" s="302" t="s">
        <v>53</v>
      </c>
      <c r="R15" s="302" t="s">
        <v>53</v>
      </c>
      <c r="S15" s="302" t="s">
        <v>53</v>
      </c>
    </row>
    <row r="16" spans="1:19" ht="14.65" customHeight="1">
      <c r="A16" s="354" t="s">
        <v>41</v>
      </c>
      <c r="B16" s="280" t="s">
        <v>53</v>
      </c>
      <c r="C16" s="311" t="s">
        <v>53</v>
      </c>
      <c r="D16" s="311" t="s">
        <v>53</v>
      </c>
      <c r="E16" s="311" t="s">
        <v>53</v>
      </c>
      <c r="F16" s="311" t="s">
        <v>53</v>
      </c>
      <c r="G16" s="311" t="s">
        <v>53</v>
      </c>
      <c r="H16" s="280">
        <f t="shared" si="2"/>
        <v>100</v>
      </c>
      <c r="I16" s="311">
        <f t="shared" si="2"/>
        <v>8.2758620689655178</v>
      </c>
      <c r="J16" s="311">
        <f t="shared" si="2"/>
        <v>15.862068965517242</v>
      </c>
      <c r="K16" s="311">
        <f t="shared" si="2"/>
        <v>17.241379310344829</v>
      </c>
      <c r="L16" s="311">
        <f t="shared" si="2"/>
        <v>58.620689655172413</v>
      </c>
      <c r="M16" s="311">
        <f t="shared" si="2"/>
        <v>0</v>
      </c>
      <c r="N16" s="312" t="s">
        <v>103</v>
      </c>
      <c r="O16" s="312" t="s">
        <v>53</v>
      </c>
      <c r="P16" s="312" t="s">
        <v>53</v>
      </c>
      <c r="Q16" s="312" t="s">
        <v>53</v>
      </c>
      <c r="R16" s="312" t="s">
        <v>53</v>
      </c>
      <c r="S16" s="312" t="s">
        <v>53</v>
      </c>
    </row>
    <row r="17" spans="1:19" ht="14.65" customHeight="1">
      <c r="A17" s="362"/>
      <c r="B17" s="365" t="s">
        <v>175</v>
      </c>
      <c r="C17" s="365"/>
      <c r="D17" s="365"/>
      <c r="E17" s="365"/>
      <c r="F17" s="365"/>
      <c r="G17" s="365"/>
      <c r="H17" s="365" t="s">
        <v>175</v>
      </c>
      <c r="I17" s="365"/>
      <c r="J17" s="365"/>
      <c r="K17" s="365"/>
      <c r="L17" s="365"/>
      <c r="M17" s="365"/>
      <c r="N17" s="365" t="s">
        <v>175</v>
      </c>
      <c r="O17" s="365"/>
      <c r="P17" s="365"/>
      <c r="Q17" s="365"/>
      <c r="R17" s="365"/>
      <c r="S17" s="365"/>
    </row>
    <row r="18" spans="1:19" ht="14.65" customHeight="1">
      <c r="A18" s="362"/>
      <c r="B18" s="362" t="s">
        <v>5</v>
      </c>
      <c r="C18" s="362"/>
      <c r="D18" s="362"/>
      <c r="E18" s="362"/>
      <c r="F18" s="362"/>
      <c r="G18" s="362"/>
      <c r="H18" s="362" t="s">
        <v>5</v>
      </c>
      <c r="I18" s="362"/>
      <c r="J18" s="362"/>
      <c r="K18" s="362"/>
      <c r="L18" s="362"/>
      <c r="M18" s="362"/>
      <c r="N18" s="362" t="s">
        <v>5</v>
      </c>
      <c r="O18" s="362"/>
      <c r="P18" s="362"/>
      <c r="Q18" s="362"/>
      <c r="R18" s="362"/>
      <c r="S18" s="362"/>
    </row>
    <row r="19" spans="1:19" ht="14.65" customHeight="1">
      <c r="A19" s="341" t="s">
        <v>29</v>
      </c>
      <c r="B19" s="307">
        <v>27724</v>
      </c>
      <c r="C19" s="315" t="s">
        <v>53</v>
      </c>
      <c r="D19" s="315" t="s">
        <v>53</v>
      </c>
      <c r="E19" s="315" t="s">
        <v>53</v>
      </c>
      <c r="F19" s="315" t="s">
        <v>53</v>
      </c>
      <c r="G19" s="315" t="s">
        <v>53</v>
      </c>
      <c r="H19" s="307">
        <f t="shared" ref="H19:L19" si="3">SUM(H20:H21)</f>
        <v>33899</v>
      </c>
      <c r="I19" s="307">
        <f t="shared" si="3"/>
        <v>3197</v>
      </c>
      <c r="J19" s="307">
        <f t="shared" si="3"/>
        <v>8136</v>
      </c>
      <c r="K19" s="307">
        <f t="shared" si="3"/>
        <v>5834</v>
      </c>
      <c r="L19" s="307">
        <f t="shared" si="3"/>
        <v>16732</v>
      </c>
      <c r="M19" s="307">
        <v>30928</v>
      </c>
      <c r="N19" s="309">
        <f>H19-B19</f>
        <v>6175</v>
      </c>
      <c r="O19" s="309" t="s">
        <v>53</v>
      </c>
      <c r="P19" s="309" t="s">
        <v>53</v>
      </c>
      <c r="Q19" s="309" t="s">
        <v>53</v>
      </c>
      <c r="R19" s="309" t="s">
        <v>53</v>
      </c>
      <c r="S19" s="309" t="s">
        <v>53</v>
      </c>
    </row>
    <row r="20" spans="1:19" ht="14.65" customHeight="1">
      <c r="A20" s="288" t="s">
        <v>30</v>
      </c>
      <c r="B20" s="292" t="s">
        <v>53</v>
      </c>
      <c r="C20" s="292" t="s">
        <v>53</v>
      </c>
      <c r="D20" s="292" t="s">
        <v>53</v>
      </c>
      <c r="E20" s="292" t="s">
        <v>53</v>
      </c>
      <c r="F20" s="292" t="s">
        <v>53</v>
      </c>
      <c r="G20" s="292" t="s">
        <v>53</v>
      </c>
      <c r="H20" s="292">
        <f>SUM(I20:L20)</f>
        <v>18536</v>
      </c>
      <c r="I20" s="292">
        <v>2269</v>
      </c>
      <c r="J20" s="292">
        <v>5589</v>
      </c>
      <c r="K20" s="292">
        <v>3211</v>
      </c>
      <c r="L20" s="292">
        <v>7467</v>
      </c>
      <c r="M20" s="292"/>
      <c r="N20" s="293" t="s">
        <v>53</v>
      </c>
      <c r="O20" s="293" t="s">
        <v>53</v>
      </c>
      <c r="P20" s="293" t="s">
        <v>53</v>
      </c>
      <c r="Q20" s="293" t="s">
        <v>53</v>
      </c>
      <c r="R20" s="293" t="s">
        <v>53</v>
      </c>
      <c r="S20" s="293" t="s">
        <v>53</v>
      </c>
    </row>
    <row r="21" spans="1:19" ht="14.65" customHeight="1">
      <c r="A21" s="289" t="s">
        <v>41</v>
      </c>
      <c r="B21" s="291" t="s">
        <v>53</v>
      </c>
      <c r="C21" s="291" t="s">
        <v>53</v>
      </c>
      <c r="D21" s="291" t="s">
        <v>53</v>
      </c>
      <c r="E21" s="291" t="s">
        <v>53</v>
      </c>
      <c r="F21" s="291" t="s">
        <v>53</v>
      </c>
      <c r="G21" s="291" t="s">
        <v>53</v>
      </c>
      <c r="H21" s="291">
        <f>SUM(I21:L21)</f>
        <v>15363</v>
      </c>
      <c r="I21" s="291">
        <v>928</v>
      </c>
      <c r="J21" s="291">
        <v>2547</v>
      </c>
      <c r="K21" s="291">
        <v>2623</v>
      </c>
      <c r="L21" s="291">
        <v>9265</v>
      </c>
      <c r="M21" s="291"/>
      <c r="N21" s="294" t="s">
        <v>53</v>
      </c>
      <c r="O21" s="294" t="s">
        <v>53</v>
      </c>
      <c r="P21" s="294" t="s">
        <v>53</v>
      </c>
      <c r="Q21" s="294" t="s">
        <v>53</v>
      </c>
      <c r="R21" s="294" t="s">
        <v>53</v>
      </c>
      <c r="S21" s="294" t="s">
        <v>53</v>
      </c>
    </row>
    <row r="22" spans="1:19" ht="14.65" customHeight="1">
      <c r="A22" s="290"/>
      <c r="B22" s="376" t="s">
        <v>156</v>
      </c>
      <c r="C22" s="364"/>
      <c r="D22" s="364"/>
      <c r="E22" s="364"/>
      <c r="F22" s="364"/>
      <c r="G22" s="364"/>
      <c r="H22" s="376" t="s">
        <v>156</v>
      </c>
      <c r="I22" s="364"/>
      <c r="J22" s="364"/>
      <c r="K22" s="364"/>
      <c r="L22" s="364"/>
      <c r="M22" s="364"/>
      <c r="N22" s="376" t="s">
        <v>124</v>
      </c>
      <c r="O22" s="364"/>
      <c r="P22" s="364"/>
      <c r="Q22" s="364"/>
      <c r="R22" s="364"/>
      <c r="S22" s="364"/>
    </row>
    <row r="23" spans="1:19" ht="14.65" customHeight="1">
      <c r="A23" s="287" t="s">
        <v>29</v>
      </c>
      <c r="B23" s="304">
        <f t="shared" ref="B23" si="4">B19*100/$B19</f>
        <v>100</v>
      </c>
      <c r="C23" s="315" t="s">
        <v>53</v>
      </c>
      <c r="D23" s="315" t="s">
        <v>53</v>
      </c>
      <c r="E23" s="315" t="s">
        <v>53</v>
      </c>
      <c r="F23" s="315" t="s">
        <v>53</v>
      </c>
      <c r="G23" s="315" t="s">
        <v>53</v>
      </c>
      <c r="H23" s="304">
        <f t="shared" ref="H23:M25" si="5">H19*100/$H19</f>
        <v>100</v>
      </c>
      <c r="I23" s="295">
        <f t="shared" si="5"/>
        <v>9.4309566653883596</v>
      </c>
      <c r="J23" s="295">
        <f t="shared" si="5"/>
        <v>24.000707985486297</v>
      </c>
      <c r="K23" s="295">
        <f t="shared" si="5"/>
        <v>17.209947196082481</v>
      </c>
      <c r="L23" s="295">
        <f t="shared" si="5"/>
        <v>49.35838815304286</v>
      </c>
      <c r="M23" s="295">
        <f t="shared" si="5"/>
        <v>91.235729667541818</v>
      </c>
      <c r="N23" s="303" t="s">
        <v>103</v>
      </c>
      <c r="O23" s="301" t="s">
        <v>53</v>
      </c>
      <c r="P23" s="301" t="s">
        <v>53</v>
      </c>
      <c r="Q23" s="301" t="s">
        <v>53</v>
      </c>
      <c r="R23" s="301" t="s">
        <v>53</v>
      </c>
      <c r="S23" s="301" t="s">
        <v>53</v>
      </c>
    </row>
    <row r="24" spans="1:19" ht="14.65" customHeight="1">
      <c r="A24" s="288" t="s">
        <v>30</v>
      </c>
      <c r="B24" s="297" t="s">
        <v>53</v>
      </c>
      <c r="C24" s="297" t="s">
        <v>53</v>
      </c>
      <c r="D24" s="297" t="s">
        <v>53</v>
      </c>
      <c r="E24" s="297" t="s">
        <v>53</v>
      </c>
      <c r="F24" s="297" t="s">
        <v>53</v>
      </c>
      <c r="G24" s="297" t="s">
        <v>53</v>
      </c>
      <c r="H24" s="305">
        <f t="shared" si="5"/>
        <v>100</v>
      </c>
      <c r="I24" s="297">
        <f t="shared" si="5"/>
        <v>12.241044454035391</v>
      </c>
      <c r="J24" s="297">
        <f t="shared" si="5"/>
        <v>30.152136383254209</v>
      </c>
      <c r="K24" s="297">
        <f t="shared" si="5"/>
        <v>17.323047043590851</v>
      </c>
      <c r="L24" s="297">
        <f t="shared" si="5"/>
        <v>40.283772119119554</v>
      </c>
      <c r="M24" s="297">
        <f t="shared" si="5"/>
        <v>0</v>
      </c>
      <c r="N24" s="302" t="s">
        <v>103</v>
      </c>
      <c r="O24" s="302" t="s">
        <v>53</v>
      </c>
      <c r="P24" s="302" t="s">
        <v>53</v>
      </c>
      <c r="Q24" s="302" t="s">
        <v>53</v>
      </c>
      <c r="R24" s="302" t="s">
        <v>53</v>
      </c>
      <c r="S24" s="302" t="s">
        <v>53</v>
      </c>
    </row>
    <row r="25" spans="1:19" ht="14.65" customHeight="1">
      <c r="A25" s="289" t="s">
        <v>41</v>
      </c>
      <c r="B25" s="295" t="s">
        <v>53</v>
      </c>
      <c r="C25" s="295" t="s">
        <v>53</v>
      </c>
      <c r="D25" s="295" t="s">
        <v>53</v>
      </c>
      <c r="E25" s="295" t="s">
        <v>53</v>
      </c>
      <c r="F25" s="295" t="s">
        <v>53</v>
      </c>
      <c r="G25" s="295" t="s">
        <v>53</v>
      </c>
      <c r="H25" s="304">
        <f t="shared" si="5"/>
        <v>100</v>
      </c>
      <c r="I25" s="295">
        <f t="shared" si="5"/>
        <v>6.0404868840721218</v>
      </c>
      <c r="J25" s="295">
        <f t="shared" si="5"/>
        <v>16.578793204452257</v>
      </c>
      <c r="K25" s="295">
        <f t="shared" si="5"/>
        <v>17.073488250992646</v>
      </c>
      <c r="L25" s="295">
        <f t="shared" si="5"/>
        <v>60.307231660482977</v>
      </c>
      <c r="M25" s="295">
        <f t="shared" si="5"/>
        <v>0</v>
      </c>
      <c r="N25" s="301" t="s">
        <v>103</v>
      </c>
      <c r="O25" s="301" t="s">
        <v>53</v>
      </c>
      <c r="P25" s="301" t="s">
        <v>53</v>
      </c>
      <c r="Q25" s="301" t="s">
        <v>53</v>
      </c>
      <c r="R25" s="301" t="s">
        <v>53</v>
      </c>
      <c r="S25" s="301" t="s">
        <v>53</v>
      </c>
    </row>
    <row r="26" spans="1:19" ht="20.25" customHeight="1">
      <c r="A26" s="373" t="s">
        <v>127</v>
      </c>
      <c r="B26" s="373"/>
      <c r="C26" s="373"/>
      <c r="D26" s="373"/>
      <c r="E26" s="373"/>
      <c r="F26" s="373"/>
      <c r="G26" s="373"/>
      <c r="H26" s="373"/>
      <c r="I26" s="373"/>
      <c r="J26" s="373"/>
      <c r="K26" s="373"/>
      <c r="L26" s="373"/>
      <c r="M26" s="373"/>
      <c r="N26" s="373"/>
      <c r="O26" s="373"/>
      <c r="P26" s="373"/>
      <c r="Q26" s="373"/>
      <c r="R26" s="373"/>
      <c r="S26" s="373"/>
    </row>
  </sheetData>
  <mergeCells count="31">
    <mergeCell ref="N17:S17"/>
    <mergeCell ref="A26:S26"/>
    <mergeCell ref="B18:G18"/>
    <mergeCell ref="H18:M18"/>
    <mergeCell ref="N18:S18"/>
    <mergeCell ref="B22:G22"/>
    <mergeCell ref="H22:M22"/>
    <mergeCell ref="N22:S22"/>
    <mergeCell ref="N8:S8"/>
    <mergeCell ref="B9:G9"/>
    <mergeCell ref="H9:M9"/>
    <mergeCell ref="N9:S9"/>
    <mergeCell ref="B13:G13"/>
    <mergeCell ref="H13:M13"/>
    <mergeCell ref="N13:S13"/>
    <mergeCell ref="N5:S5"/>
    <mergeCell ref="B6:B7"/>
    <mergeCell ref="C6:G6"/>
    <mergeCell ref="H6:H7"/>
    <mergeCell ref="I6:M6"/>
    <mergeCell ref="N6:N7"/>
    <mergeCell ref="O6:S6"/>
    <mergeCell ref="A8:A9"/>
    <mergeCell ref="A17:A18"/>
    <mergeCell ref="A5:A7"/>
    <mergeCell ref="B5:G5"/>
    <mergeCell ref="H5:M5"/>
    <mergeCell ref="B8:G8"/>
    <mergeCell ref="H8:M8"/>
    <mergeCell ref="B17:G17"/>
    <mergeCell ref="H17:M17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8"/>
  <sheetViews>
    <sheetView workbookViewId="0">
      <selection activeCell="A4" sqref="A4"/>
    </sheetView>
  </sheetViews>
  <sheetFormatPr baseColWidth="10" defaultColWidth="10.81640625" defaultRowHeight="14.65" customHeight="1"/>
  <cols>
    <col min="1" max="1" width="26.81640625" style="3" customWidth="1"/>
    <col min="2" max="13" width="12.54296875" style="3" customWidth="1"/>
    <col min="14" max="16384" width="10.81640625" style="3"/>
  </cols>
  <sheetData>
    <row r="1" spans="1:13" s="5" customFormat="1" ht="20.25" customHeight="1">
      <c r="A1" s="4" t="s">
        <v>0</v>
      </c>
    </row>
    <row r="2" spans="1:13" s="2" customFormat="1" ht="14.65" customHeight="1">
      <c r="A2" s="1"/>
    </row>
    <row r="3" spans="1:13" s="2" customFormat="1" ht="14.65" customHeight="1">
      <c r="A3" s="9" t="s">
        <v>248</v>
      </c>
    </row>
    <row r="5" spans="1:13" s="283" customFormat="1" ht="20" customHeight="1">
      <c r="A5" s="374" t="s">
        <v>28</v>
      </c>
      <c r="B5" s="366">
        <v>2011</v>
      </c>
      <c r="C5" s="366"/>
      <c r="D5" s="366"/>
      <c r="E5" s="366"/>
      <c r="F5" s="366">
        <v>2015</v>
      </c>
      <c r="G5" s="366"/>
      <c r="H5" s="366"/>
      <c r="I5" s="366"/>
      <c r="J5" s="366" t="s">
        <v>49</v>
      </c>
      <c r="K5" s="366"/>
      <c r="L5" s="366"/>
      <c r="M5" s="366"/>
    </row>
    <row r="6" spans="1:13" s="283" customFormat="1" ht="20" customHeight="1">
      <c r="A6" s="375"/>
      <c r="B6" s="371" t="s">
        <v>1</v>
      </c>
      <c r="C6" s="366" t="s">
        <v>27</v>
      </c>
      <c r="D6" s="366"/>
      <c r="E6" s="366"/>
      <c r="F6" s="371" t="s">
        <v>1</v>
      </c>
      <c r="G6" s="366" t="s">
        <v>27</v>
      </c>
      <c r="H6" s="366"/>
      <c r="I6" s="366"/>
      <c r="J6" s="371" t="s">
        <v>1</v>
      </c>
      <c r="K6" s="366" t="s">
        <v>27</v>
      </c>
      <c r="L6" s="366"/>
      <c r="M6" s="366"/>
    </row>
    <row r="7" spans="1:13" s="25" customFormat="1" ht="40.15" customHeight="1">
      <c r="A7" s="375"/>
      <c r="B7" s="372"/>
      <c r="C7" s="333" t="s">
        <v>102</v>
      </c>
      <c r="D7" s="333" t="s">
        <v>68</v>
      </c>
      <c r="E7" s="333" t="s">
        <v>12</v>
      </c>
      <c r="F7" s="372"/>
      <c r="G7" s="333" t="s">
        <v>102</v>
      </c>
      <c r="H7" s="333" t="s">
        <v>68</v>
      </c>
      <c r="I7" s="333" t="s">
        <v>12</v>
      </c>
      <c r="J7" s="372"/>
      <c r="K7" s="333" t="s">
        <v>102</v>
      </c>
      <c r="L7" s="333" t="s">
        <v>68</v>
      </c>
      <c r="M7" s="333" t="s">
        <v>12</v>
      </c>
    </row>
    <row r="8" spans="1:13" ht="14.65" customHeight="1">
      <c r="A8" s="337"/>
      <c r="B8" s="362" t="s">
        <v>5</v>
      </c>
      <c r="C8" s="362"/>
      <c r="D8" s="362"/>
      <c r="E8" s="362"/>
      <c r="F8" s="362" t="s">
        <v>5</v>
      </c>
      <c r="G8" s="362"/>
      <c r="H8" s="362"/>
      <c r="I8" s="362"/>
      <c r="J8" s="362" t="s">
        <v>5</v>
      </c>
      <c r="K8" s="362"/>
      <c r="L8" s="362"/>
      <c r="M8" s="362"/>
    </row>
    <row r="9" spans="1:13" ht="14.65" customHeight="1">
      <c r="A9" s="341" t="s">
        <v>29</v>
      </c>
      <c r="B9" s="307">
        <f>SUM(B11:B20,B22:B27)</f>
        <v>510018</v>
      </c>
      <c r="C9" s="307">
        <f t="shared" ref="C9:H9" si="0">SUM(C11:C20,C22:C27)</f>
        <v>58659</v>
      </c>
      <c r="D9" s="307">
        <f t="shared" si="0"/>
        <v>413563</v>
      </c>
      <c r="E9" s="307">
        <f>SUM(E11:E20,E22:E27)</f>
        <v>37796</v>
      </c>
      <c r="F9" s="307">
        <f t="shared" si="0"/>
        <v>524297</v>
      </c>
      <c r="G9" s="307">
        <f t="shared" si="0"/>
        <v>85220</v>
      </c>
      <c r="H9" s="307">
        <f t="shared" si="0"/>
        <v>397884</v>
      </c>
      <c r="I9" s="307">
        <f>'Tab. 2.2'!L20</f>
        <v>41408</v>
      </c>
      <c r="J9" s="309">
        <f>F9-B9</f>
        <v>14279</v>
      </c>
      <c r="K9" s="309">
        <f t="shared" ref="K9:M24" si="1">G9-C9</f>
        <v>26561</v>
      </c>
      <c r="L9" s="309">
        <f t="shared" si="1"/>
        <v>-15679</v>
      </c>
      <c r="M9" s="309">
        <f t="shared" si="1"/>
        <v>3612</v>
      </c>
    </row>
    <row r="10" spans="1:13" ht="14.65" customHeight="1">
      <c r="A10" s="27" t="s">
        <v>30</v>
      </c>
      <c r="B10" s="42">
        <f>SUM(B11:B20)</f>
        <v>431407</v>
      </c>
      <c r="C10" s="42">
        <f t="shared" ref="C10:H10" si="2">SUM(C11:C20)</f>
        <v>41935</v>
      </c>
      <c r="D10" s="42">
        <f t="shared" si="2"/>
        <v>365106</v>
      </c>
      <c r="E10" s="42">
        <f t="shared" si="2"/>
        <v>24366</v>
      </c>
      <c r="F10" s="42">
        <f t="shared" si="2"/>
        <v>434985</v>
      </c>
      <c r="G10" s="42">
        <f t="shared" si="2"/>
        <v>65622</v>
      </c>
      <c r="H10" s="42">
        <f t="shared" si="2"/>
        <v>345509</v>
      </c>
      <c r="I10" s="42">
        <v>23995</v>
      </c>
      <c r="J10" s="45">
        <f t="shared" ref="J10:M27" si="3">F10-B10</f>
        <v>3578</v>
      </c>
      <c r="K10" s="45">
        <f t="shared" si="1"/>
        <v>23687</v>
      </c>
      <c r="L10" s="45">
        <f t="shared" si="1"/>
        <v>-19597</v>
      </c>
      <c r="M10" s="45">
        <f t="shared" si="1"/>
        <v>-371</v>
      </c>
    </row>
    <row r="11" spans="1:13" ht="14.65" customHeight="1">
      <c r="A11" s="28" t="s">
        <v>31</v>
      </c>
      <c r="B11" s="39">
        <f>SUM(C11:E11)</f>
        <v>33066</v>
      </c>
      <c r="C11" s="39">
        <v>3037</v>
      </c>
      <c r="D11" s="39">
        <v>28386</v>
      </c>
      <c r="E11" s="39">
        <v>1643</v>
      </c>
      <c r="F11" s="39">
        <f t="shared" ref="F11:F20" si="4">SUM(G11:I11)</f>
        <v>33881</v>
      </c>
      <c r="G11" s="39">
        <v>4925</v>
      </c>
      <c r="H11" s="39">
        <v>27594</v>
      </c>
      <c r="I11" s="39">
        <v>1362</v>
      </c>
      <c r="J11" s="55">
        <f t="shared" si="3"/>
        <v>815</v>
      </c>
      <c r="K11" s="55">
        <f t="shared" si="1"/>
        <v>1888</v>
      </c>
      <c r="L11" s="55">
        <f t="shared" si="1"/>
        <v>-792</v>
      </c>
      <c r="M11" s="55">
        <f t="shared" si="1"/>
        <v>-281</v>
      </c>
    </row>
    <row r="12" spans="1:13" ht="14.65" customHeight="1">
      <c r="A12" s="29" t="s">
        <v>32</v>
      </c>
      <c r="B12" s="42">
        <f t="shared" ref="B12:B27" si="5">SUM(C12:E12)</f>
        <v>11124</v>
      </c>
      <c r="C12" s="42">
        <v>1580</v>
      </c>
      <c r="D12" s="42">
        <v>7841</v>
      </c>
      <c r="E12" s="42">
        <v>1703</v>
      </c>
      <c r="F12" s="42">
        <f t="shared" si="4"/>
        <v>10760</v>
      </c>
      <c r="G12" s="42">
        <v>2801</v>
      </c>
      <c r="H12" s="42">
        <v>7959</v>
      </c>
      <c r="I12" s="42" t="s">
        <v>53</v>
      </c>
      <c r="J12" s="45">
        <f t="shared" si="3"/>
        <v>-364</v>
      </c>
      <c r="K12" s="45">
        <f t="shared" si="1"/>
        <v>1221</v>
      </c>
      <c r="L12" s="45">
        <f t="shared" si="1"/>
        <v>118</v>
      </c>
      <c r="M12" s="42" t="s">
        <v>53</v>
      </c>
    </row>
    <row r="13" spans="1:13" ht="14.65" customHeight="1">
      <c r="A13" s="28" t="s">
        <v>33</v>
      </c>
      <c r="B13" s="39">
        <f t="shared" si="5"/>
        <v>68790</v>
      </c>
      <c r="C13" s="39">
        <v>5643</v>
      </c>
      <c r="D13" s="39">
        <v>59040</v>
      </c>
      <c r="E13" s="39">
        <v>4107</v>
      </c>
      <c r="F13" s="39">
        <f t="shared" si="4"/>
        <v>68559</v>
      </c>
      <c r="G13" s="39">
        <v>9349</v>
      </c>
      <c r="H13" s="39">
        <v>54173</v>
      </c>
      <c r="I13" s="39">
        <v>5037</v>
      </c>
      <c r="J13" s="55">
        <f t="shared" si="3"/>
        <v>-231</v>
      </c>
      <c r="K13" s="55">
        <f t="shared" si="1"/>
        <v>3706</v>
      </c>
      <c r="L13" s="55">
        <f t="shared" si="1"/>
        <v>-4867</v>
      </c>
      <c r="M13" s="55">
        <f t="shared" si="1"/>
        <v>930</v>
      </c>
    </row>
    <row r="14" spans="1:13" ht="14.65" customHeight="1">
      <c r="A14" s="29" t="s">
        <v>34</v>
      </c>
      <c r="B14" s="42">
        <f t="shared" si="5"/>
        <v>5377</v>
      </c>
      <c r="C14" s="42">
        <v>515</v>
      </c>
      <c r="D14" s="42">
        <v>4345</v>
      </c>
      <c r="E14" s="42">
        <v>517</v>
      </c>
      <c r="F14" s="42">
        <f t="shared" si="4"/>
        <v>5812</v>
      </c>
      <c r="G14" s="42">
        <v>797</v>
      </c>
      <c r="H14" s="42">
        <v>4615</v>
      </c>
      <c r="I14" s="42">
        <v>400</v>
      </c>
      <c r="J14" s="45">
        <f t="shared" si="3"/>
        <v>435</v>
      </c>
      <c r="K14" s="45">
        <f t="shared" si="1"/>
        <v>282</v>
      </c>
      <c r="L14" s="45">
        <f t="shared" si="1"/>
        <v>270</v>
      </c>
      <c r="M14" s="45">
        <f t="shared" si="1"/>
        <v>-117</v>
      </c>
    </row>
    <row r="15" spans="1:13" ht="14.65" customHeight="1">
      <c r="A15" s="28" t="s">
        <v>35</v>
      </c>
      <c r="B15" s="39">
        <f t="shared" si="5"/>
        <v>96601</v>
      </c>
      <c r="C15" s="39">
        <v>7036</v>
      </c>
      <c r="D15" s="39">
        <v>88916</v>
      </c>
      <c r="E15" s="39">
        <v>649</v>
      </c>
      <c r="F15" s="39">
        <f t="shared" si="4"/>
        <v>91215</v>
      </c>
      <c r="G15" s="39">
        <v>12652</v>
      </c>
      <c r="H15" s="39">
        <v>78352</v>
      </c>
      <c r="I15" s="39">
        <v>211</v>
      </c>
      <c r="J15" s="55">
        <f t="shared" si="3"/>
        <v>-5386</v>
      </c>
      <c r="K15" s="55">
        <f t="shared" si="1"/>
        <v>5616</v>
      </c>
      <c r="L15" s="55">
        <f t="shared" si="1"/>
        <v>-10564</v>
      </c>
      <c r="M15" s="55">
        <f t="shared" si="1"/>
        <v>-438</v>
      </c>
    </row>
    <row r="16" spans="1:13" ht="14.65" customHeight="1">
      <c r="A16" s="29" t="s">
        <v>36</v>
      </c>
      <c r="B16" s="42">
        <f t="shared" si="5"/>
        <v>41707</v>
      </c>
      <c r="C16" s="42">
        <v>3519</v>
      </c>
      <c r="D16" s="42">
        <v>35556</v>
      </c>
      <c r="E16" s="42">
        <v>2632</v>
      </c>
      <c r="F16" s="42">
        <f t="shared" si="4"/>
        <v>43900</v>
      </c>
      <c r="G16" s="42">
        <v>5853</v>
      </c>
      <c r="H16" s="42">
        <v>35399</v>
      </c>
      <c r="I16" s="42">
        <v>2648</v>
      </c>
      <c r="J16" s="45">
        <f t="shared" si="3"/>
        <v>2193</v>
      </c>
      <c r="K16" s="45">
        <f t="shared" si="1"/>
        <v>2334</v>
      </c>
      <c r="L16" s="45">
        <f t="shared" si="1"/>
        <v>-157</v>
      </c>
      <c r="M16" s="45">
        <f t="shared" si="1"/>
        <v>16</v>
      </c>
    </row>
    <row r="17" spans="1:13" ht="14.65" customHeight="1">
      <c r="A17" s="28" t="s">
        <v>37</v>
      </c>
      <c r="B17" s="39">
        <f t="shared" si="5"/>
        <v>25726</v>
      </c>
      <c r="C17" s="39">
        <v>3603</v>
      </c>
      <c r="D17" s="39">
        <v>21115</v>
      </c>
      <c r="E17" s="39">
        <v>1008</v>
      </c>
      <c r="F17" s="39">
        <f t="shared" si="4"/>
        <v>25668</v>
      </c>
      <c r="G17" s="39">
        <v>4449</v>
      </c>
      <c r="H17" s="39">
        <v>20186</v>
      </c>
      <c r="I17" s="39">
        <v>1033</v>
      </c>
      <c r="J17" s="55">
        <f t="shared" si="3"/>
        <v>-58</v>
      </c>
      <c r="K17" s="55">
        <f t="shared" si="1"/>
        <v>846</v>
      </c>
      <c r="L17" s="55">
        <f t="shared" si="1"/>
        <v>-929</v>
      </c>
      <c r="M17" s="55">
        <f t="shared" si="1"/>
        <v>25</v>
      </c>
    </row>
    <row r="18" spans="1:13" ht="14.65" customHeight="1">
      <c r="A18" s="29" t="s">
        <v>38</v>
      </c>
      <c r="B18" s="42">
        <f t="shared" si="5"/>
        <v>75732</v>
      </c>
      <c r="C18" s="42">
        <v>7673</v>
      </c>
      <c r="D18" s="42">
        <v>65568</v>
      </c>
      <c r="E18" s="42">
        <v>2491</v>
      </c>
      <c r="F18" s="42">
        <f t="shared" si="4"/>
        <v>73807</v>
      </c>
      <c r="G18" s="42">
        <v>10211</v>
      </c>
      <c r="H18" s="42">
        <v>61437</v>
      </c>
      <c r="I18" s="42">
        <v>2159</v>
      </c>
      <c r="J18" s="45">
        <f t="shared" si="3"/>
        <v>-1925</v>
      </c>
      <c r="K18" s="45">
        <f t="shared" si="1"/>
        <v>2538</v>
      </c>
      <c r="L18" s="45">
        <f t="shared" si="1"/>
        <v>-4131</v>
      </c>
      <c r="M18" s="45">
        <f t="shared" si="1"/>
        <v>-332</v>
      </c>
    </row>
    <row r="19" spans="1:13" ht="14.65" customHeight="1">
      <c r="A19" s="28" t="s">
        <v>39</v>
      </c>
      <c r="B19" s="39">
        <f t="shared" si="5"/>
        <v>69434</v>
      </c>
      <c r="C19" s="39">
        <v>8860</v>
      </c>
      <c r="D19" s="39">
        <v>51126</v>
      </c>
      <c r="E19" s="39">
        <v>9448</v>
      </c>
      <c r="F19" s="39">
        <f t="shared" si="4"/>
        <v>77936</v>
      </c>
      <c r="G19" s="39">
        <v>14010</v>
      </c>
      <c r="H19" s="39">
        <v>52922</v>
      </c>
      <c r="I19" s="39">
        <v>11004</v>
      </c>
      <c r="J19" s="55">
        <f t="shared" si="3"/>
        <v>8502</v>
      </c>
      <c r="K19" s="55">
        <f t="shared" si="1"/>
        <v>5150</v>
      </c>
      <c r="L19" s="55">
        <f t="shared" si="1"/>
        <v>1796</v>
      </c>
      <c r="M19" s="55">
        <f t="shared" si="1"/>
        <v>1556</v>
      </c>
    </row>
    <row r="20" spans="1:13" ht="14.65" customHeight="1">
      <c r="A20" s="29" t="s">
        <v>40</v>
      </c>
      <c r="B20" s="42">
        <f t="shared" si="5"/>
        <v>3850</v>
      </c>
      <c r="C20" s="42">
        <v>469</v>
      </c>
      <c r="D20" s="42">
        <v>3213</v>
      </c>
      <c r="E20" s="42">
        <v>168</v>
      </c>
      <c r="F20" s="42">
        <f t="shared" si="4"/>
        <v>3447</v>
      </c>
      <c r="G20" s="42">
        <v>575</v>
      </c>
      <c r="H20" s="42">
        <v>2872</v>
      </c>
      <c r="I20" s="42" t="s">
        <v>53</v>
      </c>
      <c r="J20" s="45">
        <f t="shared" si="3"/>
        <v>-403</v>
      </c>
      <c r="K20" s="45">
        <f t="shared" si="1"/>
        <v>106</v>
      </c>
      <c r="L20" s="45">
        <f t="shared" si="1"/>
        <v>-341</v>
      </c>
      <c r="M20" s="42" t="s">
        <v>53</v>
      </c>
    </row>
    <row r="21" spans="1:13" ht="14.65" customHeight="1">
      <c r="A21" s="30" t="s">
        <v>41</v>
      </c>
      <c r="B21" s="39">
        <f t="shared" si="5"/>
        <v>78611</v>
      </c>
      <c r="C21" s="39">
        <f t="shared" ref="C21:D21" si="6">SUM(C22:C27)</f>
        <v>16724</v>
      </c>
      <c r="D21" s="39">
        <f t="shared" si="6"/>
        <v>48457</v>
      </c>
      <c r="E21" s="39">
        <f t="shared" ref="E21:F21" si="7">SUM(E22:E27)</f>
        <v>13430</v>
      </c>
      <c r="F21" s="39">
        <f t="shared" si="7"/>
        <v>89312</v>
      </c>
      <c r="G21" s="39">
        <f>SUM(G22:G27)</f>
        <v>19598</v>
      </c>
      <c r="H21" s="39">
        <f>SUM(H22:H27)</f>
        <v>52375</v>
      </c>
      <c r="I21" s="39">
        <v>17413</v>
      </c>
      <c r="J21" s="55">
        <f t="shared" si="3"/>
        <v>10701</v>
      </c>
      <c r="K21" s="55">
        <f t="shared" si="1"/>
        <v>2874</v>
      </c>
      <c r="L21" s="55">
        <f t="shared" si="1"/>
        <v>3918</v>
      </c>
      <c r="M21" s="55">
        <f t="shared" si="1"/>
        <v>3983</v>
      </c>
    </row>
    <row r="22" spans="1:13" ht="14.65" customHeight="1">
      <c r="A22" s="29" t="s">
        <v>42</v>
      </c>
      <c r="B22" s="42">
        <f t="shared" si="5"/>
        <v>14037</v>
      </c>
      <c r="C22" s="42">
        <v>3625</v>
      </c>
      <c r="D22" s="42">
        <v>10412</v>
      </c>
      <c r="E22" s="42" t="s">
        <v>53</v>
      </c>
      <c r="F22" s="42">
        <f t="shared" ref="F22:F27" si="8">SUM(G22:I22)</f>
        <v>15299</v>
      </c>
      <c r="G22" s="42">
        <v>4182</v>
      </c>
      <c r="H22" s="42">
        <v>11117</v>
      </c>
      <c r="I22" s="42" t="s">
        <v>53</v>
      </c>
      <c r="J22" s="45">
        <f t="shared" si="3"/>
        <v>1262</v>
      </c>
      <c r="K22" s="45">
        <f t="shared" si="1"/>
        <v>557</v>
      </c>
      <c r="L22" s="45">
        <f t="shared" si="1"/>
        <v>705</v>
      </c>
      <c r="M22" s="42" t="s">
        <v>53</v>
      </c>
    </row>
    <row r="23" spans="1:13" ht="14.65" customHeight="1">
      <c r="A23" s="28" t="s">
        <v>43</v>
      </c>
      <c r="B23" s="39">
        <f t="shared" si="5"/>
        <v>10589</v>
      </c>
      <c r="C23" s="39">
        <v>2002</v>
      </c>
      <c r="D23" s="39">
        <v>5520</v>
      </c>
      <c r="E23" s="39">
        <v>3067</v>
      </c>
      <c r="F23" s="39">
        <f t="shared" si="8"/>
        <v>12875</v>
      </c>
      <c r="G23" s="39">
        <v>2373</v>
      </c>
      <c r="H23" s="39">
        <v>5964</v>
      </c>
      <c r="I23" s="39">
        <v>4538</v>
      </c>
      <c r="J23" s="55">
        <f t="shared" si="3"/>
        <v>2286</v>
      </c>
      <c r="K23" s="55">
        <f t="shared" si="1"/>
        <v>371</v>
      </c>
      <c r="L23" s="55">
        <f t="shared" si="1"/>
        <v>444</v>
      </c>
      <c r="M23" s="55">
        <f t="shared" si="1"/>
        <v>1471</v>
      </c>
    </row>
    <row r="24" spans="1:13" ht="14.65" customHeight="1">
      <c r="A24" s="29" t="s">
        <v>44</v>
      </c>
      <c r="B24" s="42">
        <f t="shared" si="5"/>
        <v>9026</v>
      </c>
      <c r="C24" s="42">
        <v>1682</v>
      </c>
      <c r="D24" s="42">
        <v>5170</v>
      </c>
      <c r="E24" s="42">
        <v>2174</v>
      </c>
      <c r="F24" s="42">
        <f t="shared" si="8"/>
        <v>10778</v>
      </c>
      <c r="G24" s="42">
        <v>2044</v>
      </c>
      <c r="H24" s="42">
        <v>5715</v>
      </c>
      <c r="I24" s="42">
        <v>3019</v>
      </c>
      <c r="J24" s="45">
        <f t="shared" si="3"/>
        <v>1752</v>
      </c>
      <c r="K24" s="45">
        <f t="shared" si="1"/>
        <v>362</v>
      </c>
      <c r="L24" s="45">
        <f t="shared" si="1"/>
        <v>545</v>
      </c>
      <c r="M24" s="45">
        <f t="shared" si="1"/>
        <v>845</v>
      </c>
    </row>
    <row r="25" spans="1:13" ht="14.65" customHeight="1">
      <c r="A25" s="28" t="s">
        <v>45</v>
      </c>
      <c r="B25" s="39">
        <f t="shared" si="5"/>
        <v>20176</v>
      </c>
      <c r="C25" s="39">
        <v>3387</v>
      </c>
      <c r="D25" s="39">
        <v>12229</v>
      </c>
      <c r="E25" s="39">
        <v>4560</v>
      </c>
      <c r="F25" s="39">
        <f t="shared" si="8"/>
        <v>22848</v>
      </c>
      <c r="G25" s="39">
        <v>4151</v>
      </c>
      <c r="H25" s="39">
        <v>13393</v>
      </c>
      <c r="I25" s="39">
        <v>5304</v>
      </c>
      <c r="J25" s="55">
        <f t="shared" si="3"/>
        <v>2672</v>
      </c>
      <c r="K25" s="55">
        <f t="shared" si="3"/>
        <v>764</v>
      </c>
      <c r="L25" s="55">
        <f t="shared" si="3"/>
        <v>1164</v>
      </c>
      <c r="M25" s="55">
        <f t="shared" si="3"/>
        <v>744</v>
      </c>
    </row>
    <row r="26" spans="1:13" ht="14.65" customHeight="1">
      <c r="A26" s="29" t="s">
        <v>46</v>
      </c>
      <c r="B26" s="42">
        <f t="shared" si="5"/>
        <v>11987</v>
      </c>
      <c r="C26" s="42">
        <v>2596</v>
      </c>
      <c r="D26" s="42">
        <v>5850</v>
      </c>
      <c r="E26" s="42">
        <v>3541</v>
      </c>
      <c r="F26" s="42">
        <f t="shared" si="8"/>
        <v>13856</v>
      </c>
      <c r="G26" s="42">
        <v>2824</v>
      </c>
      <c r="H26" s="42">
        <v>6554</v>
      </c>
      <c r="I26" s="42">
        <v>4478</v>
      </c>
      <c r="J26" s="45">
        <f t="shared" si="3"/>
        <v>1869</v>
      </c>
      <c r="K26" s="45">
        <f t="shared" si="3"/>
        <v>228</v>
      </c>
      <c r="L26" s="45">
        <f t="shared" si="3"/>
        <v>704</v>
      </c>
      <c r="M26" s="45">
        <f t="shared" si="3"/>
        <v>937</v>
      </c>
    </row>
    <row r="27" spans="1:13" ht="14.65" customHeight="1">
      <c r="A27" s="342" t="s">
        <v>47</v>
      </c>
      <c r="B27" s="276">
        <f t="shared" si="5"/>
        <v>12796</v>
      </c>
      <c r="C27" s="276">
        <v>3432</v>
      </c>
      <c r="D27" s="276">
        <v>9276</v>
      </c>
      <c r="E27" s="276">
        <v>88</v>
      </c>
      <c r="F27" s="276">
        <f t="shared" si="8"/>
        <v>13656</v>
      </c>
      <c r="G27" s="276">
        <v>4024</v>
      </c>
      <c r="H27" s="276">
        <v>9632</v>
      </c>
      <c r="I27" s="276" t="s">
        <v>53</v>
      </c>
      <c r="J27" s="278">
        <f t="shared" si="3"/>
        <v>860</v>
      </c>
      <c r="K27" s="278">
        <f t="shared" si="3"/>
        <v>592</v>
      </c>
      <c r="L27" s="278">
        <f t="shared" si="3"/>
        <v>356</v>
      </c>
      <c r="M27" s="278" t="s">
        <v>53</v>
      </c>
    </row>
    <row r="28" spans="1:13" ht="14.65" customHeight="1">
      <c r="A28" s="337"/>
      <c r="B28" s="362" t="s">
        <v>48</v>
      </c>
      <c r="C28" s="362"/>
      <c r="D28" s="362"/>
      <c r="E28" s="362"/>
      <c r="F28" s="362" t="s">
        <v>48</v>
      </c>
      <c r="G28" s="362"/>
      <c r="H28" s="362"/>
      <c r="I28" s="362"/>
      <c r="J28" s="362" t="s">
        <v>124</v>
      </c>
      <c r="K28" s="362"/>
      <c r="L28" s="362"/>
      <c r="M28" s="362"/>
    </row>
    <row r="29" spans="1:13" ht="14.65" customHeight="1">
      <c r="A29" s="341" t="s">
        <v>29</v>
      </c>
      <c r="B29" s="343">
        <f>B9*100/$B9</f>
        <v>100</v>
      </c>
      <c r="C29" s="344">
        <f t="shared" ref="C29:E29" si="9">C9*100/$B9</f>
        <v>11.501358775572626</v>
      </c>
      <c r="D29" s="344">
        <f t="shared" si="9"/>
        <v>81.087922387053013</v>
      </c>
      <c r="E29" s="344">
        <f t="shared" si="9"/>
        <v>7.4107188373743673</v>
      </c>
      <c r="F29" s="343">
        <f>F9*100/$F9</f>
        <v>100</v>
      </c>
      <c r="G29" s="344">
        <f t="shared" ref="G29:I29" si="10">G9*100/$F9</f>
        <v>16.25414602791929</v>
      </c>
      <c r="H29" s="344">
        <f t="shared" si="10"/>
        <v>75.889047619955861</v>
      </c>
      <c r="I29" s="344">
        <f t="shared" si="10"/>
        <v>7.8978136437934987</v>
      </c>
      <c r="J29" s="345" t="s">
        <v>103</v>
      </c>
      <c r="K29" s="193">
        <f t="shared" ref="K29:M44" si="11">G29-C29</f>
        <v>4.7527872523466641</v>
      </c>
      <c r="L29" s="193">
        <f t="shared" si="11"/>
        <v>-5.198874767097152</v>
      </c>
      <c r="M29" s="193">
        <f t="shared" si="11"/>
        <v>0.48709480641913139</v>
      </c>
    </row>
    <row r="30" spans="1:13" ht="14.65" customHeight="1">
      <c r="A30" s="27" t="s">
        <v>30</v>
      </c>
      <c r="B30" s="59">
        <f t="shared" ref="B30:E45" si="12">B10*100/$B10</f>
        <v>100</v>
      </c>
      <c r="C30" s="61">
        <f t="shared" si="12"/>
        <v>9.7205191385397089</v>
      </c>
      <c r="D30" s="61">
        <f t="shared" si="12"/>
        <v>84.631450115552141</v>
      </c>
      <c r="E30" s="61">
        <f t="shared" si="12"/>
        <v>5.648030745908156</v>
      </c>
      <c r="F30" s="59">
        <f t="shared" ref="F30:I45" si="13">F10*100/$F10</f>
        <v>100</v>
      </c>
      <c r="G30" s="61">
        <f t="shared" si="13"/>
        <v>15.086037449567227</v>
      </c>
      <c r="H30" s="61">
        <f t="shared" si="13"/>
        <v>79.4300952906422</v>
      </c>
      <c r="I30" s="61">
        <f t="shared" si="13"/>
        <v>5.5162821706495624</v>
      </c>
      <c r="J30" s="59" t="s">
        <v>103</v>
      </c>
      <c r="K30" s="57">
        <f t="shared" si="11"/>
        <v>5.3655183110275182</v>
      </c>
      <c r="L30" s="57">
        <f t="shared" si="11"/>
        <v>-5.2013548249099415</v>
      </c>
      <c r="M30" s="57">
        <f t="shared" si="11"/>
        <v>-0.13174857525859363</v>
      </c>
    </row>
    <row r="31" spans="1:13" ht="14.65" customHeight="1">
      <c r="A31" s="28" t="s">
        <v>31</v>
      </c>
      <c r="B31" s="58">
        <f t="shared" si="12"/>
        <v>100</v>
      </c>
      <c r="C31" s="60">
        <f t="shared" si="12"/>
        <v>9.1846609810681663</v>
      </c>
      <c r="D31" s="60">
        <f t="shared" si="12"/>
        <v>85.846488840500811</v>
      </c>
      <c r="E31" s="60">
        <f t="shared" si="12"/>
        <v>4.9688501784310164</v>
      </c>
      <c r="F31" s="58">
        <f t="shared" si="13"/>
        <v>100</v>
      </c>
      <c r="G31" s="60">
        <f t="shared" si="13"/>
        <v>14.536170715150083</v>
      </c>
      <c r="H31" s="60">
        <f t="shared" si="13"/>
        <v>81.443877099259169</v>
      </c>
      <c r="I31" s="60">
        <f t="shared" si="13"/>
        <v>4.0199521855907436</v>
      </c>
      <c r="J31" s="58" t="s">
        <v>103</v>
      </c>
      <c r="K31" s="56">
        <f t="shared" si="11"/>
        <v>5.3515097340819171</v>
      </c>
      <c r="L31" s="56">
        <f t="shared" si="11"/>
        <v>-4.4026117412416426</v>
      </c>
      <c r="M31" s="56">
        <f t="shared" si="11"/>
        <v>-0.94889799284027276</v>
      </c>
    </row>
    <row r="32" spans="1:13" ht="14.65" customHeight="1">
      <c r="A32" s="29" t="s">
        <v>32</v>
      </c>
      <c r="B32" s="59">
        <f t="shared" si="12"/>
        <v>100</v>
      </c>
      <c r="C32" s="61">
        <f t="shared" si="12"/>
        <v>14.203523912261776</v>
      </c>
      <c r="D32" s="61">
        <f t="shared" si="12"/>
        <v>70.487234807623153</v>
      </c>
      <c r="E32" s="61">
        <f t="shared" si="12"/>
        <v>15.309241280115067</v>
      </c>
      <c r="F32" s="59">
        <f t="shared" si="13"/>
        <v>100</v>
      </c>
      <c r="G32" s="61">
        <f t="shared" si="13"/>
        <v>26.031598513011151</v>
      </c>
      <c r="H32" s="61">
        <f t="shared" si="13"/>
        <v>73.968401486988853</v>
      </c>
      <c r="I32" s="42" t="s">
        <v>53</v>
      </c>
      <c r="J32" s="59" t="s">
        <v>103</v>
      </c>
      <c r="K32" s="57">
        <f t="shared" si="11"/>
        <v>11.828074600749375</v>
      </c>
      <c r="L32" s="57">
        <f t="shared" si="11"/>
        <v>3.4811666793656997</v>
      </c>
      <c r="M32" s="42" t="s">
        <v>53</v>
      </c>
    </row>
    <row r="33" spans="1:13" ht="14.65" customHeight="1">
      <c r="A33" s="28" t="s">
        <v>33</v>
      </c>
      <c r="B33" s="58">
        <f t="shared" si="12"/>
        <v>100</v>
      </c>
      <c r="C33" s="60">
        <f t="shared" si="12"/>
        <v>8.2032272132577404</v>
      </c>
      <c r="D33" s="60">
        <f t="shared" si="12"/>
        <v>85.826428259921499</v>
      </c>
      <c r="E33" s="60">
        <f t="shared" si="12"/>
        <v>5.9703445268207584</v>
      </c>
      <c r="F33" s="58">
        <f t="shared" si="13"/>
        <v>100</v>
      </c>
      <c r="G33" s="60">
        <f t="shared" si="13"/>
        <v>13.63642993625928</v>
      </c>
      <c r="H33" s="60">
        <f t="shared" si="13"/>
        <v>79.016613427850459</v>
      </c>
      <c r="I33" s="60">
        <f t="shared" si="13"/>
        <v>7.3469566358902547</v>
      </c>
      <c r="J33" s="58" t="s">
        <v>103</v>
      </c>
      <c r="K33" s="56">
        <f t="shared" si="11"/>
        <v>5.4332027230015392</v>
      </c>
      <c r="L33" s="56">
        <f t="shared" si="11"/>
        <v>-6.8098148320710408</v>
      </c>
      <c r="M33" s="56">
        <f t="shared" si="11"/>
        <v>1.3766121090694963</v>
      </c>
    </row>
    <row r="34" spans="1:13" ht="14.65" customHeight="1">
      <c r="A34" s="29" t="s">
        <v>34</v>
      </c>
      <c r="B34" s="59">
        <f t="shared" si="12"/>
        <v>100</v>
      </c>
      <c r="C34" s="61">
        <f t="shared" si="12"/>
        <v>9.5778315045564444</v>
      </c>
      <c r="D34" s="61">
        <f t="shared" si="12"/>
        <v>80.807141528733496</v>
      </c>
      <c r="E34" s="61">
        <f t="shared" si="12"/>
        <v>9.6150269667100616</v>
      </c>
      <c r="F34" s="59">
        <f t="shared" si="13"/>
        <v>100</v>
      </c>
      <c r="G34" s="61">
        <f t="shared" si="13"/>
        <v>13.713007570543702</v>
      </c>
      <c r="H34" s="61">
        <f t="shared" si="13"/>
        <v>79.404679972470745</v>
      </c>
      <c r="I34" s="61">
        <f t="shared" si="13"/>
        <v>6.8823124569855469</v>
      </c>
      <c r="J34" s="59" t="s">
        <v>103</v>
      </c>
      <c r="K34" s="57">
        <f t="shared" si="11"/>
        <v>4.1351760659872578</v>
      </c>
      <c r="L34" s="57">
        <f t="shared" si="11"/>
        <v>-1.4024615562627503</v>
      </c>
      <c r="M34" s="57">
        <f t="shared" si="11"/>
        <v>-2.7327145097245147</v>
      </c>
    </row>
    <row r="35" spans="1:13" ht="14.65" customHeight="1">
      <c r="A35" s="28" t="s">
        <v>35</v>
      </c>
      <c r="B35" s="58">
        <f t="shared" si="12"/>
        <v>100</v>
      </c>
      <c r="C35" s="60">
        <f t="shared" si="12"/>
        <v>7.2835684930797822</v>
      </c>
      <c r="D35" s="60">
        <f t="shared" si="12"/>
        <v>92.044595811637564</v>
      </c>
      <c r="E35" s="60">
        <f t="shared" si="12"/>
        <v>0.67183569528265752</v>
      </c>
      <c r="F35" s="58">
        <f t="shared" si="13"/>
        <v>100</v>
      </c>
      <c r="G35" s="60">
        <f t="shared" si="13"/>
        <v>13.870525681083155</v>
      </c>
      <c r="H35" s="60">
        <f t="shared" si="13"/>
        <v>85.898152716110289</v>
      </c>
      <c r="I35" s="60">
        <f t="shared" si="13"/>
        <v>0.23132160280655595</v>
      </c>
      <c r="J35" s="58" t="s">
        <v>103</v>
      </c>
      <c r="K35" s="56">
        <f>G35-C35</f>
        <v>6.5869571880033728</v>
      </c>
      <c r="L35" s="56">
        <f t="shared" si="11"/>
        <v>-6.1464430955272746</v>
      </c>
      <c r="M35" s="56">
        <f t="shared" si="11"/>
        <v>-0.44051409247610157</v>
      </c>
    </row>
    <row r="36" spans="1:13" ht="14.65" customHeight="1">
      <c r="A36" s="29" t="s">
        <v>36</v>
      </c>
      <c r="B36" s="59">
        <f t="shared" si="12"/>
        <v>100</v>
      </c>
      <c r="C36" s="61">
        <f t="shared" si="12"/>
        <v>8.4374325652768114</v>
      </c>
      <c r="D36" s="61">
        <f t="shared" si="12"/>
        <v>85.251876183854023</v>
      </c>
      <c r="E36" s="61">
        <f t="shared" si="12"/>
        <v>6.3106912508691586</v>
      </c>
      <c r="F36" s="59">
        <f t="shared" si="13"/>
        <v>100</v>
      </c>
      <c r="G36" s="61">
        <f t="shared" si="13"/>
        <v>13.33257403189066</v>
      </c>
      <c r="H36" s="61">
        <f t="shared" si="13"/>
        <v>80.635535307517088</v>
      </c>
      <c r="I36" s="61">
        <f t="shared" si="13"/>
        <v>6.0318906605922553</v>
      </c>
      <c r="J36" s="59" t="s">
        <v>103</v>
      </c>
      <c r="K36" s="57">
        <f t="shared" si="11"/>
        <v>4.8951414666138486</v>
      </c>
      <c r="L36" s="57">
        <f t="shared" si="11"/>
        <v>-4.6163408763369347</v>
      </c>
      <c r="M36" s="57">
        <f t="shared" si="11"/>
        <v>-0.27880059027690329</v>
      </c>
    </row>
    <row r="37" spans="1:13" ht="14.65" customHeight="1">
      <c r="A37" s="28" t="s">
        <v>37</v>
      </c>
      <c r="B37" s="58">
        <f t="shared" si="12"/>
        <v>100</v>
      </c>
      <c r="C37" s="60">
        <f t="shared" si="12"/>
        <v>14.005286480603282</v>
      </c>
      <c r="D37" s="60">
        <f t="shared" si="12"/>
        <v>82.076498484023944</v>
      </c>
      <c r="E37" s="60">
        <f t="shared" si="12"/>
        <v>3.9182150353727745</v>
      </c>
      <c r="F37" s="58">
        <f t="shared" si="13"/>
        <v>100</v>
      </c>
      <c r="G37" s="60">
        <f t="shared" si="13"/>
        <v>17.332865825151941</v>
      </c>
      <c r="H37" s="60">
        <f t="shared" si="13"/>
        <v>78.642667913355154</v>
      </c>
      <c r="I37" s="60">
        <f t="shared" si="13"/>
        <v>4.0244662614929094</v>
      </c>
      <c r="J37" s="58" t="s">
        <v>103</v>
      </c>
      <c r="K37" s="56">
        <f t="shared" si="11"/>
        <v>3.3275793445486599</v>
      </c>
      <c r="L37" s="56">
        <f t="shared" si="11"/>
        <v>-3.4338305706687891</v>
      </c>
      <c r="M37" s="56">
        <f t="shared" si="11"/>
        <v>0.10625122612013493</v>
      </c>
    </row>
    <row r="38" spans="1:13" ht="14.65" customHeight="1">
      <c r="A38" s="29" t="s">
        <v>38</v>
      </c>
      <c r="B38" s="59">
        <f t="shared" si="12"/>
        <v>100</v>
      </c>
      <c r="C38" s="61">
        <f t="shared" si="12"/>
        <v>10.131780489093117</v>
      </c>
      <c r="D38" s="61">
        <f t="shared" si="12"/>
        <v>86.578989066708914</v>
      </c>
      <c r="E38" s="61">
        <f t="shared" si="12"/>
        <v>3.2892304441979614</v>
      </c>
      <c r="F38" s="59">
        <f t="shared" si="13"/>
        <v>100</v>
      </c>
      <c r="G38" s="61">
        <f t="shared" si="13"/>
        <v>13.834731123064207</v>
      </c>
      <c r="H38" s="61">
        <f t="shared" si="13"/>
        <v>83.240072079884015</v>
      </c>
      <c r="I38" s="61">
        <f t="shared" si="13"/>
        <v>2.92519679705177</v>
      </c>
      <c r="J38" s="59" t="s">
        <v>103</v>
      </c>
      <c r="K38" s="57">
        <f t="shared" si="11"/>
        <v>3.7029506339710903</v>
      </c>
      <c r="L38" s="57">
        <f t="shared" si="11"/>
        <v>-3.3389169868248985</v>
      </c>
      <c r="M38" s="57">
        <f t="shared" si="11"/>
        <v>-0.36403364714619135</v>
      </c>
    </row>
    <row r="39" spans="1:13" ht="14.65" customHeight="1">
      <c r="A39" s="28" t="s">
        <v>39</v>
      </c>
      <c r="B39" s="58">
        <f t="shared" si="12"/>
        <v>100</v>
      </c>
      <c r="C39" s="60">
        <f t="shared" si="12"/>
        <v>12.760319152000461</v>
      </c>
      <c r="D39" s="60">
        <f t="shared" si="12"/>
        <v>73.63251433015526</v>
      </c>
      <c r="E39" s="60">
        <f t="shared" si="12"/>
        <v>13.607166517844284</v>
      </c>
      <c r="F39" s="58">
        <f t="shared" si="13"/>
        <v>100</v>
      </c>
      <c r="G39" s="60">
        <f t="shared" si="13"/>
        <v>17.976288236501745</v>
      </c>
      <c r="H39" s="60">
        <f t="shared" si="13"/>
        <v>67.904434407719151</v>
      </c>
      <c r="I39" s="60">
        <f t="shared" si="13"/>
        <v>14.119277355779101</v>
      </c>
      <c r="J39" s="58" t="s">
        <v>103</v>
      </c>
      <c r="K39" s="56">
        <f t="shared" si="11"/>
        <v>5.2159690845012836</v>
      </c>
      <c r="L39" s="56">
        <f t="shared" si="11"/>
        <v>-5.728079922436109</v>
      </c>
      <c r="M39" s="56">
        <f t="shared" si="11"/>
        <v>0.51211083793481649</v>
      </c>
    </row>
    <row r="40" spans="1:13" ht="14.65" customHeight="1">
      <c r="A40" s="29" t="s">
        <v>40</v>
      </c>
      <c r="B40" s="59">
        <f t="shared" si="12"/>
        <v>100</v>
      </c>
      <c r="C40" s="61">
        <f t="shared" si="12"/>
        <v>12.181818181818182</v>
      </c>
      <c r="D40" s="61">
        <f t="shared" si="12"/>
        <v>83.454545454545453</v>
      </c>
      <c r="E40" s="61">
        <f t="shared" si="12"/>
        <v>4.3636363636363633</v>
      </c>
      <c r="F40" s="59">
        <f t="shared" si="13"/>
        <v>100</v>
      </c>
      <c r="G40" s="61">
        <f t="shared" si="13"/>
        <v>16.681172033652452</v>
      </c>
      <c r="H40" s="61">
        <f t="shared" si="13"/>
        <v>83.318827966347556</v>
      </c>
      <c r="I40" s="42" t="s">
        <v>53</v>
      </c>
      <c r="J40" s="59" t="s">
        <v>103</v>
      </c>
      <c r="K40" s="57">
        <f t="shared" si="11"/>
        <v>4.4993538518342699</v>
      </c>
      <c r="L40" s="57">
        <f t="shared" si="11"/>
        <v>-0.13571748819789775</v>
      </c>
      <c r="M40" s="42" t="s">
        <v>53</v>
      </c>
    </row>
    <row r="41" spans="1:13" ht="14.65" customHeight="1">
      <c r="A41" s="30" t="s">
        <v>41</v>
      </c>
      <c r="B41" s="58">
        <f t="shared" si="12"/>
        <v>100</v>
      </c>
      <c r="C41" s="60">
        <f t="shared" si="12"/>
        <v>21.274376359542558</v>
      </c>
      <c r="D41" s="60">
        <f t="shared" si="12"/>
        <v>61.641500553357673</v>
      </c>
      <c r="E41" s="60">
        <f t="shared" si="12"/>
        <v>17.084123087099769</v>
      </c>
      <c r="F41" s="58">
        <f t="shared" si="13"/>
        <v>100</v>
      </c>
      <c r="G41" s="60">
        <f t="shared" si="13"/>
        <v>21.943299892511643</v>
      </c>
      <c r="H41" s="60">
        <f t="shared" si="13"/>
        <v>58.642735578645649</v>
      </c>
      <c r="I41" s="60">
        <f t="shared" si="13"/>
        <v>19.496820136151918</v>
      </c>
      <c r="J41" s="58" t="s">
        <v>103</v>
      </c>
      <c r="K41" s="56">
        <f t="shared" si="11"/>
        <v>0.66892353296908524</v>
      </c>
      <c r="L41" s="56">
        <f t="shared" si="11"/>
        <v>-2.9987649747120244</v>
      </c>
      <c r="M41" s="56">
        <f t="shared" si="11"/>
        <v>2.4126970490521487</v>
      </c>
    </row>
    <row r="42" spans="1:13" ht="14.65" customHeight="1">
      <c r="A42" s="29" t="s">
        <v>42</v>
      </c>
      <c r="B42" s="59">
        <f t="shared" si="12"/>
        <v>100</v>
      </c>
      <c r="C42" s="61">
        <f t="shared" si="12"/>
        <v>25.824606397378357</v>
      </c>
      <c r="D42" s="61">
        <f t="shared" si="12"/>
        <v>74.175393602621639</v>
      </c>
      <c r="E42" s="42" t="s">
        <v>53</v>
      </c>
      <c r="F42" s="59">
        <f t="shared" si="13"/>
        <v>100</v>
      </c>
      <c r="G42" s="61">
        <f t="shared" si="13"/>
        <v>27.335119942479899</v>
      </c>
      <c r="H42" s="61">
        <f t="shared" si="13"/>
        <v>72.664880057520094</v>
      </c>
      <c r="I42" s="42" t="s">
        <v>53</v>
      </c>
      <c r="J42" s="59" t="s">
        <v>103</v>
      </c>
      <c r="K42" s="57">
        <f t="shared" si="11"/>
        <v>1.5105135451015421</v>
      </c>
      <c r="L42" s="57">
        <f t="shared" si="11"/>
        <v>-1.5105135451015457</v>
      </c>
      <c r="M42" s="42" t="s">
        <v>53</v>
      </c>
    </row>
    <row r="43" spans="1:13" ht="14.65" customHeight="1">
      <c r="A43" s="28" t="s">
        <v>43</v>
      </c>
      <c r="B43" s="58">
        <f t="shared" si="12"/>
        <v>100</v>
      </c>
      <c r="C43" s="60">
        <f t="shared" si="12"/>
        <v>18.906412314666163</v>
      </c>
      <c r="D43" s="60">
        <f t="shared" si="12"/>
        <v>52.129568420058554</v>
      </c>
      <c r="E43" s="60">
        <f t="shared" si="12"/>
        <v>28.964019265275287</v>
      </c>
      <c r="F43" s="58">
        <f t="shared" si="13"/>
        <v>100</v>
      </c>
      <c r="G43" s="60">
        <f t="shared" si="13"/>
        <v>18.431067961165049</v>
      </c>
      <c r="H43" s="60">
        <f t="shared" si="13"/>
        <v>46.322330097087381</v>
      </c>
      <c r="I43" s="60">
        <f t="shared" si="13"/>
        <v>35.246601941747571</v>
      </c>
      <c r="J43" s="58" t="s">
        <v>103</v>
      </c>
      <c r="K43" s="56">
        <f t="shared" si="11"/>
        <v>-0.47534435350111437</v>
      </c>
      <c r="L43" s="56">
        <f t="shared" si="11"/>
        <v>-5.8072383229711733</v>
      </c>
      <c r="M43" s="56">
        <f t="shared" si="11"/>
        <v>6.2825826764722841</v>
      </c>
    </row>
    <row r="44" spans="1:13" ht="14.65" customHeight="1">
      <c r="A44" s="29" t="s">
        <v>44</v>
      </c>
      <c r="B44" s="59">
        <f t="shared" si="12"/>
        <v>100</v>
      </c>
      <c r="C44" s="61">
        <f t="shared" si="12"/>
        <v>18.63505428761356</v>
      </c>
      <c r="D44" s="61">
        <f t="shared" si="12"/>
        <v>57.278971859073785</v>
      </c>
      <c r="E44" s="61">
        <f t="shared" si="12"/>
        <v>24.085973853312652</v>
      </c>
      <c r="F44" s="59">
        <f t="shared" si="13"/>
        <v>100</v>
      </c>
      <c r="G44" s="61">
        <f t="shared" si="13"/>
        <v>18.964557431805531</v>
      </c>
      <c r="H44" s="61">
        <f t="shared" si="13"/>
        <v>53.024679903507142</v>
      </c>
      <c r="I44" s="61">
        <f t="shared" si="13"/>
        <v>28.010762664687327</v>
      </c>
      <c r="J44" s="59" t="s">
        <v>103</v>
      </c>
      <c r="K44" s="57">
        <f t="shared" si="11"/>
        <v>0.32950314419197113</v>
      </c>
      <c r="L44" s="57">
        <f t="shared" si="11"/>
        <v>-4.254291955566643</v>
      </c>
      <c r="M44" s="57">
        <f t="shared" si="11"/>
        <v>3.9247888113746754</v>
      </c>
    </row>
    <row r="45" spans="1:13" ht="14.65" customHeight="1">
      <c r="A45" s="28" t="s">
        <v>45</v>
      </c>
      <c r="B45" s="58">
        <f t="shared" si="12"/>
        <v>100</v>
      </c>
      <c r="C45" s="60">
        <f t="shared" si="12"/>
        <v>16.787272006344171</v>
      </c>
      <c r="D45" s="60">
        <f t="shared" si="12"/>
        <v>60.611617763679618</v>
      </c>
      <c r="E45" s="60">
        <f t="shared" si="12"/>
        <v>22.601110229976211</v>
      </c>
      <c r="F45" s="58">
        <f t="shared" si="13"/>
        <v>100</v>
      </c>
      <c r="G45" s="60">
        <f t="shared" si="13"/>
        <v>18.167892156862745</v>
      </c>
      <c r="H45" s="60">
        <f t="shared" si="13"/>
        <v>58.617822128851543</v>
      </c>
      <c r="I45" s="60">
        <f t="shared" si="13"/>
        <v>23.214285714285715</v>
      </c>
      <c r="J45" s="58" t="s">
        <v>103</v>
      </c>
      <c r="K45" s="56">
        <f t="shared" ref="K45:M47" si="14">G45-C45</f>
        <v>1.380620150518574</v>
      </c>
      <c r="L45" s="56">
        <f t="shared" si="14"/>
        <v>-1.993795634828075</v>
      </c>
      <c r="M45" s="56">
        <f t="shared" si="14"/>
        <v>0.61317548430950453</v>
      </c>
    </row>
    <row r="46" spans="1:13" ht="14.65" customHeight="1">
      <c r="A46" s="29" t="s">
        <v>46</v>
      </c>
      <c r="B46" s="59">
        <f t="shared" ref="B46:E47" si="15">B26*100/$B26</f>
        <v>100</v>
      </c>
      <c r="C46" s="61">
        <f t="shared" si="15"/>
        <v>21.656794861099524</v>
      </c>
      <c r="D46" s="61">
        <f t="shared" si="15"/>
        <v>48.802869775590224</v>
      </c>
      <c r="E46" s="61">
        <f t="shared" si="15"/>
        <v>29.540335363310252</v>
      </c>
      <c r="F46" s="59">
        <f t="shared" ref="F46:I47" si="16">F26*100/$F26</f>
        <v>100</v>
      </c>
      <c r="G46" s="61">
        <f t="shared" si="16"/>
        <v>20.381062355658198</v>
      </c>
      <c r="H46" s="61">
        <f t="shared" si="16"/>
        <v>47.30080831408776</v>
      </c>
      <c r="I46" s="61">
        <f t="shared" si="16"/>
        <v>32.318129330254038</v>
      </c>
      <c r="J46" s="59" t="s">
        <v>103</v>
      </c>
      <c r="K46" s="57">
        <f t="shared" si="14"/>
        <v>-1.2757325054413258</v>
      </c>
      <c r="L46" s="57">
        <f t="shared" si="14"/>
        <v>-1.5020614615024641</v>
      </c>
      <c r="M46" s="57">
        <f t="shared" si="14"/>
        <v>2.7777939669437863</v>
      </c>
    </row>
    <row r="47" spans="1:13" ht="14.65" customHeight="1">
      <c r="A47" s="28" t="s">
        <v>47</v>
      </c>
      <c r="B47" s="58">
        <f t="shared" si="15"/>
        <v>100</v>
      </c>
      <c r="C47" s="60">
        <f t="shared" si="15"/>
        <v>26.820881525476711</v>
      </c>
      <c r="D47" s="60">
        <f t="shared" si="15"/>
        <v>72.49140356361363</v>
      </c>
      <c r="E47" s="60">
        <f t="shared" si="15"/>
        <v>0.6877149109096593</v>
      </c>
      <c r="F47" s="58">
        <f t="shared" si="16"/>
        <v>100</v>
      </c>
      <c r="G47" s="60">
        <f t="shared" si="16"/>
        <v>29.466900995899238</v>
      </c>
      <c r="H47" s="60">
        <f t="shared" si="16"/>
        <v>70.533099004100762</v>
      </c>
      <c r="I47" s="39" t="s">
        <v>53</v>
      </c>
      <c r="J47" s="58" t="s">
        <v>103</v>
      </c>
      <c r="K47" s="56">
        <f t="shared" si="14"/>
        <v>2.6460194704225266</v>
      </c>
      <c r="L47" s="56">
        <f t="shared" si="14"/>
        <v>-1.9583045595128681</v>
      </c>
      <c r="M47" s="39" t="s">
        <v>53</v>
      </c>
    </row>
    <row r="48" spans="1:13" s="283" customFormat="1" ht="20" customHeight="1">
      <c r="A48" s="373" t="s">
        <v>127</v>
      </c>
      <c r="B48" s="373"/>
      <c r="C48" s="373"/>
      <c r="D48" s="373"/>
      <c r="E48" s="373"/>
      <c r="F48" s="373"/>
      <c r="G48" s="373"/>
      <c r="H48" s="373"/>
      <c r="I48" s="373"/>
      <c r="J48" s="373"/>
      <c r="K48" s="373"/>
      <c r="L48" s="373"/>
      <c r="M48" s="373"/>
    </row>
  </sheetData>
  <mergeCells count="17">
    <mergeCell ref="J5:M5"/>
    <mergeCell ref="K6:M6"/>
    <mergeCell ref="B8:E8"/>
    <mergeCell ref="F8:I8"/>
    <mergeCell ref="A5:A7"/>
    <mergeCell ref="B5:E5"/>
    <mergeCell ref="F5:I5"/>
    <mergeCell ref="B6:B7"/>
    <mergeCell ref="C6:E6"/>
    <mergeCell ref="F6:F7"/>
    <mergeCell ref="G6:I6"/>
    <mergeCell ref="F28:I28"/>
    <mergeCell ref="J8:M8"/>
    <mergeCell ref="J28:M28"/>
    <mergeCell ref="J6:J7"/>
    <mergeCell ref="A48:M48"/>
    <mergeCell ref="B28:E28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1200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6"/>
  <sheetViews>
    <sheetView workbookViewId="0"/>
  </sheetViews>
  <sheetFormatPr baseColWidth="10" defaultColWidth="10.81640625" defaultRowHeight="14.65" customHeight="1"/>
  <cols>
    <col min="1" max="1" width="26.81640625" style="3" customWidth="1"/>
    <col min="2" max="5" width="12.54296875" style="3" customWidth="1"/>
    <col min="6" max="6" width="12.54296875" style="283" customWidth="1"/>
    <col min="7" max="11" width="12.54296875" style="3" customWidth="1"/>
    <col min="12" max="12" width="12.54296875" style="283" customWidth="1"/>
    <col min="13" max="17" width="12.54296875" style="3" customWidth="1"/>
    <col min="18" max="18" width="12.54296875" style="283" customWidth="1"/>
    <col min="19" max="19" width="12.54296875" style="3" customWidth="1"/>
    <col min="20" max="16384" width="10.81640625" style="3"/>
  </cols>
  <sheetData>
    <row r="1" spans="1:19" s="5" customFormat="1" ht="20.25" customHeight="1">
      <c r="A1" s="4" t="s">
        <v>0</v>
      </c>
      <c r="F1" s="284"/>
      <c r="L1" s="284"/>
      <c r="R1" s="284"/>
    </row>
    <row r="2" spans="1:19" s="2" customFormat="1" ht="14.65" customHeight="1">
      <c r="A2" s="1"/>
      <c r="F2" s="282"/>
      <c r="L2" s="282"/>
      <c r="R2" s="282"/>
    </row>
    <row r="3" spans="1:19" s="2" customFormat="1" ht="14.65" customHeight="1">
      <c r="A3" s="9" t="s">
        <v>376</v>
      </c>
      <c r="F3" s="282"/>
      <c r="L3" s="282"/>
      <c r="R3" s="282"/>
    </row>
    <row r="5" spans="1:19" ht="14.65" customHeight="1">
      <c r="A5" s="374" t="s">
        <v>207</v>
      </c>
      <c r="B5" s="366">
        <v>2012</v>
      </c>
      <c r="C5" s="366"/>
      <c r="D5" s="366"/>
      <c r="E5" s="366"/>
      <c r="F5" s="366"/>
      <c r="G5" s="366"/>
      <c r="H5" s="366">
        <v>2015</v>
      </c>
      <c r="I5" s="366"/>
      <c r="J5" s="366"/>
      <c r="K5" s="366"/>
      <c r="L5" s="366"/>
      <c r="M5" s="366"/>
      <c r="N5" s="366" t="s">
        <v>214</v>
      </c>
      <c r="O5" s="366"/>
      <c r="P5" s="366"/>
      <c r="Q5" s="366"/>
      <c r="R5" s="366"/>
      <c r="S5" s="366"/>
    </row>
    <row r="6" spans="1:19" ht="14.65" customHeight="1">
      <c r="A6" s="375"/>
      <c r="B6" s="371" t="s">
        <v>69</v>
      </c>
      <c r="C6" s="366" t="s">
        <v>27</v>
      </c>
      <c r="D6" s="366"/>
      <c r="E6" s="366"/>
      <c r="F6" s="366"/>
      <c r="G6" s="366"/>
      <c r="H6" s="371" t="s">
        <v>69</v>
      </c>
      <c r="I6" s="366" t="s">
        <v>27</v>
      </c>
      <c r="J6" s="366"/>
      <c r="K6" s="366"/>
      <c r="L6" s="366"/>
      <c r="M6" s="366"/>
      <c r="N6" s="371" t="s">
        <v>69</v>
      </c>
      <c r="O6" s="366" t="s">
        <v>27</v>
      </c>
      <c r="P6" s="366"/>
      <c r="Q6" s="366"/>
      <c r="R6" s="366"/>
      <c r="S6" s="366"/>
    </row>
    <row r="7" spans="1:19" s="25" customFormat="1" ht="40.15" customHeight="1">
      <c r="A7" s="375"/>
      <c r="B7" s="372"/>
      <c r="C7" s="300" t="s">
        <v>72</v>
      </c>
      <c r="D7" s="300" t="s">
        <v>145</v>
      </c>
      <c r="E7" s="300" t="s">
        <v>146</v>
      </c>
      <c r="F7" s="300" t="s">
        <v>147</v>
      </c>
      <c r="G7" s="300" t="s">
        <v>158</v>
      </c>
      <c r="H7" s="372"/>
      <c r="I7" s="300" t="s">
        <v>72</v>
      </c>
      <c r="J7" s="300" t="s">
        <v>145</v>
      </c>
      <c r="K7" s="300" t="s">
        <v>146</v>
      </c>
      <c r="L7" s="300" t="s">
        <v>147</v>
      </c>
      <c r="M7" s="300" t="s">
        <v>158</v>
      </c>
      <c r="N7" s="372"/>
      <c r="O7" s="300" t="s">
        <v>72</v>
      </c>
      <c r="P7" s="300" t="s">
        <v>145</v>
      </c>
      <c r="Q7" s="300" t="s">
        <v>146</v>
      </c>
      <c r="R7" s="300" t="s">
        <v>147</v>
      </c>
      <c r="S7" s="300" t="s">
        <v>158</v>
      </c>
    </row>
    <row r="8" spans="1:19" ht="14.65" customHeight="1">
      <c r="A8" s="362"/>
      <c r="B8" s="365" t="s">
        <v>174</v>
      </c>
      <c r="C8" s="365"/>
      <c r="D8" s="365"/>
      <c r="E8" s="365"/>
      <c r="F8" s="365"/>
      <c r="G8" s="365"/>
      <c r="H8" s="365" t="s">
        <v>174</v>
      </c>
      <c r="I8" s="365"/>
      <c r="J8" s="365"/>
      <c r="K8" s="365"/>
      <c r="L8" s="365"/>
      <c r="M8" s="365"/>
      <c r="N8" s="365" t="s">
        <v>174</v>
      </c>
      <c r="O8" s="365"/>
      <c r="P8" s="365"/>
      <c r="Q8" s="365"/>
      <c r="R8" s="365"/>
      <c r="S8" s="365"/>
    </row>
    <row r="9" spans="1:19" ht="14.65" customHeight="1">
      <c r="A9" s="362"/>
      <c r="B9" s="362" t="s">
        <v>5</v>
      </c>
      <c r="C9" s="362"/>
      <c r="D9" s="362"/>
      <c r="E9" s="362"/>
      <c r="F9" s="362"/>
      <c r="G9" s="362"/>
      <c r="H9" s="362" t="s">
        <v>5</v>
      </c>
      <c r="I9" s="362"/>
      <c r="J9" s="362"/>
      <c r="K9" s="362"/>
      <c r="L9" s="362"/>
      <c r="M9" s="362"/>
      <c r="N9" s="362" t="s">
        <v>5</v>
      </c>
      <c r="O9" s="362"/>
      <c r="P9" s="362"/>
      <c r="Q9" s="362"/>
      <c r="R9" s="362"/>
      <c r="S9" s="362"/>
    </row>
    <row r="10" spans="1:19" ht="14.65" customHeight="1">
      <c r="A10" s="341" t="s">
        <v>29</v>
      </c>
      <c r="B10" s="307">
        <f>SUM(C10:F10)</f>
        <v>605</v>
      </c>
      <c r="C10" s="307">
        <v>52</v>
      </c>
      <c r="D10" s="307">
        <v>169</v>
      </c>
      <c r="E10" s="307">
        <v>109</v>
      </c>
      <c r="F10" s="307">
        <v>275</v>
      </c>
      <c r="G10" s="306" t="s">
        <v>53</v>
      </c>
      <c r="H10" s="307">
        <f t="shared" ref="H10:L10" si="0">SUM(H11:H12)</f>
        <v>784</v>
      </c>
      <c r="I10" s="307">
        <f t="shared" si="0"/>
        <v>46</v>
      </c>
      <c r="J10" s="307">
        <f t="shared" si="0"/>
        <v>233</v>
      </c>
      <c r="K10" s="307">
        <f t="shared" si="0"/>
        <v>131</v>
      </c>
      <c r="L10" s="307">
        <f t="shared" si="0"/>
        <v>374</v>
      </c>
      <c r="M10" s="307">
        <v>740</v>
      </c>
      <c r="N10" s="309">
        <f>H10-B10</f>
        <v>179</v>
      </c>
      <c r="O10" s="309">
        <f>I10-C10</f>
        <v>-6</v>
      </c>
      <c r="P10" s="309">
        <f>J10-D10</f>
        <v>64</v>
      </c>
      <c r="Q10" s="309">
        <f>K10-E10</f>
        <v>22</v>
      </c>
      <c r="R10" s="309">
        <f>L10-F10</f>
        <v>99</v>
      </c>
      <c r="S10" s="294" t="s">
        <v>53</v>
      </c>
    </row>
    <row r="11" spans="1:19" ht="14.65" customHeight="1">
      <c r="A11" s="288" t="s">
        <v>30</v>
      </c>
      <c r="B11" s="296" t="s">
        <v>53</v>
      </c>
      <c r="C11" s="296" t="s">
        <v>53</v>
      </c>
      <c r="D11" s="296" t="s">
        <v>53</v>
      </c>
      <c r="E11" s="296" t="s">
        <v>53</v>
      </c>
      <c r="F11" s="296" t="s">
        <v>53</v>
      </c>
      <c r="G11" s="296" t="s">
        <v>53</v>
      </c>
      <c r="H11" s="292">
        <f>SUM(I11:L11)</f>
        <v>337</v>
      </c>
      <c r="I11" s="292">
        <v>25</v>
      </c>
      <c r="J11" s="292">
        <v>138</v>
      </c>
      <c r="K11" s="292">
        <v>68</v>
      </c>
      <c r="L11" s="292">
        <v>106</v>
      </c>
      <c r="M11" s="293" t="s">
        <v>53</v>
      </c>
      <c r="N11" s="293" t="s">
        <v>53</v>
      </c>
      <c r="O11" s="293" t="s">
        <v>53</v>
      </c>
      <c r="P11" s="293" t="s">
        <v>53</v>
      </c>
      <c r="Q11" s="293" t="s">
        <v>53</v>
      </c>
      <c r="R11" s="293" t="s">
        <v>53</v>
      </c>
      <c r="S11" s="293" t="s">
        <v>53</v>
      </c>
    </row>
    <row r="12" spans="1:19" ht="14.65" customHeight="1">
      <c r="A12" s="289" t="s">
        <v>41</v>
      </c>
      <c r="B12" s="291" t="s">
        <v>53</v>
      </c>
      <c r="C12" s="291" t="s">
        <v>53</v>
      </c>
      <c r="D12" s="291" t="s">
        <v>53</v>
      </c>
      <c r="E12" s="291" t="s">
        <v>53</v>
      </c>
      <c r="F12" s="291" t="s">
        <v>53</v>
      </c>
      <c r="G12" s="291" t="s">
        <v>53</v>
      </c>
      <c r="H12" s="291">
        <f>SUM(I12:L12)</f>
        <v>447</v>
      </c>
      <c r="I12" s="291">
        <v>21</v>
      </c>
      <c r="J12" s="291">
        <v>95</v>
      </c>
      <c r="K12" s="291">
        <v>63</v>
      </c>
      <c r="L12" s="291">
        <v>268</v>
      </c>
      <c r="M12" s="294" t="s">
        <v>53</v>
      </c>
      <c r="N12" s="294" t="s">
        <v>53</v>
      </c>
      <c r="O12" s="294" t="s">
        <v>53</v>
      </c>
      <c r="P12" s="294" t="s">
        <v>53</v>
      </c>
      <c r="Q12" s="294" t="s">
        <v>53</v>
      </c>
      <c r="R12" s="294" t="s">
        <v>53</v>
      </c>
      <c r="S12" s="294" t="s">
        <v>53</v>
      </c>
    </row>
    <row r="13" spans="1:19" ht="14.65" customHeight="1">
      <c r="A13" s="290"/>
      <c r="B13" s="376" t="s">
        <v>156</v>
      </c>
      <c r="C13" s="364"/>
      <c r="D13" s="364"/>
      <c r="E13" s="364"/>
      <c r="F13" s="364"/>
      <c r="G13" s="364"/>
      <c r="H13" s="376" t="s">
        <v>156</v>
      </c>
      <c r="I13" s="364"/>
      <c r="J13" s="364"/>
      <c r="K13" s="364"/>
      <c r="L13" s="364"/>
      <c r="M13" s="364"/>
      <c r="N13" s="376" t="s">
        <v>124</v>
      </c>
      <c r="O13" s="364"/>
      <c r="P13" s="364"/>
      <c r="Q13" s="364"/>
      <c r="R13" s="364"/>
      <c r="S13" s="364"/>
    </row>
    <row r="14" spans="1:19" ht="14.65" customHeight="1">
      <c r="A14" s="287" t="s">
        <v>29</v>
      </c>
      <c r="B14" s="304">
        <f t="shared" ref="B14:F14" si="1">B10*100/$B10</f>
        <v>100</v>
      </c>
      <c r="C14" s="295">
        <f t="shared" si="1"/>
        <v>8.5950413223140494</v>
      </c>
      <c r="D14" s="295">
        <f t="shared" si="1"/>
        <v>27.93388429752066</v>
      </c>
      <c r="E14" s="295">
        <f t="shared" si="1"/>
        <v>18.016528925619834</v>
      </c>
      <c r="F14" s="295">
        <f t="shared" si="1"/>
        <v>45.454545454545453</v>
      </c>
      <c r="G14" s="295" t="s">
        <v>53</v>
      </c>
      <c r="H14" s="304">
        <f t="shared" ref="H14:M16" si="2">H10*100/$H10</f>
        <v>100</v>
      </c>
      <c r="I14" s="295">
        <f t="shared" si="2"/>
        <v>5.8673469387755102</v>
      </c>
      <c r="J14" s="295">
        <f t="shared" si="2"/>
        <v>29.719387755102041</v>
      </c>
      <c r="K14" s="295">
        <f t="shared" si="2"/>
        <v>16.709183673469386</v>
      </c>
      <c r="L14" s="295">
        <f>L10*100/$H10</f>
        <v>47.704081632653065</v>
      </c>
      <c r="M14" s="295">
        <f t="shared" si="2"/>
        <v>94.387755102040813</v>
      </c>
      <c r="N14" s="303" t="s">
        <v>103</v>
      </c>
      <c r="O14" s="301">
        <f>I14-C14</f>
        <v>-2.7276943835385392</v>
      </c>
      <c r="P14" s="301">
        <f>J14-D14</f>
        <v>1.7855034575813811</v>
      </c>
      <c r="Q14" s="301">
        <f>K14-E14</f>
        <v>-1.3073452521504478</v>
      </c>
      <c r="R14" s="301">
        <f>L14-F14</f>
        <v>2.2495361781076113</v>
      </c>
      <c r="S14" s="294" t="s">
        <v>53</v>
      </c>
    </row>
    <row r="15" spans="1:19" ht="14.65" customHeight="1">
      <c r="A15" s="288" t="s">
        <v>30</v>
      </c>
      <c r="B15" s="305" t="s">
        <v>53</v>
      </c>
      <c r="C15" s="297" t="s">
        <v>53</v>
      </c>
      <c r="D15" s="297" t="s">
        <v>53</v>
      </c>
      <c r="E15" s="297" t="s">
        <v>53</v>
      </c>
      <c r="F15" s="297" t="s">
        <v>53</v>
      </c>
      <c r="G15" s="297" t="s">
        <v>53</v>
      </c>
      <c r="H15" s="305">
        <f t="shared" si="2"/>
        <v>100</v>
      </c>
      <c r="I15" s="297">
        <f t="shared" si="2"/>
        <v>7.4183976261127595</v>
      </c>
      <c r="J15" s="297">
        <f t="shared" si="2"/>
        <v>40.94955489614243</v>
      </c>
      <c r="K15" s="297">
        <f t="shared" si="2"/>
        <v>20.178041543026705</v>
      </c>
      <c r="L15" s="297">
        <f t="shared" si="2"/>
        <v>31.454005934718101</v>
      </c>
      <c r="M15" s="293" t="s">
        <v>53</v>
      </c>
      <c r="N15" s="302" t="s">
        <v>103</v>
      </c>
      <c r="O15" s="293" t="s">
        <v>53</v>
      </c>
      <c r="P15" s="293" t="s">
        <v>53</v>
      </c>
      <c r="Q15" s="293" t="s">
        <v>53</v>
      </c>
      <c r="R15" s="293" t="s">
        <v>53</v>
      </c>
      <c r="S15" s="293" t="s">
        <v>53</v>
      </c>
    </row>
    <row r="16" spans="1:19" ht="14.65" customHeight="1">
      <c r="A16" s="354" t="s">
        <v>41</v>
      </c>
      <c r="B16" s="280" t="s">
        <v>53</v>
      </c>
      <c r="C16" s="311" t="s">
        <v>53</v>
      </c>
      <c r="D16" s="311" t="s">
        <v>53</v>
      </c>
      <c r="E16" s="311" t="s">
        <v>53</v>
      </c>
      <c r="F16" s="311" t="s">
        <v>53</v>
      </c>
      <c r="G16" s="311" t="s">
        <v>53</v>
      </c>
      <c r="H16" s="280">
        <f t="shared" si="2"/>
        <v>100</v>
      </c>
      <c r="I16" s="311">
        <f t="shared" si="2"/>
        <v>4.6979865771812079</v>
      </c>
      <c r="J16" s="311">
        <f t="shared" si="2"/>
        <v>21.252796420581657</v>
      </c>
      <c r="K16" s="311">
        <f t="shared" si="2"/>
        <v>14.093959731543624</v>
      </c>
      <c r="L16" s="311">
        <f t="shared" si="2"/>
        <v>59.955257270693515</v>
      </c>
      <c r="M16" s="278" t="s">
        <v>53</v>
      </c>
      <c r="N16" s="312" t="s">
        <v>103</v>
      </c>
      <c r="O16" s="294" t="s">
        <v>53</v>
      </c>
      <c r="P16" s="294" t="s">
        <v>53</v>
      </c>
      <c r="Q16" s="294" t="s">
        <v>53</v>
      </c>
      <c r="R16" s="294" t="s">
        <v>53</v>
      </c>
      <c r="S16" s="294" t="s">
        <v>53</v>
      </c>
    </row>
    <row r="17" spans="1:19" ht="14.65" customHeight="1">
      <c r="A17" s="362"/>
      <c r="B17" s="365" t="s">
        <v>175</v>
      </c>
      <c r="C17" s="365"/>
      <c r="D17" s="365"/>
      <c r="E17" s="365"/>
      <c r="F17" s="365"/>
      <c r="G17" s="365"/>
      <c r="H17" s="365" t="s">
        <v>175</v>
      </c>
      <c r="I17" s="365"/>
      <c r="J17" s="365"/>
      <c r="K17" s="365"/>
      <c r="L17" s="365"/>
      <c r="M17" s="365"/>
      <c r="N17" s="365" t="s">
        <v>175</v>
      </c>
      <c r="O17" s="365"/>
      <c r="P17" s="365"/>
      <c r="Q17" s="365"/>
      <c r="R17" s="365"/>
      <c r="S17" s="365"/>
    </row>
    <row r="18" spans="1:19" ht="14.65" customHeight="1">
      <c r="A18" s="362"/>
      <c r="B18" s="362" t="s">
        <v>5</v>
      </c>
      <c r="C18" s="362"/>
      <c r="D18" s="362"/>
      <c r="E18" s="362"/>
      <c r="F18" s="362"/>
      <c r="G18" s="362"/>
      <c r="H18" s="362" t="s">
        <v>5</v>
      </c>
      <c r="I18" s="362"/>
      <c r="J18" s="362"/>
      <c r="K18" s="362"/>
      <c r="L18" s="362"/>
      <c r="M18" s="362"/>
      <c r="N18" s="362" t="s">
        <v>5</v>
      </c>
      <c r="O18" s="362"/>
      <c r="P18" s="362"/>
      <c r="Q18" s="362"/>
      <c r="R18" s="362"/>
      <c r="S18" s="362"/>
    </row>
    <row r="19" spans="1:19" ht="14.65" customHeight="1">
      <c r="A19" s="341" t="s">
        <v>29</v>
      </c>
      <c r="B19" s="307">
        <f>SUM(C19:F19)</f>
        <v>58675</v>
      </c>
      <c r="C19" s="307">
        <v>6353</v>
      </c>
      <c r="D19" s="307">
        <v>12608</v>
      </c>
      <c r="E19" s="307">
        <v>8399</v>
      </c>
      <c r="F19" s="307">
        <v>31315</v>
      </c>
      <c r="G19" s="306" t="s">
        <v>53</v>
      </c>
      <c r="H19" s="307">
        <f t="shared" ref="H19:L19" si="3">SUM(H20:H21)</f>
        <v>69152</v>
      </c>
      <c r="I19" s="307">
        <f t="shared" si="3"/>
        <v>6929</v>
      </c>
      <c r="J19" s="307">
        <f t="shared" si="3"/>
        <v>14716</v>
      </c>
      <c r="K19" s="307">
        <f t="shared" si="3"/>
        <v>10663</v>
      </c>
      <c r="L19" s="307">
        <f t="shared" si="3"/>
        <v>36844</v>
      </c>
      <c r="M19" s="307">
        <v>65401</v>
      </c>
      <c r="N19" s="309">
        <f>H19-B19</f>
        <v>10477</v>
      </c>
      <c r="O19" s="309">
        <f>I19-C19</f>
        <v>576</v>
      </c>
      <c r="P19" s="309">
        <f>J19-D19</f>
        <v>2108</v>
      </c>
      <c r="Q19" s="309">
        <f>K19-E19</f>
        <v>2264</v>
      </c>
      <c r="R19" s="309">
        <f>L19-F19</f>
        <v>5529</v>
      </c>
      <c r="S19" s="294" t="s">
        <v>53</v>
      </c>
    </row>
    <row r="20" spans="1:19" ht="14.65" customHeight="1">
      <c r="A20" s="288" t="s">
        <v>30</v>
      </c>
      <c r="B20" s="292" t="s">
        <v>53</v>
      </c>
      <c r="C20" s="292" t="s">
        <v>53</v>
      </c>
      <c r="D20" s="292" t="s">
        <v>53</v>
      </c>
      <c r="E20" s="292" t="s">
        <v>53</v>
      </c>
      <c r="F20" s="292" t="s">
        <v>53</v>
      </c>
      <c r="G20" s="292" t="s">
        <v>53</v>
      </c>
      <c r="H20" s="292">
        <f>SUM(I20:L20)</f>
        <v>29349</v>
      </c>
      <c r="I20" s="292">
        <v>4349</v>
      </c>
      <c r="J20" s="292">
        <v>8288</v>
      </c>
      <c r="K20" s="292">
        <v>5910</v>
      </c>
      <c r="L20" s="292">
        <v>10802</v>
      </c>
      <c r="M20" s="293" t="s">
        <v>53</v>
      </c>
      <c r="N20" s="293" t="s">
        <v>53</v>
      </c>
      <c r="O20" s="293" t="s">
        <v>53</v>
      </c>
      <c r="P20" s="293" t="s">
        <v>53</v>
      </c>
      <c r="Q20" s="293" t="s">
        <v>53</v>
      </c>
      <c r="R20" s="293" t="s">
        <v>53</v>
      </c>
      <c r="S20" s="293" t="s">
        <v>53</v>
      </c>
    </row>
    <row r="21" spans="1:19" ht="14.65" customHeight="1">
      <c r="A21" s="289" t="s">
        <v>41</v>
      </c>
      <c r="B21" s="291" t="s">
        <v>53</v>
      </c>
      <c r="C21" s="291" t="s">
        <v>53</v>
      </c>
      <c r="D21" s="291" t="s">
        <v>53</v>
      </c>
      <c r="E21" s="291" t="s">
        <v>53</v>
      </c>
      <c r="F21" s="291" t="s">
        <v>53</v>
      </c>
      <c r="G21" s="291" t="s">
        <v>53</v>
      </c>
      <c r="H21" s="291">
        <f>SUM(I21:L21)</f>
        <v>39803</v>
      </c>
      <c r="I21" s="291">
        <v>2580</v>
      </c>
      <c r="J21" s="291">
        <v>6428</v>
      </c>
      <c r="K21" s="291">
        <v>4753</v>
      </c>
      <c r="L21" s="291">
        <v>26042</v>
      </c>
      <c r="M21" s="294" t="s">
        <v>53</v>
      </c>
      <c r="N21" s="294" t="s">
        <v>53</v>
      </c>
      <c r="O21" s="294" t="s">
        <v>53</v>
      </c>
      <c r="P21" s="294" t="s">
        <v>53</v>
      </c>
      <c r="Q21" s="294" t="s">
        <v>53</v>
      </c>
      <c r="R21" s="294" t="s">
        <v>53</v>
      </c>
      <c r="S21" s="294" t="s">
        <v>53</v>
      </c>
    </row>
    <row r="22" spans="1:19" ht="14.65" customHeight="1">
      <c r="A22" s="290"/>
      <c r="B22" s="376" t="s">
        <v>156</v>
      </c>
      <c r="C22" s="364"/>
      <c r="D22" s="364"/>
      <c r="E22" s="364"/>
      <c r="F22" s="364"/>
      <c r="G22" s="364"/>
      <c r="H22" s="376" t="s">
        <v>156</v>
      </c>
      <c r="I22" s="364"/>
      <c r="J22" s="364"/>
      <c r="K22" s="364"/>
      <c r="L22" s="364"/>
      <c r="M22" s="364"/>
      <c r="N22" s="376" t="s">
        <v>124</v>
      </c>
      <c r="O22" s="364"/>
      <c r="P22" s="364"/>
      <c r="Q22" s="364"/>
      <c r="R22" s="364"/>
      <c r="S22" s="364"/>
    </row>
    <row r="23" spans="1:19" ht="14.65" customHeight="1">
      <c r="A23" s="287" t="s">
        <v>29</v>
      </c>
      <c r="B23" s="304">
        <f t="shared" ref="B23:F23" si="4">B19*100/$B19</f>
        <v>100</v>
      </c>
      <c r="C23" s="295">
        <f t="shared" si="4"/>
        <v>10.827439284192586</v>
      </c>
      <c r="D23" s="295">
        <f t="shared" si="4"/>
        <v>21.487856838517256</v>
      </c>
      <c r="E23" s="295">
        <f t="shared" si="4"/>
        <v>14.314443971026844</v>
      </c>
      <c r="F23" s="295">
        <f t="shared" si="4"/>
        <v>53.370259906263314</v>
      </c>
      <c r="G23" s="295" t="s">
        <v>53</v>
      </c>
      <c r="H23" s="304">
        <f t="shared" ref="H23:M25" si="5">H19*100/$H19</f>
        <v>100</v>
      </c>
      <c r="I23" s="295">
        <f t="shared" si="5"/>
        <v>10.019956038870893</v>
      </c>
      <c r="J23" s="295">
        <f t="shared" si="5"/>
        <v>21.280657103192965</v>
      </c>
      <c r="K23" s="295">
        <f t="shared" si="5"/>
        <v>15.419655252198057</v>
      </c>
      <c r="L23" s="295">
        <f t="shared" si="5"/>
        <v>53.279731605738085</v>
      </c>
      <c r="M23" s="295">
        <f t="shared" si="5"/>
        <v>94.57571726052754</v>
      </c>
      <c r="N23" s="303" t="s">
        <v>103</v>
      </c>
      <c r="O23" s="301">
        <f>I23-C23</f>
        <v>-0.80748324532169313</v>
      </c>
      <c r="P23" s="301">
        <f>J23-D23</f>
        <v>-0.20719973532429137</v>
      </c>
      <c r="Q23" s="301">
        <f>K23-E23</f>
        <v>1.1052112811712131</v>
      </c>
      <c r="R23" s="301">
        <f>L23-F23</f>
        <v>-9.0528300525228644E-2</v>
      </c>
      <c r="S23" s="294" t="s">
        <v>53</v>
      </c>
    </row>
    <row r="24" spans="1:19" ht="14.65" customHeight="1">
      <c r="A24" s="288" t="s">
        <v>30</v>
      </c>
      <c r="B24" s="297" t="s">
        <v>53</v>
      </c>
      <c r="C24" s="297" t="s">
        <v>53</v>
      </c>
      <c r="D24" s="297" t="s">
        <v>53</v>
      </c>
      <c r="E24" s="297" t="s">
        <v>53</v>
      </c>
      <c r="F24" s="297" t="s">
        <v>53</v>
      </c>
      <c r="G24" s="297" t="s">
        <v>53</v>
      </c>
      <c r="H24" s="305">
        <f t="shared" si="5"/>
        <v>100</v>
      </c>
      <c r="I24" s="297">
        <f t="shared" si="5"/>
        <v>14.818222085931378</v>
      </c>
      <c r="J24" s="297">
        <f t="shared" si="5"/>
        <v>28.23946301407203</v>
      </c>
      <c r="K24" s="297">
        <f t="shared" si="5"/>
        <v>20.136972298885823</v>
      </c>
      <c r="L24" s="297">
        <f t="shared" si="5"/>
        <v>36.805342601110773</v>
      </c>
      <c r="M24" s="293" t="s">
        <v>53</v>
      </c>
      <c r="N24" s="302" t="s">
        <v>103</v>
      </c>
      <c r="O24" s="293" t="s">
        <v>53</v>
      </c>
      <c r="P24" s="293" t="s">
        <v>53</v>
      </c>
      <c r="Q24" s="293" t="s">
        <v>53</v>
      </c>
      <c r="R24" s="293" t="s">
        <v>53</v>
      </c>
      <c r="S24" s="293" t="s">
        <v>53</v>
      </c>
    </row>
    <row r="25" spans="1:19" ht="14.65" customHeight="1">
      <c r="A25" s="289" t="s">
        <v>41</v>
      </c>
      <c r="B25" s="295" t="s">
        <v>53</v>
      </c>
      <c r="C25" s="295" t="s">
        <v>53</v>
      </c>
      <c r="D25" s="295" t="s">
        <v>53</v>
      </c>
      <c r="E25" s="295" t="s">
        <v>53</v>
      </c>
      <c r="F25" s="295" t="s">
        <v>53</v>
      </c>
      <c r="G25" s="295" t="s">
        <v>53</v>
      </c>
      <c r="H25" s="304">
        <f t="shared" si="5"/>
        <v>100</v>
      </c>
      <c r="I25" s="295">
        <f t="shared" si="5"/>
        <v>6.4819234731050424</v>
      </c>
      <c r="J25" s="295">
        <f t="shared" si="5"/>
        <v>16.149536467100472</v>
      </c>
      <c r="K25" s="295">
        <f t="shared" si="5"/>
        <v>11.941310956460569</v>
      </c>
      <c r="L25" s="295">
        <f t="shared" si="5"/>
        <v>65.427229103333914</v>
      </c>
      <c r="M25" s="294" t="s">
        <v>53</v>
      </c>
      <c r="N25" s="301" t="s">
        <v>103</v>
      </c>
      <c r="O25" s="294" t="s">
        <v>53</v>
      </c>
      <c r="P25" s="294" t="s">
        <v>53</v>
      </c>
      <c r="Q25" s="294" t="s">
        <v>53</v>
      </c>
      <c r="R25" s="294" t="s">
        <v>53</v>
      </c>
      <c r="S25" s="294" t="s">
        <v>53</v>
      </c>
    </row>
    <row r="26" spans="1:19" ht="20.25" customHeight="1">
      <c r="A26" s="373" t="s">
        <v>127</v>
      </c>
      <c r="B26" s="373"/>
      <c r="C26" s="373"/>
      <c r="D26" s="373"/>
      <c r="E26" s="373"/>
      <c r="F26" s="373"/>
      <c r="G26" s="373"/>
      <c r="H26" s="373"/>
      <c r="I26" s="373"/>
      <c r="J26" s="373"/>
      <c r="K26" s="373"/>
      <c r="L26" s="373"/>
      <c r="M26" s="373"/>
      <c r="N26" s="373"/>
      <c r="O26" s="373"/>
      <c r="P26" s="373"/>
      <c r="Q26" s="373"/>
      <c r="R26" s="373"/>
      <c r="S26" s="373"/>
    </row>
  </sheetData>
  <mergeCells count="31">
    <mergeCell ref="N17:S17"/>
    <mergeCell ref="A26:S26"/>
    <mergeCell ref="B18:G18"/>
    <mergeCell ref="H18:M18"/>
    <mergeCell ref="N18:S18"/>
    <mergeCell ref="B22:G22"/>
    <mergeCell ref="H22:M22"/>
    <mergeCell ref="N22:S22"/>
    <mergeCell ref="N8:S8"/>
    <mergeCell ref="B9:G9"/>
    <mergeCell ref="H9:M9"/>
    <mergeCell ref="N9:S9"/>
    <mergeCell ref="B13:G13"/>
    <mergeCell ref="H13:M13"/>
    <mergeCell ref="N13:S13"/>
    <mergeCell ref="N5:S5"/>
    <mergeCell ref="B6:B7"/>
    <mergeCell ref="C6:G6"/>
    <mergeCell ref="H6:H7"/>
    <mergeCell ref="I6:M6"/>
    <mergeCell ref="N6:N7"/>
    <mergeCell ref="O6:S6"/>
    <mergeCell ref="A8:A9"/>
    <mergeCell ref="A17:A18"/>
    <mergeCell ref="A5:A7"/>
    <mergeCell ref="B5:G5"/>
    <mergeCell ref="H5:M5"/>
    <mergeCell ref="B8:G8"/>
    <mergeCell ref="H8:M8"/>
    <mergeCell ref="B17:G17"/>
    <mergeCell ref="H17:M17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6"/>
  <sheetViews>
    <sheetView workbookViewId="0"/>
  </sheetViews>
  <sheetFormatPr baseColWidth="10" defaultColWidth="10.81640625" defaultRowHeight="14.65" customHeight="1"/>
  <cols>
    <col min="1" max="1" width="26.81640625" style="3" customWidth="1"/>
    <col min="2" max="5" width="12.54296875" style="3" customWidth="1"/>
    <col min="6" max="6" width="12.54296875" style="283" customWidth="1"/>
    <col min="7" max="11" width="12.54296875" style="3" customWidth="1"/>
    <col min="12" max="12" width="12.54296875" style="283" customWidth="1"/>
    <col min="13" max="17" width="12.54296875" style="3" customWidth="1"/>
    <col min="18" max="18" width="12.54296875" style="283" customWidth="1"/>
    <col min="19" max="19" width="12.54296875" style="3" customWidth="1"/>
    <col min="20" max="16384" width="10.81640625" style="3"/>
  </cols>
  <sheetData>
    <row r="1" spans="1:19" s="5" customFormat="1" ht="20.25" customHeight="1">
      <c r="A1" s="4" t="s">
        <v>0</v>
      </c>
      <c r="F1" s="284"/>
      <c r="L1" s="284"/>
      <c r="R1" s="284"/>
    </row>
    <row r="2" spans="1:19" s="2" customFormat="1" ht="14.65" customHeight="1">
      <c r="A2" s="1"/>
      <c r="F2" s="282"/>
      <c r="L2" s="282"/>
      <c r="R2" s="282"/>
    </row>
    <row r="3" spans="1:19" s="2" customFormat="1" ht="14.65" customHeight="1">
      <c r="A3" s="9" t="s">
        <v>375</v>
      </c>
      <c r="F3" s="282"/>
      <c r="L3" s="282"/>
      <c r="R3" s="282"/>
    </row>
    <row r="5" spans="1:19" ht="14.65" customHeight="1">
      <c r="A5" s="374" t="s">
        <v>207</v>
      </c>
      <c r="B5" s="366">
        <v>2012</v>
      </c>
      <c r="C5" s="366"/>
      <c r="D5" s="366"/>
      <c r="E5" s="366"/>
      <c r="F5" s="366"/>
      <c r="G5" s="366"/>
      <c r="H5" s="366">
        <v>2015</v>
      </c>
      <c r="I5" s="366"/>
      <c r="J5" s="366"/>
      <c r="K5" s="366"/>
      <c r="L5" s="366"/>
      <c r="M5" s="366"/>
      <c r="N5" s="366" t="s">
        <v>214</v>
      </c>
      <c r="O5" s="366"/>
      <c r="P5" s="366"/>
      <c r="Q5" s="366"/>
      <c r="R5" s="366"/>
      <c r="S5" s="366"/>
    </row>
    <row r="6" spans="1:19" ht="14.65" customHeight="1">
      <c r="A6" s="375"/>
      <c r="B6" s="371" t="s">
        <v>69</v>
      </c>
      <c r="C6" s="366" t="s">
        <v>27</v>
      </c>
      <c r="D6" s="366"/>
      <c r="E6" s="366"/>
      <c r="F6" s="366"/>
      <c r="G6" s="366"/>
      <c r="H6" s="371" t="s">
        <v>69</v>
      </c>
      <c r="I6" s="366" t="s">
        <v>27</v>
      </c>
      <c r="J6" s="366"/>
      <c r="K6" s="366"/>
      <c r="L6" s="366"/>
      <c r="M6" s="366"/>
      <c r="N6" s="371" t="s">
        <v>69</v>
      </c>
      <c r="O6" s="366" t="s">
        <v>27</v>
      </c>
      <c r="P6" s="366"/>
      <c r="Q6" s="366"/>
      <c r="R6" s="366"/>
      <c r="S6" s="366"/>
    </row>
    <row r="7" spans="1:19" s="25" customFormat="1" ht="40.15" customHeight="1">
      <c r="A7" s="377"/>
      <c r="B7" s="372"/>
      <c r="C7" s="300" t="s">
        <v>72</v>
      </c>
      <c r="D7" s="300" t="s">
        <v>145</v>
      </c>
      <c r="E7" s="300" t="s">
        <v>146</v>
      </c>
      <c r="F7" s="300" t="s">
        <v>147</v>
      </c>
      <c r="G7" s="300" t="s">
        <v>158</v>
      </c>
      <c r="H7" s="372"/>
      <c r="I7" s="300" t="s">
        <v>72</v>
      </c>
      <c r="J7" s="300" t="s">
        <v>145</v>
      </c>
      <c r="K7" s="300" t="s">
        <v>146</v>
      </c>
      <c r="L7" s="300" t="s">
        <v>147</v>
      </c>
      <c r="M7" s="300" t="s">
        <v>158</v>
      </c>
      <c r="N7" s="372"/>
      <c r="O7" s="300" t="s">
        <v>72</v>
      </c>
      <c r="P7" s="300" t="s">
        <v>145</v>
      </c>
      <c r="Q7" s="300" t="s">
        <v>146</v>
      </c>
      <c r="R7" s="300" t="s">
        <v>147</v>
      </c>
      <c r="S7" s="300" t="s">
        <v>158</v>
      </c>
    </row>
    <row r="8" spans="1:19" ht="14.65" customHeight="1">
      <c r="A8" s="285"/>
      <c r="B8" s="365" t="s">
        <v>174</v>
      </c>
      <c r="C8" s="365"/>
      <c r="D8" s="365"/>
      <c r="E8" s="365"/>
      <c r="F8" s="365"/>
      <c r="G8" s="365"/>
      <c r="H8" s="365" t="s">
        <v>174</v>
      </c>
      <c r="I8" s="365"/>
      <c r="J8" s="365"/>
      <c r="K8" s="365"/>
      <c r="L8" s="365"/>
      <c r="M8" s="365"/>
      <c r="N8" s="365" t="s">
        <v>174</v>
      </c>
      <c r="O8" s="365"/>
      <c r="P8" s="365"/>
      <c r="Q8" s="365"/>
      <c r="R8" s="365"/>
      <c r="S8" s="365"/>
    </row>
    <row r="9" spans="1:19" ht="14.65" customHeight="1">
      <c r="A9" s="285"/>
      <c r="B9" s="362" t="s">
        <v>5</v>
      </c>
      <c r="C9" s="362"/>
      <c r="D9" s="362"/>
      <c r="E9" s="362"/>
      <c r="F9" s="362"/>
      <c r="G9" s="362"/>
      <c r="H9" s="362" t="s">
        <v>5</v>
      </c>
      <c r="I9" s="362"/>
      <c r="J9" s="362"/>
      <c r="K9" s="362"/>
      <c r="L9" s="362"/>
      <c r="M9" s="362"/>
      <c r="N9" s="362" t="s">
        <v>5</v>
      </c>
      <c r="O9" s="362"/>
      <c r="P9" s="362"/>
      <c r="Q9" s="362"/>
      <c r="R9" s="362"/>
      <c r="S9" s="362"/>
    </row>
    <row r="10" spans="1:19" ht="14.65" customHeight="1">
      <c r="A10" s="287" t="s">
        <v>29</v>
      </c>
      <c r="B10" s="307">
        <v>46</v>
      </c>
      <c r="C10" s="315" t="s">
        <v>53</v>
      </c>
      <c r="D10" s="315" t="s">
        <v>53</v>
      </c>
      <c r="E10" s="315" t="s">
        <v>53</v>
      </c>
      <c r="F10" s="315" t="s">
        <v>53</v>
      </c>
      <c r="G10" s="315" t="s">
        <v>53</v>
      </c>
      <c r="H10" s="307">
        <f t="shared" ref="H10" si="0">SUM(H11:H12)</f>
        <v>95</v>
      </c>
      <c r="I10" s="307">
        <v>11</v>
      </c>
      <c r="J10" s="307">
        <v>28</v>
      </c>
      <c r="K10" s="307">
        <v>13</v>
      </c>
      <c r="L10" s="307">
        <v>43</v>
      </c>
      <c r="M10" s="307">
        <v>86</v>
      </c>
      <c r="N10" s="309">
        <f>H10-B10</f>
        <v>49</v>
      </c>
      <c r="O10" s="309" t="s">
        <v>53</v>
      </c>
      <c r="P10" s="309" t="s">
        <v>53</v>
      </c>
      <c r="Q10" s="309" t="s">
        <v>53</v>
      </c>
      <c r="R10" s="309" t="s">
        <v>53</v>
      </c>
      <c r="S10" s="309" t="s">
        <v>53</v>
      </c>
    </row>
    <row r="11" spans="1:19" ht="14.65" customHeight="1">
      <c r="A11" s="288" t="s">
        <v>30</v>
      </c>
      <c r="B11" s="292" t="s">
        <v>53</v>
      </c>
      <c r="C11" s="292" t="s">
        <v>53</v>
      </c>
      <c r="D11" s="292" t="s">
        <v>53</v>
      </c>
      <c r="E11" s="292" t="s">
        <v>53</v>
      </c>
      <c r="F11" s="292" t="s">
        <v>53</v>
      </c>
      <c r="G11" s="292" t="s">
        <v>53</v>
      </c>
      <c r="H11" s="292">
        <v>64</v>
      </c>
      <c r="I11" s="292" t="s">
        <v>53</v>
      </c>
      <c r="J11" s="292" t="s">
        <v>53</v>
      </c>
      <c r="K11" s="292" t="s">
        <v>53</v>
      </c>
      <c r="L11" s="292" t="s">
        <v>53</v>
      </c>
      <c r="M11" s="292" t="s">
        <v>53</v>
      </c>
      <c r="N11" s="293" t="s">
        <v>53</v>
      </c>
      <c r="O11" s="293" t="s">
        <v>53</v>
      </c>
      <c r="P11" s="293" t="s">
        <v>53</v>
      </c>
      <c r="Q11" s="293" t="s">
        <v>53</v>
      </c>
      <c r="R11" s="293" t="s">
        <v>53</v>
      </c>
      <c r="S11" s="293" t="s">
        <v>53</v>
      </c>
    </row>
    <row r="12" spans="1:19" ht="14.65" customHeight="1">
      <c r="A12" s="289" t="s">
        <v>41</v>
      </c>
      <c r="B12" s="291" t="s">
        <v>53</v>
      </c>
      <c r="C12" s="291" t="s">
        <v>53</v>
      </c>
      <c r="D12" s="291" t="s">
        <v>53</v>
      </c>
      <c r="E12" s="291" t="s">
        <v>53</v>
      </c>
      <c r="F12" s="291" t="s">
        <v>53</v>
      </c>
      <c r="G12" s="291" t="s">
        <v>53</v>
      </c>
      <c r="H12" s="291">
        <v>31</v>
      </c>
      <c r="I12" s="291" t="s">
        <v>53</v>
      </c>
      <c r="J12" s="291" t="s">
        <v>53</v>
      </c>
      <c r="K12" s="291" t="s">
        <v>53</v>
      </c>
      <c r="L12" s="291" t="s">
        <v>53</v>
      </c>
      <c r="M12" s="291" t="s">
        <v>53</v>
      </c>
      <c r="N12" s="294" t="s">
        <v>53</v>
      </c>
      <c r="O12" s="294" t="s">
        <v>53</v>
      </c>
      <c r="P12" s="294" t="s">
        <v>53</v>
      </c>
      <c r="Q12" s="294" t="s">
        <v>53</v>
      </c>
      <c r="R12" s="294" t="s">
        <v>53</v>
      </c>
      <c r="S12" s="294" t="s">
        <v>53</v>
      </c>
    </row>
    <row r="13" spans="1:19" ht="14.65" customHeight="1">
      <c r="A13" s="290"/>
      <c r="B13" s="376" t="s">
        <v>156</v>
      </c>
      <c r="C13" s="364"/>
      <c r="D13" s="364"/>
      <c r="E13" s="364"/>
      <c r="F13" s="364"/>
      <c r="G13" s="364"/>
      <c r="H13" s="376" t="s">
        <v>156</v>
      </c>
      <c r="I13" s="364"/>
      <c r="J13" s="364"/>
      <c r="K13" s="364"/>
      <c r="L13" s="364"/>
      <c r="M13" s="364"/>
      <c r="N13" s="376" t="s">
        <v>124</v>
      </c>
      <c r="O13" s="364"/>
      <c r="P13" s="364"/>
      <c r="Q13" s="364"/>
      <c r="R13" s="364"/>
      <c r="S13" s="364"/>
    </row>
    <row r="14" spans="1:19" ht="14.65" customHeight="1">
      <c r="A14" s="287" t="s">
        <v>29</v>
      </c>
      <c r="B14" s="304">
        <f t="shared" ref="B14" si="1">B10*100/$B10</f>
        <v>100</v>
      </c>
      <c r="C14" s="295" t="s">
        <v>53</v>
      </c>
      <c r="D14" s="295" t="s">
        <v>53</v>
      </c>
      <c r="E14" s="295" t="s">
        <v>53</v>
      </c>
      <c r="F14" s="295" t="s">
        <v>53</v>
      </c>
      <c r="G14" s="295" t="s">
        <v>53</v>
      </c>
      <c r="H14" s="304">
        <f t="shared" ref="H14:M16" si="2">H10*100/$H10</f>
        <v>100</v>
      </c>
      <c r="I14" s="295">
        <f t="shared" si="2"/>
        <v>11.578947368421053</v>
      </c>
      <c r="J14" s="295">
        <f t="shared" si="2"/>
        <v>29.473684210526315</v>
      </c>
      <c r="K14" s="295">
        <f t="shared" si="2"/>
        <v>13.684210526315789</v>
      </c>
      <c r="L14" s="295">
        <f>L10*100/$H10</f>
        <v>45.263157894736842</v>
      </c>
      <c r="M14" s="295">
        <f t="shared" si="2"/>
        <v>90.526315789473685</v>
      </c>
      <c r="N14" s="303" t="s">
        <v>103</v>
      </c>
      <c r="O14" s="301" t="s">
        <v>53</v>
      </c>
      <c r="P14" s="301" t="s">
        <v>53</v>
      </c>
      <c r="Q14" s="301" t="s">
        <v>53</v>
      </c>
      <c r="R14" s="301" t="s">
        <v>53</v>
      </c>
      <c r="S14" s="301" t="s">
        <v>53</v>
      </c>
    </row>
    <row r="15" spans="1:19" ht="14.65" customHeight="1">
      <c r="A15" s="288" t="s">
        <v>30</v>
      </c>
      <c r="B15" s="305" t="s">
        <v>53</v>
      </c>
      <c r="C15" s="297" t="s">
        <v>53</v>
      </c>
      <c r="D15" s="297" t="s">
        <v>53</v>
      </c>
      <c r="E15" s="297" t="s">
        <v>53</v>
      </c>
      <c r="F15" s="297" t="s">
        <v>53</v>
      </c>
      <c r="G15" s="297" t="s">
        <v>53</v>
      </c>
      <c r="H15" s="305">
        <f t="shared" si="2"/>
        <v>100</v>
      </c>
      <c r="I15" s="297" t="s">
        <v>53</v>
      </c>
      <c r="J15" s="297" t="s">
        <v>53</v>
      </c>
      <c r="K15" s="297" t="s">
        <v>53</v>
      </c>
      <c r="L15" s="297" t="s">
        <v>53</v>
      </c>
      <c r="M15" s="297" t="s">
        <v>53</v>
      </c>
      <c r="N15" s="302" t="s">
        <v>103</v>
      </c>
      <c r="O15" s="302" t="s">
        <v>53</v>
      </c>
      <c r="P15" s="302" t="s">
        <v>53</v>
      </c>
      <c r="Q15" s="302" t="s">
        <v>53</v>
      </c>
      <c r="R15" s="302" t="s">
        <v>53</v>
      </c>
      <c r="S15" s="302" t="s">
        <v>53</v>
      </c>
    </row>
    <row r="16" spans="1:19" ht="14.65" customHeight="1">
      <c r="A16" s="289" t="s">
        <v>41</v>
      </c>
      <c r="B16" s="280" t="s">
        <v>53</v>
      </c>
      <c r="C16" s="311" t="s">
        <v>53</v>
      </c>
      <c r="D16" s="311" t="s">
        <v>53</v>
      </c>
      <c r="E16" s="311" t="s">
        <v>53</v>
      </c>
      <c r="F16" s="311" t="s">
        <v>53</v>
      </c>
      <c r="G16" s="311" t="s">
        <v>53</v>
      </c>
      <c r="H16" s="280">
        <f t="shared" si="2"/>
        <v>100</v>
      </c>
      <c r="I16" s="311" t="s">
        <v>53</v>
      </c>
      <c r="J16" s="311" t="s">
        <v>53</v>
      </c>
      <c r="K16" s="311" t="s">
        <v>53</v>
      </c>
      <c r="L16" s="311" t="s">
        <v>53</v>
      </c>
      <c r="M16" s="311" t="s">
        <v>53</v>
      </c>
      <c r="N16" s="312" t="s">
        <v>103</v>
      </c>
      <c r="O16" s="312" t="s">
        <v>53</v>
      </c>
      <c r="P16" s="312" t="s">
        <v>53</v>
      </c>
      <c r="Q16" s="312" t="s">
        <v>53</v>
      </c>
      <c r="R16" s="312" t="s">
        <v>53</v>
      </c>
      <c r="S16" s="312" t="s">
        <v>53</v>
      </c>
    </row>
    <row r="17" spans="1:19" ht="14.65" customHeight="1">
      <c r="A17" s="285"/>
      <c r="B17" s="365" t="s">
        <v>175</v>
      </c>
      <c r="C17" s="365"/>
      <c r="D17" s="365"/>
      <c r="E17" s="365"/>
      <c r="F17" s="365"/>
      <c r="G17" s="365"/>
      <c r="H17" s="365" t="s">
        <v>175</v>
      </c>
      <c r="I17" s="365"/>
      <c r="J17" s="365"/>
      <c r="K17" s="365"/>
      <c r="L17" s="365"/>
      <c r="M17" s="365"/>
      <c r="N17" s="365" t="s">
        <v>175</v>
      </c>
      <c r="O17" s="365"/>
      <c r="P17" s="365"/>
      <c r="Q17" s="365"/>
      <c r="R17" s="365"/>
      <c r="S17" s="365"/>
    </row>
    <row r="18" spans="1:19" ht="14.65" customHeight="1">
      <c r="A18" s="285"/>
      <c r="B18" s="362" t="s">
        <v>5</v>
      </c>
      <c r="C18" s="362"/>
      <c r="D18" s="362"/>
      <c r="E18" s="362"/>
      <c r="F18" s="362"/>
      <c r="G18" s="362"/>
      <c r="H18" s="362" t="s">
        <v>5</v>
      </c>
      <c r="I18" s="362"/>
      <c r="J18" s="362"/>
      <c r="K18" s="362"/>
      <c r="L18" s="362"/>
      <c r="M18" s="362"/>
      <c r="N18" s="362" t="s">
        <v>5</v>
      </c>
      <c r="O18" s="362"/>
      <c r="P18" s="362"/>
      <c r="Q18" s="362"/>
      <c r="R18" s="362"/>
      <c r="S18" s="362"/>
    </row>
    <row r="19" spans="1:19" ht="14.65" customHeight="1">
      <c r="A19" s="287" t="s">
        <v>29</v>
      </c>
      <c r="B19" s="307">
        <v>15622</v>
      </c>
      <c r="C19" s="307" t="s">
        <v>53</v>
      </c>
      <c r="D19" s="307" t="s">
        <v>53</v>
      </c>
      <c r="E19" s="307" t="s">
        <v>53</v>
      </c>
      <c r="F19" s="307" t="s">
        <v>53</v>
      </c>
      <c r="G19" s="307" t="s">
        <v>53</v>
      </c>
      <c r="H19" s="307">
        <f t="shared" ref="H19" si="3">SUM(H20:H21)</f>
        <v>19804</v>
      </c>
      <c r="I19" s="307">
        <v>2679</v>
      </c>
      <c r="J19" s="307">
        <v>4872</v>
      </c>
      <c r="K19" s="307">
        <v>3725</v>
      </c>
      <c r="L19" s="307">
        <v>8528</v>
      </c>
      <c r="M19" s="307">
        <v>17515</v>
      </c>
      <c r="N19" s="309">
        <f>H19-B19</f>
        <v>4182</v>
      </c>
      <c r="O19" s="309" t="s">
        <v>53</v>
      </c>
      <c r="P19" s="309" t="s">
        <v>53</v>
      </c>
      <c r="Q19" s="309" t="s">
        <v>53</v>
      </c>
      <c r="R19" s="309" t="s">
        <v>53</v>
      </c>
      <c r="S19" s="309" t="s">
        <v>53</v>
      </c>
    </row>
    <row r="20" spans="1:19" ht="14.65" customHeight="1">
      <c r="A20" s="288" t="s">
        <v>30</v>
      </c>
      <c r="B20" s="292" t="s">
        <v>53</v>
      </c>
      <c r="C20" s="292" t="s">
        <v>53</v>
      </c>
      <c r="D20" s="292" t="s">
        <v>53</v>
      </c>
      <c r="E20" s="292" t="s">
        <v>53</v>
      </c>
      <c r="F20" s="292" t="s">
        <v>53</v>
      </c>
      <c r="G20" s="292" t="s">
        <v>53</v>
      </c>
      <c r="H20" s="292">
        <v>11423</v>
      </c>
      <c r="I20" s="292" t="s">
        <v>53</v>
      </c>
      <c r="J20" s="292" t="s">
        <v>53</v>
      </c>
      <c r="K20" s="292" t="s">
        <v>53</v>
      </c>
      <c r="L20" s="292" t="s">
        <v>53</v>
      </c>
      <c r="M20" s="292" t="s">
        <v>53</v>
      </c>
      <c r="N20" s="293" t="s">
        <v>53</v>
      </c>
      <c r="O20" s="293" t="s">
        <v>53</v>
      </c>
      <c r="P20" s="293" t="s">
        <v>53</v>
      </c>
      <c r="Q20" s="293" t="s">
        <v>53</v>
      </c>
      <c r="R20" s="293" t="s">
        <v>53</v>
      </c>
      <c r="S20" s="293" t="s">
        <v>53</v>
      </c>
    </row>
    <row r="21" spans="1:19" ht="14.65" customHeight="1">
      <c r="A21" s="289" t="s">
        <v>41</v>
      </c>
      <c r="B21" s="291" t="s">
        <v>53</v>
      </c>
      <c r="C21" s="291" t="s">
        <v>53</v>
      </c>
      <c r="D21" s="291" t="s">
        <v>53</v>
      </c>
      <c r="E21" s="291" t="s">
        <v>53</v>
      </c>
      <c r="F21" s="291" t="s">
        <v>53</v>
      </c>
      <c r="G21" s="291" t="s">
        <v>53</v>
      </c>
      <c r="H21" s="291">
        <v>8381</v>
      </c>
      <c r="I21" s="291" t="s">
        <v>53</v>
      </c>
      <c r="J21" s="291" t="s">
        <v>53</v>
      </c>
      <c r="K21" s="291" t="s">
        <v>53</v>
      </c>
      <c r="L21" s="291" t="s">
        <v>53</v>
      </c>
      <c r="M21" s="291" t="s">
        <v>53</v>
      </c>
      <c r="N21" s="294" t="s">
        <v>53</v>
      </c>
      <c r="O21" s="294" t="s">
        <v>53</v>
      </c>
      <c r="P21" s="294" t="s">
        <v>53</v>
      </c>
      <c r="Q21" s="294" t="s">
        <v>53</v>
      </c>
      <c r="R21" s="294" t="s">
        <v>53</v>
      </c>
      <c r="S21" s="294" t="s">
        <v>53</v>
      </c>
    </row>
    <row r="22" spans="1:19" ht="14.65" customHeight="1">
      <c r="A22" s="290"/>
      <c r="B22" s="376" t="s">
        <v>156</v>
      </c>
      <c r="C22" s="364"/>
      <c r="D22" s="364"/>
      <c r="E22" s="364"/>
      <c r="F22" s="364"/>
      <c r="G22" s="364"/>
      <c r="H22" s="376" t="s">
        <v>156</v>
      </c>
      <c r="I22" s="364"/>
      <c r="J22" s="364"/>
      <c r="K22" s="364"/>
      <c r="L22" s="364"/>
      <c r="M22" s="364"/>
      <c r="N22" s="376" t="s">
        <v>124</v>
      </c>
      <c r="O22" s="364"/>
      <c r="P22" s="364"/>
      <c r="Q22" s="364"/>
      <c r="R22" s="364"/>
      <c r="S22" s="364"/>
    </row>
    <row r="23" spans="1:19" ht="14.65" customHeight="1">
      <c r="A23" s="287" t="s">
        <v>29</v>
      </c>
      <c r="B23" s="304">
        <f t="shared" ref="B23" si="4">B19*100/$B19</f>
        <v>100</v>
      </c>
      <c r="C23" s="295" t="s">
        <v>53</v>
      </c>
      <c r="D23" s="295" t="s">
        <v>53</v>
      </c>
      <c r="E23" s="295" t="s">
        <v>53</v>
      </c>
      <c r="F23" s="295" t="s">
        <v>53</v>
      </c>
      <c r="G23" s="295" t="s">
        <v>53</v>
      </c>
      <c r="H23" s="304">
        <f t="shared" ref="H23:M25" si="5">H19*100/$H19</f>
        <v>100</v>
      </c>
      <c r="I23" s="295">
        <f t="shared" si="5"/>
        <v>13.527570187840841</v>
      </c>
      <c r="J23" s="295">
        <f t="shared" si="5"/>
        <v>24.601090688749746</v>
      </c>
      <c r="K23" s="295">
        <f t="shared" si="5"/>
        <v>18.809331448192285</v>
      </c>
      <c r="L23" s="295">
        <f t="shared" si="5"/>
        <v>43.062007675217124</v>
      </c>
      <c r="M23" s="295">
        <f t="shared" si="5"/>
        <v>88.441728943647746</v>
      </c>
      <c r="N23" s="303" t="s">
        <v>103</v>
      </c>
      <c r="O23" s="301" t="s">
        <v>53</v>
      </c>
      <c r="P23" s="301" t="s">
        <v>53</v>
      </c>
      <c r="Q23" s="301" t="s">
        <v>53</v>
      </c>
      <c r="R23" s="301" t="s">
        <v>53</v>
      </c>
      <c r="S23" s="301" t="s">
        <v>53</v>
      </c>
    </row>
    <row r="24" spans="1:19" ht="14.65" customHeight="1">
      <c r="A24" s="288" t="s">
        <v>30</v>
      </c>
      <c r="B24" s="297" t="s">
        <v>53</v>
      </c>
      <c r="C24" s="297" t="s">
        <v>53</v>
      </c>
      <c r="D24" s="297" t="s">
        <v>53</v>
      </c>
      <c r="E24" s="297" t="s">
        <v>53</v>
      </c>
      <c r="F24" s="297" t="s">
        <v>53</v>
      </c>
      <c r="G24" s="297" t="s">
        <v>53</v>
      </c>
      <c r="H24" s="305">
        <f t="shared" si="5"/>
        <v>100</v>
      </c>
      <c r="I24" s="297" t="s">
        <v>53</v>
      </c>
      <c r="J24" s="297" t="s">
        <v>53</v>
      </c>
      <c r="K24" s="297" t="s">
        <v>53</v>
      </c>
      <c r="L24" s="297" t="s">
        <v>53</v>
      </c>
      <c r="M24" s="297" t="s">
        <v>53</v>
      </c>
      <c r="N24" s="302" t="s">
        <v>103</v>
      </c>
      <c r="O24" s="302" t="s">
        <v>53</v>
      </c>
      <c r="P24" s="302" t="s">
        <v>53</v>
      </c>
      <c r="Q24" s="302" t="s">
        <v>53</v>
      </c>
      <c r="R24" s="302" t="s">
        <v>53</v>
      </c>
      <c r="S24" s="302" t="s">
        <v>53</v>
      </c>
    </row>
    <row r="25" spans="1:19" ht="14.65" customHeight="1">
      <c r="A25" s="289" t="s">
        <v>41</v>
      </c>
      <c r="B25" s="295" t="s">
        <v>53</v>
      </c>
      <c r="C25" s="295" t="s">
        <v>53</v>
      </c>
      <c r="D25" s="295" t="s">
        <v>53</v>
      </c>
      <c r="E25" s="295" t="s">
        <v>53</v>
      </c>
      <c r="F25" s="295" t="s">
        <v>53</v>
      </c>
      <c r="G25" s="295" t="s">
        <v>53</v>
      </c>
      <c r="H25" s="304">
        <f t="shared" si="5"/>
        <v>100</v>
      </c>
      <c r="I25" s="295" t="s">
        <v>53</v>
      </c>
      <c r="J25" s="295" t="s">
        <v>53</v>
      </c>
      <c r="K25" s="295" t="s">
        <v>53</v>
      </c>
      <c r="L25" s="295" t="s">
        <v>53</v>
      </c>
      <c r="M25" s="295" t="s">
        <v>53</v>
      </c>
      <c r="N25" s="301" t="s">
        <v>103</v>
      </c>
      <c r="O25" s="301" t="s">
        <v>53</v>
      </c>
      <c r="P25" s="301" t="s">
        <v>53</v>
      </c>
      <c r="Q25" s="301" t="s">
        <v>53</v>
      </c>
      <c r="R25" s="301" t="s">
        <v>53</v>
      </c>
      <c r="S25" s="301" t="s">
        <v>53</v>
      </c>
    </row>
    <row r="26" spans="1:19" ht="20.25" customHeight="1">
      <c r="A26" s="373" t="s">
        <v>127</v>
      </c>
      <c r="B26" s="373"/>
      <c r="C26" s="373"/>
      <c r="D26" s="373"/>
      <c r="E26" s="373"/>
      <c r="F26" s="373"/>
      <c r="G26" s="373"/>
      <c r="H26" s="373"/>
      <c r="I26" s="373"/>
      <c r="J26" s="373"/>
      <c r="K26" s="373"/>
      <c r="L26" s="373"/>
      <c r="M26" s="373"/>
      <c r="N26" s="373"/>
      <c r="O26" s="373"/>
      <c r="P26" s="373"/>
      <c r="Q26" s="373"/>
      <c r="R26" s="373"/>
      <c r="S26" s="373"/>
    </row>
  </sheetData>
  <mergeCells count="29">
    <mergeCell ref="A26:S26"/>
    <mergeCell ref="B18:G18"/>
    <mergeCell ref="H18:M18"/>
    <mergeCell ref="N18:S18"/>
    <mergeCell ref="B22:G22"/>
    <mergeCell ref="H22:M22"/>
    <mergeCell ref="N22:S22"/>
    <mergeCell ref="B13:G13"/>
    <mergeCell ref="H13:M13"/>
    <mergeCell ref="N13:S13"/>
    <mergeCell ref="B17:G17"/>
    <mergeCell ref="H17:M17"/>
    <mergeCell ref="N17:S17"/>
    <mergeCell ref="B8:G8"/>
    <mergeCell ref="H8:M8"/>
    <mergeCell ref="N8:S8"/>
    <mergeCell ref="B9:G9"/>
    <mergeCell ref="H9:M9"/>
    <mergeCell ref="N9:S9"/>
    <mergeCell ref="A5:A7"/>
    <mergeCell ref="B5:G5"/>
    <mergeCell ref="H5:M5"/>
    <mergeCell ref="N5:S5"/>
    <mergeCell ref="B6:B7"/>
    <mergeCell ref="C6:G6"/>
    <mergeCell ref="H6:H7"/>
    <mergeCell ref="I6:M6"/>
    <mergeCell ref="N6:N7"/>
    <mergeCell ref="O6:S6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6"/>
  <sheetViews>
    <sheetView workbookViewId="0"/>
  </sheetViews>
  <sheetFormatPr baseColWidth="10" defaultColWidth="10.81640625" defaultRowHeight="14.65" customHeight="1"/>
  <cols>
    <col min="1" max="1" width="26.81640625" style="3" customWidth="1"/>
    <col min="2" max="2" width="15.54296875" style="3" customWidth="1"/>
    <col min="3" max="5" width="12.54296875" style="3" customWidth="1"/>
    <col min="6" max="6" width="12.54296875" style="283" customWidth="1"/>
    <col min="7" max="7" width="12.54296875" style="3" customWidth="1"/>
    <col min="8" max="8" width="15.54296875" style="3" customWidth="1"/>
    <col min="9" max="11" width="12.54296875" style="3" customWidth="1"/>
    <col min="12" max="12" width="12.54296875" style="283" customWidth="1"/>
    <col min="13" max="13" width="12.54296875" style="3" customWidth="1"/>
    <col min="14" max="14" width="15.54296875" style="3" customWidth="1"/>
    <col min="15" max="17" width="12.54296875" style="3" customWidth="1"/>
    <col min="18" max="18" width="12.54296875" style="283" customWidth="1"/>
    <col min="19" max="19" width="12.54296875" style="3" customWidth="1"/>
    <col min="20" max="16384" width="10.81640625" style="3"/>
  </cols>
  <sheetData>
    <row r="1" spans="1:19" s="5" customFormat="1" ht="20.25" customHeight="1">
      <c r="A1" s="4" t="s">
        <v>0</v>
      </c>
      <c r="F1" s="284"/>
      <c r="L1" s="284"/>
      <c r="R1" s="284"/>
    </row>
    <row r="2" spans="1:19" s="2" customFormat="1" ht="14.65" customHeight="1">
      <c r="A2" s="1"/>
      <c r="F2" s="282"/>
      <c r="L2" s="282"/>
      <c r="R2" s="282"/>
    </row>
    <row r="3" spans="1:19" s="2" customFormat="1" ht="14.65" customHeight="1">
      <c r="A3" s="9" t="s">
        <v>374</v>
      </c>
      <c r="F3" s="282"/>
      <c r="L3" s="282"/>
      <c r="R3" s="282"/>
    </row>
    <row r="5" spans="1:19" ht="14.65" customHeight="1">
      <c r="A5" s="374" t="s">
        <v>207</v>
      </c>
      <c r="B5" s="366">
        <v>2012</v>
      </c>
      <c r="C5" s="366"/>
      <c r="D5" s="366"/>
      <c r="E5" s="366"/>
      <c r="F5" s="366"/>
      <c r="G5" s="366"/>
      <c r="H5" s="366">
        <v>2015</v>
      </c>
      <c r="I5" s="366"/>
      <c r="J5" s="366"/>
      <c r="K5" s="366"/>
      <c r="L5" s="366"/>
      <c r="M5" s="366"/>
      <c r="N5" s="366" t="s">
        <v>214</v>
      </c>
      <c r="O5" s="366"/>
      <c r="P5" s="366"/>
      <c r="Q5" s="366"/>
      <c r="R5" s="366"/>
      <c r="S5" s="366"/>
    </row>
    <row r="6" spans="1:19" ht="14.65" customHeight="1">
      <c r="A6" s="375"/>
      <c r="B6" s="371" t="s">
        <v>154</v>
      </c>
      <c r="C6" s="366" t="s">
        <v>27</v>
      </c>
      <c r="D6" s="366"/>
      <c r="E6" s="366"/>
      <c r="F6" s="366"/>
      <c r="G6" s="366"/>
      <c r="H6" s="371" t="s">
        <v>154</v>
      </c>
      <c r="I6" s="366" t="s">
        <v>27</v>
      </c>
      <c r="J6" s="366"/>
      <c r="K6" s="366"/>
      <c r="L6" s="366"/>
      <c r="M6" s="366"/>
      <c r="N6" s="371" t="s">
        <v>154</v>
      </c>
      <c r="O6" s="366" t="s">
        <v>27</v>
      </c>
      <c r="P6" s="366"/>
      <c r="Q6" s="366"/>
      <c r="R6" s="366"/>
      <c r="S6" s="366"/>
    </row>
    <row r="7" spans="1:19" s="25" customFormat="1" ht="40.15" customHeight="1">
      <c r="A7" s="377"/>
      <c r="B7" s="372"/>
      <c r="C7" s="181" t="s">
        <v>72</v>
      </c>
      <c r="D7" s="181" t="s">
        <v>145</v>
      </c>
      <c r="E7" s="300" t="s">
        <v>146</v>
      </c>
      <c r="F7" s="300" t="s">
        <v>147</v>
      </c>
      <c r="G7" s="181" t="s">
        <v>158</v>
      </c>
      <c r="H7" s="372"/>
      <c r="I7" s="181" t="s">
        <v>72</v>
      </c>
      <c r="J7" s="181" t="s">
        <v>145</v>
      </c>
      <c r="K7" s="300" t="s">
        <v>146</v>
      </c>
      <c r="L7" s="300" t="s">
        <v>147</v>
      </c>
      <c r="M7" s="181" t="s">
        <v>158</v>
      </c>
      <c r="N7" s="372"/>
      <c r="O7" s="181" t="s">
        <v>72</v>
      </c>
      <c r="P7" s="181" t="s">
        <v>145</v>
      </c>
      <c r="Q7" s="300" t="s">
        <v>146</v>
      </c>
      <c r="R7" s="300" t="s">
        <v>147</v>
      </c>
      <c r="S7" s="181" t="s">
        <v>158</v>
      </c>
    </row>
    <row r="8" spans="1:19" ht="14.65" customHeight="1">
      <c r="A8" s="8"/>
      <c r="B8" s="365" t="s">
        <v>174</v>
      </c>
      <c r="C8" s="365"/>
      <c r="D8" s="365"/>
      <c r="E8" s="365"/>
      <c r="F8" s="365"/>
      <c r="G8" s="365"/>
      <c r="H8" s="365" t="s">
        <v>174</v>
      </c>
      <c r="I8" s="365"/>
      <c r="J8" s="365"/>
      <c r="K8" s="365"/>
      <c r="L8" s="365"/>
      <c r="M8" s="365"/>
      <c r="N8" s="365" t="s">
        <v>174</v>
      </c>
      <c r="O8" s="365"/>
      <c r="P8" s="365"/>
      <c r="Q8" s="365"/>
      <c r="R8" s="365"/>
      <c r="S8" s="365"/>
    </row>
    <row r="9" spans="1:19" ht="14.65" customHeight="1">
      <c r="A9" s="8"/>
      <c r="B9" s="362" t="s">
        <v>5</v>
      </c>
      <c r="C9" s="362"/>
      <c r="D9" s="362"/>
      <c r="E9" s="362"/>
      <c r="F9" s="362"/>
      <c r="G9" s="362"/>
      <c r="H9" s="362" t="s">
        <v>5</v>
      </c>
      <c r="I9" s="362"/>
      <c r="J9" s="362"/>
      <c r="K9" s="362"/>
      <c r="L9" s="362"/>
      <c r="M9" s="362"/>
      <c r="N9" s="362" t="s">
        <v>5</v>
      </c>
      <c r="O9" s="362"/>
      <c r="P9" s="362"/>
      <c r="Q9" s="362"/>
      <c r="R9" s="362"/>
      <c r="S9" s="362"/>
    </row>
    <row r="10" spans="1:19" ht="14.65" customHeight="1">
      <c r="A10" s="287" t="s">
        <v>29</v>
      </c>
      <c r="B10" s="307">
        <f>SUM(B11:B12)</f>
        <v>39665</v>
      </c>
      <c r="C10" s="307">
        <f t="shared" ref="C10:M10" si="0">SUM(C11:C12)</f>
        <v>3082</v>
      </c>
      <c r="D10" s="307">
        <f t="shared" si="0"/>
        <v>17988</v>
      </c>
      <c r="E10" s="307">
        <f t="shared" si="0"/>
        <v>4616</v>
      </c>
      <c r="F10" s="307">
        <f t="shared" si="0"/>
        <v>13979</v>
      </c>
      <c r="G10" s="307">
        <f t="shared" si="0"/>
        <v>33073</v>
      </c>
      <c r="H10" s="307">
        <f t="shared" si="0"/>
        <v>71865</v>
      </c>
      <c r="I10" s="307">
        <f t="shared" si="0"/>
        <v>5189</v>
      </c>
      <c r="J10" s="307">
        <f t="shared" si="0"/>
        <v>29138</v>
      </c>
      <c r="K10" s="307">
        <f t="shared" si="0"/>
        <v>10076</v>
      </c>
      <c r="L10" s="307">
        <f t="shared" si="0"/>
        <v>27462</v>
      </c>
      <c r="M10" s="307">
        <f t="shared" si="0"/>
        <v>59265</v>
      </c>
      <c r="N10" s="309">
        <f t="shared" ref="N10:R12" si="1">H10-B10</f>
        <v>32200</v>
      </c>
      <c r="O10" s="309">
        <f t="shared" si="1"/>
        <v>2107</v>
      </c>
      <c r="P10" s="309">
        <f t="shared" si="1"/>
        <v>11150</v>
      </c>
      <c r="Q10" s="309">
        <f t="shared" si="1"/>
        <v>5460</v>
      </c>
      <c r="R10" s="309">
        <f t="shared" si="1"/>
        <v>13483</v>
      </c>
      <c r="S10" s="309">
        <f t="shared" ref="S10:S12" si="2">M10-G10</f>
        <v>26192</v>
      </c>
    </row>
    <row r="11" spans="1:19" ht="14.65" customHeight="1">
      <c r="A11" s="288" t="s">
        <v>30</v>
      </c>
      <c r="B11" s="292">
        <f>SUM(C11:F11)</f>
        <v>25405</v>
      </c>
      <c r="C11" s="292">
        <v>2503</v>
      </c>
      <c r="D11" s="292">
        <v>14551</v>
      </c>
      <c r="E11" s="292">
        <v>2901</v>
      </c>
      <c r="F11" s="292">
        <v>5450</v>
      </c>
      <c r="G11" s="292">
        <v>18948</v>
      </c>
      <c r="H11" s="292">
        <f>SUM(I11:L11)</f>
        <v>51952</v>
      </c>
      <c r="I11" s="292">
        <v>4806</v>
      </c>
      <c r="J11" s="292">
        <v>24625</v>
      </c>
      <c r="K11" s="292">
        <v>7240</v>
      </c>
      <c r="L11" s="292">
        <v>15281</v>
      </c>
      <c r="M11" s="292">
        <v>39532</v>
      </c>
      <c r="N11" s="293">
        <f t="shared" si="1"/>
        <v>26547</v>
      </c>
      <c r="O11" s="293">
        <f t="shared" si="1"/>
        <v>2303</v>
      </c>
      <c r="P11" s="293">
        <f t="shared" si="1"/>
        <v>10074</v>
      </c>
      <c r="Q11" s="293">
        <f t="shared" si="1"/>
        <v>4339</v>
      </c>
      <c r="R11" s="293">
        <f t="shared" si="1"/>
        <v>9831</v>
      </c>
      <c r="S11" s="293">
        <f t="shared" si="2"/>
        <v>20584</v>
      </c>
    </row>
    <row r="12" spans="1:19" ht="14.65" customHeight="1">
      <c r="A12" s="289" t="s">
        <v>41</v>
      </c>
      <c r="B12" s="291">
        <f>SUM(C12:F12)</f>
        <v>14260</v>
      </c>
      <c r="C12" s="291">
        <v>579</v>
      </c>
      <c r="D12" s="291">
        <v>3437</v>
      </c>
      <c r="E12" s="291">
        <v>1715</v>
      </c>
      <c r="F12" s="291">
        <v>8529</v>
      </c>
      <c r="G12" s="291">
        <v>14125</v>
      </c>
      <c r="H12" s="291">
        <f>SUM(I12:L12)</f>
        <v>19913</v>
      </c>
      <c r="I12" s="291">
        <v>383</v>
      </c>
      <c r="J12" s="291">
        <v>4513</v>
      </c>
      <c r="K12" s="291">
        <v>2836</v>
      </c>
      <c r="L12" s="291">
        <v>12181</v>
      </c>
      <c r="M12" s="291">
        <v>19733</v>
      </c>
      <c r="N12" s="294">
        <f t="shared" si="1"/>
        <v>5653</v>
      </c>
      <c r="O12" s="294">
        <f t="shared" si="1"/>
        <v>-196</v>
      </c>
      <c r="P12" s="294">
        <f t="shared" si="1"/>
        <v>1076</v>
      </c>
      <c r="Q12" s="294">
        <f t="shared" si="1"/>
        <v>1121</v>
      </c>
      <c r="R12" s="294">
        <f t="shared" si="1"/>
        <v>3652</v>
      </c>
      <c r="S12" s="294">
        <f t="shared" si="2"/>
        <v>5608</v>
      </c>
    </row>
    <row r="13" spans="1:19" ht="14.65" customHeight="1">
      <c r="A13" s="290"/>
      <c r="B13" s="376" t="s">
        <v>156</v>
      </c>
      <c r="C13" s="364"/>
      <c r="D13" s="364"/>
      <c r="E13" s="364"/>
      <c r="F13" s="364"/>
      <c r="G13" s="364"/>
      <c r="H13" s="376" t="s">
        <v>156</v>
      </c>
      <c r="I13" s="364"/>
      <c r="J13" s="364"/>
      <c r="K13" s="364"/>
      <c r="L13" s="364"/>
      <c r="M13" s="364"/>
      <c r="N13" s="376" t="s">
        <v>124</v>
      </c>
      <c r="O13" s="364"/>
      <c r="P13" s="364"/>
      <c r="Q13" s="364"/>
      <c r="R13" s="364"/>
      <c r="S13" s="364"/>
    </row>
    <row r="14" spans="1:19" ht="14.65" customHeight="1">
      <c r="A14" s="287" t="s">
        <v>29</v>
      </c>
      <c r="B14" s="304">
        <f t="shared" ref="B14:G16" si="3">B10*100/$B10</f>
        <v>100</v>
      </c>
      <c r="C14" s="295">
        <f t="shared" si="3"/>
        <v>7.7700743728728101</v>
      </c>
      <c r="D14" s="295">
        <f t="shared" si="3"/>
        <v>45.349804613639229</v>
      </c>
      <c r="E14" s="295">
        <f t="shared" si="3"/>
        <v>11.63746375898147</v>
      </c>
      <c r="F14" s="295">
        <f t="shared" si="3"/>
        <v>35.24265725450649</v>
      </c>
      <c r="G14" s="295">
        <f t="shared" si="3"/>
        <v>83.380814319929414</v>
      </c>
      <c r="H14" s="304">
        <f t="shared" ref="H14:M16" si="4">H10*100/$H10</f>
        <v>100</v>
      </c>
      <c r="I14" s="295">
        <f t="shared" si="4"/>
        <v>7.2204828497877962</v>
      </c>
      <c r="J14" s="295">
        <f t="shared" si="4"/>
        <v>40.54546719543589</v>
      </c>
      <c r="K14" s="295">
        <f t="shared" si="4"/>
        <v>14.020733319418353</v>
      </c>
      <c r="L14" s="295">
        <f>L10*100/$H10</f>
        <v>38.213316635357963</v>
      </c>
      <c r="M14" s="295">
        <f t="shared" si="4"/>
        <v>82.467125860989356</v>
      </c>
      <c r="N14" s="303" t="s">
        <v>103</v>
      </c>
      <c r="O14" s="301">
        <f t="shared" ref="O14:R16" si="5">I14-C14</f>
        <v>-0.54959152308501391</v>
      </c>
      <c r="P14" s="301">
        <f t="shared" si="5"/>
        <v>-4.8043374182033389</v>
      </c>
      <c r="Q14" s="301">
        <f t="shared" si="5"/>
        <v>2.383269560436883</v>
      </c>
      <c r="R14" s="301">
        <f t="shared" si="5"/>
        <v>2.9706593808514725</v>
      </c>
      <c r="S14" s="301">
        <f t="shared" ref="S14:S16" si="6">M14-G14</f>
        <v>-0.91368845894005801</v>
      </c>
    </row>
    <row r="15" spans="1:19" ht="14.65" customHeight="1">
      <c r="A15" s="288" t="s">
        <v>30</v>
      </c>
      <c r="B15" s="305">
        <f t="shared" si="3"/>
        <v>100</v>
      </c>
      <c r="C15" s="297">
        <f t="shared" si="3"/>
        <v>9.8523912615626852</v>
      </c>
      <c r="D15" s="297">
        <f t="shared" si="3"/>
        <v>57.276126746703405</v>
      </c>
      <c r="E15" s="297">
        <f t="shared" si="3"/>
        <v>11.419012005510726</v>
      </c>
      <c r="F15" s="297">
        <f t="shared" si="3"/>
        <v>21.452469986223186</v>
      </c>
      <c r="G15" s="297">
        <f t="shared" si="3"/>
        <v>74.583743357606764</v>
      </c>
      <c r="H15" s="305">
        <f t="shared" si="4"/>
        <v>100</v>
      </c>
      <c r="I15" s="297">
        <f t="shared" si="4"/>
        <v>9.2508469356328913</v>
      </c>
      <c r="J15" s="297">
        <f t="shared" si="4"/>
        <v>47.399522636279642</v>
      </c>
      <c r="K15" s="297">
        <f t="shared" si="4"/>
        <v>13.935940868493994</v>
      </c>
      <c r="L15" s="297">
        <f t="shared" si="4"/>
        <v>29.413689559593472</v>
      </c>
      <c r="M15" s="297">
        <f t="shared" si="4"/>
        <v>76.093316907914996</v>
      </c>
      <c r="N15" s="302" t="s">
        <v>103</v>
      </c>
      <c r="O15" s="302">
        <f t="shared" si="5"/>
        <v>-0.6015443259297939</v>
      </c>
      <c r="P15" s="302">
        <f t="shared" si="5"/>
        <v>-9.876604110423763</v>
      </c>
      <c r="Q15" s="302">
        <f t="shared" si="5"/>
        <v>2.5169288629832671</v>
      </c>
      <c r="R15" s="302">
        <f t="shared" si="5"/>
        <v>7.9612195733702862</v>
      </c>
      <c r="S15" s="302">
        <f t="shared" si="6"/>
        <v>1.5095735503082324</v>
      </c>
    </row>
    <row r="16" spans="1:19" ht="14.65" customHeight="1">
      <c r="A16" s="289" t="s">
        <v>41</v>
      </c>
      <c r="B16" s="280">
        <f t="shared" si="3"/>
        <v>100</v>
      </c>
      <c r="C16" s="311">
        <f t="shared" si="3"/>
        <v>4.0603085553997191</v>
      </c>
      <c r="D16" s="311">
        <f t="shared" si="3"/>
        <v>24.102384291725105</v>
      </c>
      <c r="E16" s="311">
        <f t="shared" si="3"/>
        <v>12.026647966339411</v>
      </c>
      <c r="F16" s="311">
        <f t="shared" si="3"/>
        <v>59.810659186535766</v>
      </c>
      <c r="G16" s="311">
        <f t="shared" si="3"/>
        <v>99.053295932678822</v>
      </c>
      <c r="H16" s="280">
        <f t="shared" si="4"/>
        <v>100</v>
      </c>
      <c r="I16" s="311">
        <f t="shared" si="4"/>
        <v>1.9233666449053382</v>
      </c>
      <c r="J16" s="311">
        <f t="shared" si="4"/>
        <v>22.663586601717473</v>
      </c>
      <c r="K16" s="311">
        <f t="shared" si="4"/>
        <v>14.241952493346055</v>
      </c>
      <c r="L16" s="311">
        <f t="shared" si="4"/>
        <v>61.171094260031133</v>
      </c>
      <c r="M16" s="311">
        <f t="shared" si="4"/>
        <v>99.096067895344746</v>
      </c>
      <c r="N16" s="312" t="s">
        <v>103</v>
      </c>
      <c r="O16" s="312">
        <f t="shared" si="5"/>
        <v>-2.136941910494381</v>
      </c>
      <c r="P16" s="312">
        <f t="shared" si="5"/>
        <v>-1.4387976900076325</v>
      </c>
      <c r="Q16" s="312">
        <f t="shared" si="5"/>
        <v>2.2153045270066443</v>
      </c>
      <c r="R16" s="312">
        <f t="shared" si="5"/>
        <v>1.360435073495367</v>
      </c>
      <c r="S16" s="312">
        <f t="shared" si="6"/>
        <v>4.2771962665923979E-2</v>
      </c>
    </row>
    <row r="17" spans="1:19" ht="14.65" customHeight="1">
      <c r="A17" s="285"/>
      <c r="B17" s="365" t="s">
        <v>175</v>
      </c>
      <c r="C17" s="365"/>
      <c r="D17" s="365"/>
      <c r="E17" s="365"/>
      <c r="F17" s="365"/>
      <c r="G17" s="365"/>
      <c r="H17" s="365" t="s">
        <v>175</v>
      </c>
      <c r="I17" s="365"/>
      <c r="J17" s="365"/>
      <c r="K17" s="365"/>
      <c r="L17" s="365"/>
      <c r="M17" s="365"/>
      <c r="N17" s="365" t="s">
        <v>175</v>
      </c>
      <c r="O17" s="365"/>
      <c r="P17" s="365"/>
      <c r="Q17" s="365"/>
      <c r="R17" s="365"/>
      <c r="S17" s="365"/>
    </row>
    <row r="18" spans="1:19" ht="14.65" customHeight="1">
      <c r="A18" s="285"/>
      <c r="B18" s="362" t="s">
        <v>5</v>
      </c>
      <c r="C18" s="362"/>
      <c r="D18" s="362"/>
      <c r="E18" s="362"/>
      <c r="F18" s="362"/>
      <c r="G18" s="362"/>
      <c r="H18" s="362" t="s">
        <v>5</v>
      </c>
      <c r="I18" s="362"/>
      <c r="J18" s="362"/>
      <c r="K18" s="362"/>
      <c r="L18" s="362"/>
      <c r="M18" s="362"/>
      <c r="N18" s="362" t="s">
        <v>5</v>
      </c>
      <c r="O18" s="362"/>
      <c r="P18" s="362"/>
      <c r="Q18" s="362"/>
      <c r="R18" s="362"/>
      <c r="S18" s="362"/>
    </row>
    <row r="19" spans="1:19" ht="14.65" customHeight="1">
      <c r="A19" s="287" t="s">
        <v>29</v>
      </c>
      <c r="B19" s="307">
        <f>SUM(B20:B21)</f>
        <v>2199685</v>
      </c>
      <c r="C19" s="307">
        <f t="shared" ref="C19:M19" si="7">SUM(C20:C21)</f>
        <v>379587</v>
      </c>
      <c r="D19" s="307">
        <f t="shared" si="7"/>
        <v>910132</v>
      </c>
      <c r="E19" s="307">
        <f t="shared" si="7"/>
        <v>281921</v>
      </c>
      <c r="F19" s="307">
        <f t="shared" si="7"/>
        <v>628045</v>
      </c>
      <c r="G19" s="307">
        <f t="shared" si="7"/>
        <v>1334195</v>
      </c>
      <c r="H19" s="307">
        <f t="shared" si="7"/>
        <v>2208248</v>
      </c>
      <c r="I19" s="307">
        <f t="shared" si="7"/>
        <v>296220</v>
      </c>
      <c r="J19" s="307">
        <f t="shared" si="7"/>
        <v>850383</v>
      </c>
      <c r="K19" s="307">
        <f t="shared" si="7"/>
        <v>334703</v>
      </c>
      <c r="L19" s="307">
        <f t="shared" si="7"/>
        <v>726942</v>
      </c>
      <c r="M19" s="307">
        <f t="shared" si="7"/>
        <v>1476452</v>
      </c>
      <c r="N19" s="309">
        <f t="shared" ref="N19:R21" si="8">H19-B19</f>
        <v>8563</v>
      </c>
      <c r="O19" s="309">
        <f t="shared" si="8"/>
        <v>-83367</v>
      </c>
      <c r="P19" s="309">
        <f t="shared" si="8"/>
        <v>-59749</v>
      </c>
      <c r="Q19" s="309">
        <f t="shared" si="8"/>
        <v>52782</v>
      </c>
      <c r="R19" s="309">
        <f t="shared" si="8"/>
        <v>98897</v>
      </c>
      <c r="S19" s="309">
        <f t="shared" ref="S19:S21" si="9">M19-G19</f>
        <v>142257</v>
      </c>
    </row>
    <row r="20" spans="1:19" ht="14.65" customHeight="1">
      <c r="A20" s="288" t="s">
        <v>30</v>
      </c>
      <c r="B20" s="292">
        <f>SUM(C20:F20)</f>
        <v>1773828</v>
      </c>
      <c r="C20" s="292">
        <v>346887</v>
      </c>
      <c r="D20" s="292">
        <v>820662</v>
      </c>
      <c r="E20" s="292">
        <v>219411</v>
      </c>
      <c r="F20" s="292">
        <v>386868</v>
      </c>
      <c r="G20" s="292">
        <v>913877</v>
      </c>
      <c r="H20" s="292">
        <f>SUM(I20:L20)</f>
        <v>1759798</v>
      </c>
      <c r="I20" s="292">
        <v>282253</v>
      </c>
      <c r="J20" s="292">
        <v>762171</v>
      </c>
      <c r="K20" s="292">
        <v>260602</v>
      </c>
      <c r="L20" s="292">
        <v>454772</v>
      </c>
      <c r="M20" s="292">
        <v>1032451</v>
      </c>
      <c r="N20" s="293">
        <f t="shared" si="8"/>
        <v>-14030</v>
      </c>
      <c r="O20" s="293">
        <f t="shared" si="8"/>
        <v>-64634</v>
      </c>
      <c r="P20" s="293">
        <f t="shared" si="8"/>
        <v>-58491</v>
      </c>
      <c r="Q20" s="293">
        <f t="shared" si="8"/>
        <v>41191</v>
      </c>
      <c r="R20" s="293">
        <f t="shared" si="8"/>
        <v>67904</v>
      </c>
      <c r="S20" s="293">
        <f t="shared" si="9"/>
        <v>118574</v>
      </c>
    </row>
    <row r="21" spans="1:19" ht="14.65" customHeight="1">
      <c r="A21" s="289" t="s">
        <v>41</v>
      </c>
      <c r="B21" s="291">
        <f>SUM(C21:F21)</f>
        <v>425857</v>
      </c>
      <c r="C21" s="291">
        <v>32700</v>
      </c>
      <c r="D21" s="291">
        <v>89470</v>
      </c>
      <c r="E21" s="291">
        <v>62510</v>
      </c>
      <c r="F21" s="291">
        <v>241177</v>
      </c>
      <c r="G21" s="291">
        <v>420318</v>
      </c>
      <c r="H21" s="291">
        <f>SUM(I21:L21)</f>
        <v>448450</v>
      </c>
      <c r="I21" s="291">
        <v>13967</v>
      </c>
      <c r="J21" s="291">
        <v>88212</v>
      </c>
      <c r="K21" s="291">
        <v>74101</v>
      </c>
      <c r="L21" s="291">
        <v>272170</v>
      </c>
      <c r="M21" s="291">
        <v>444001</v>
      </c>
      <c r="N21" s="294">
        <f t="shared" si="8"/>
        <v>22593</v>
      </c>
      <c r="O21" s="294">
        <f t="shared" si="8"/>
        <v>-18733</v>
      </c>
      <c r="P21" s="294">
        <f t="shared" si="8"/>
        <v>-1258</v>
      </c>
      <c r="Q21" s="294">
        <f t="shared" si="8"/>
        <v>11591</v>
      </c>
      <c r="R21" s="294">
        <f t="shared" si="8"/>
        <v>30993</v>
      </c>
      <c r="S21" s="294">
        <f t="shared" si="9"/>
        <v>23683</v>
      </c>
    </row>
    <row r="22" spans="1:19" ht="14.65" customHeight="1">
      <c r="A22" s="290"/>
      <c r="B22" s="376" t="s">
        <v>156</v>
      </c>
      <c r="C22" s="364"/>
      <c r="D22" s="364"/>
      <c r="E22" s="364"/>
      <c r="F22" s="364"/>
      <c r="G22" s="364"/>
      <c r="H22" s="376" t="s">
        <v>156</v>
      </c>
      <c r="I22" s="364"/>
      <c r="J22" s="364"/>
      <c r="K22" s="364"/>
      <c r="L22" s="364"/>
      <c r="M22" s="364"/>
      <c r="N22" s="376" t="s">
        <v>124</v>
      </c>
      <c r="O22" s="364"/>
      <c r="P22" s="364"/>
      <c r="Q22" s="364"/>
      <c r="R22" s="364"/>
      <c r="S22" s="364"/>
    </row>
    <row r="23" spans="1:19" ht="14.65" customHeight="1">
      <c r="A23" s="287" t="s">
        <v>29</v>
      </c>
      <c r="B23" s="304">
        <f t="shared" ref="B23:G25" si="10">B19*100/$B19</f>
        <v>100</v>
      </c>
      <c r="C23" s="295">
        <f t="shared" si="10"/>
        <v>17.256425351811735</v>
      </c>
      <c r="D23" s="295">
        <f t="shared" si="10"/>
        <v>41.375560591630162</v>
      </c>
      <c r="E23" s="295">
        <f t="shared" si="10"/>
        <v>12.816425988266502</v>
      </c>
      <c r="F23" s="295">
        <f t="shared" si="10"/>
        <v>28.551588068291597</v>
      </c>
      <c r="G23" s="295">
        <f t="shared" si="10"/>
        <v>60.653911810100084</v>
      </c>
      <c r="H23" s="304">
        <f t="shared" ref="H23:M25" si="11">H19*100/$H19</f>
        <v>100</v>
      </c>
      <c r="I23" s="295">
        <f t="shared" si="11"/>
        <v>13.414254196086672</v>
      </c>
      <c r="J23" s="295">
        <f t="shared" si="11"/>
        <v>38.509397495208873</v>
      </c>
      <c r="K23" s="295">
        <f t="shared" si="11"/>
        <v>15.156947951498202</v>
      </c>
      <c r="L23" s="295">
        <f t="shared" si="11"/>
        <v>32.919400357206257</v>
      </c>
      <c r="M23" s="295">
        <f t="shared" si="11"/>
        <v>66.860787375331029</v>
      </c>
      <c r="N23" s="303" t="s">
        <v>103</v>
      </c>
      <c r="O23" s="301">
        <f t="shared" ref="O23:R25" si="12">I23-C23</f>
        <v>-3.8421711557250635</v>
      </c>
      <c r="P23" s="301">
        <f t="shared" si="12"/>
        <v>-2.866163096421289</v>
      </c>
      <c r="Q23" s="301">
        <f t="shared" si="12"/>
        <v>2.3405219632316996</v>
      </c>
      <c r="R23" s="301">
        <f t="shared" si="12"/>
        <v>4.36781228891466</v>
      </c>
      <c r="S23" s="301">
        <f t="shared" ref="S23:S25" si="13">M23-G23</f>
        <v>6.2068755652309449</v>
      </c>
    </row>
    <row r="24" spans="1:19" ht="14.65" customHeight="1">
      <c r="A24" s="288" t="s">
        <v>30</v>
      </c>
      <c r="B24" s="305">
        <f t="shared" si="10"/>
        <v>100</v>
      </c>
      <c r="C24" s="297">
        <f t="shared" si="10"/>
        <v>19.55584194183427</v>
      </c>
      <c r="D24" s="297">
        <f t="shared" si="10"/>
        <v>46.265026823344769</v>
      </c>
      <c r="E24" s="297">
        <f t="shared" si="10"/>
        <v>12.369350354149331</v>
      </c>
      <c r="F24" s="297">
        <f t="shared" si="10"/>
        <v>21.809780880671632</v>
      </c>
      <c r="G24" s="297">
        <f t="shared" si="10"/>
        <v>51.520045912004996</v>
      </c>
      <c r="H24" s="305">
        <f t="shared" si="11"/>
        <v>100</v>
      </c>
      <c r="I24" s="297">
        <f t="shared" si="11"/>
        <v>16.038943105970116</v>
      </c>
      <c r="J24" s="297">
        <f t="shared" si="11"/>
        <v>43.310141277578452</v>
      </c>
      <c r="K24" s="297">
        <f t="shared" si="11"/>
        <v>14.808631445199961</v>
      </c>
      <c r="L24" s="297">
        <f t="shared" si="11"/>
        <v>25.842284171251475</v>
      </c>
      <c r="M24" s="297">
        <f t="shared" si="11"/>
        <v>58.668722205616781</v>
      </c>
      <c r="N24" s="302" t="s">
        <v>103</v>
      </c>
      <c r="O24" s="302">
        <f t="shared" si="12"/>
        <v>-3.5168988358641542</v>
      </c>
      <c r="P24" s="302">
        <f t="shared" si="12"/>
        <v>-2.9548855457663166</v>
      </c>
      <c r="Q24" s="302">
        <f t="shared" si="12"/>
        <v>2.4392810910506295</v>
      </c>
      <c r="R24" s="302">
        <f t="shared" si="12"/>
        <v>4.032503290579843</v>
      </c>
      <c r="S24" s="302">
        <f t="shared" si="13"/>
        <v>7.1486762936117856</v>
      </c>
    </row>
    <row r="25" spans="1:19" ht="14.65" customHeight="1">
      <c r="A25" s="289" t="s">
        <v>41</v>
      </c>
      <c r="B25" s="304">
        <f t="shared" si="10"/>
        <v>100</v>
      </c>
      <c r="C25" s="295">
        <f t="shared" si="10"/>
        <v>7.6786339076262689</v>
      </c>
      <c r="D25" s="295">
        <f t="shared" si="10"/>
        <v>21.0093998689701</v>
      </c>
      <c r="E25" s="295">
        <f t="shared" si="10"/>
        <v>14.678636255832357</v>
      </c>
      <c r="F25" s="295">
        <f t="shared" si="10"/>
        <v>56.633329967571271</v>
      </c>
      <c r="G25" s="295">
        <f t="shared" si="10"/>
        <v>98.699328647879454</v>
      </c>
      <c r="H25" s="304">
        <f t="shared" si="11"/>
        <v>100</v>
      </c>
      <c r="I25" s="295">
        <f t="shared" si="11"/>
        <v>3.1145055190099229</v>
      </c>
      <c r="J25" s="295">
        <f t="shared" si="11"/>
        <v>19.670420336715353</v>
      </c>
      <c r="K25" s="295">
        <f t="shared" si="11"/>
        <v>16.523804214516669</v>
      </c>
      <c r="L25" s="295">
        <f t="shared" si="11"/>
        <v>60.691269929758057</v>
      </c>
      <c r="M25" s="295">
        <f t="shared" si="11"/>
        <v>99.007916155647223</v>
      </c>
      <c r="N25" s="301" t="s">
        <v>103</v>
      </c>
      <c r="O25" s="301">
        <f t="shared" si="12"/>
        <v>-4.5641283886163464</v>
      </c>
      <c r="P25" s="301">
        <f t="shared" si="12"/>
        <v>-1.3389795322547471</v>
      </c>
      <c r="Q25" s="301">
        <f t="shared" si="12"/>
        <v>1.8451679586843124</v>
      </c>
      <c r="R25" s="301">
        <f t="shared" si="12"/>
        <v>4.0579399621867864</v>
      </c>
      <c r="S25" s="301">
        <f t="shared" si="13"/>
        <v>0.30858750776776844</v>
      </c>
    </row>
    <row r="26" spans="1:19" ht="20.25" customHeight="1">
      <c r="A26" s="373" t="s">
        <v>127</v>
      </c>
      <c r="B26" s="373"/>
      <c r="C26" s="373"/>
      <c r="D26" s="373"/>
      <c r="E26" s="373"/>
      <c r="F26" s="373"/>
      <c r="G26" s="373"/>
      <c r="H26" s="373"/>
      <c r="I26" s="373"/>
      <c r="J26" s="373"/>
      <c r="K26" s="373"/>
      <c r="L26" s="373"/>
      <c r="M26" s="373"/>
      <c r="N26" s="373"/>
      <c r="O26" s="373"/>
      <c r="P26" s="373"/>
      <c r="Q26" s="373"/>
      <c r="R26" s="373"/>
      <c r="S26" s="373"/>
    </row>
  </sheetData>
  <mergeCells count="29">
    <mergeCell ref="A26:S26"/>
    <mergeCell ref="B18:G18"/>
    <mergeCell ref="H18:M18"/>
    <mergeCell ref="N18:S18"/>
    <mergeCell ref="B22:G22"/>
    <mergeCell ref="H22:M22"/>
    <mergeCell ref="N22:S22"/>
    <mergeCell ref="B13:G13"/>
    <mergeCell ref="H13:M13"/>
    <mergeCell ref="N13:S13"/>
    <mergeCell ref="B17:G17"/>
    <mergeCell ref="H17:M17"/>
    <mergeCell ref="N17:S17"/>
    <mergeCell ref="B8:G8"/>
    <mergeCell ref="H8:M8"/>
    <mergeCell ref="N8:S8"/>
    <mergeCell ref="B9:G9"/>
    <mergeCell ref="H9:M9"/>
    <mergeCell ref="N9:S9"/>
    <mergeCell ref="A5:A7"/>
    <mergeCell ref="B5:G5"/>
    <mergeCell ref="H5:M5"/>
    <mergeCell ref="N5:S5"/>
    <mergeCell ref="B6:B7"/>
    <mergeCell ref="C6:G6"/>
    <mergeCell ref="H6:H7"/>
    <mergeCell ref="I6:M6"/>
    <mergeCell ref="N6:N7"/>
    <mergeCell ref="O6:S6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6"/>
  <sheetViews>
    <sheetView workbookViewId="0"/>
  </sheetViews>
  <sheetFormatPr baseColWidth="10" defaultColWidth="10.81640625" defaultRowHeight="14.65" customHeight="1"/>
  <cols>
    <col min="1" max="1" width="26.81640625" style="3" customWidth="1"/>
    <col min="2" max="2" width="15.54296875" style="3" customWidth="1"/>
    <col min="3" max="5" width="12.54296875" style="3" customWidth="1"/>
    <col min="6" max="6" width="12.54296875" style="283" customWidth="1"/>
    <col min="7" max="7" width="12.54296875" style="3" customWidth="1"/>
    <col min="8" max="8" width="15.54296875" style="3" customWidth="1"/>
    <col min="9" max="11" width="12.54296875" style="3" customWidth="1"/>
    <col min="12" max="12" width="12.54296875" style="283" customWidth="1"/>
    <col min="13" max="13" width="12.54296875" style="3" customWidth="1"/>
    <col min="14" max="14" width="15.54296875" style="3" customWidth="1"/>
    <col min="15" max="17" width="12.54296875" style="3" customWidth="1"/>
    <col min="18" max="18" width="12.54296875" style="283" customWidth="1"/>
    <col min="19" max="19" width="12.54296875" style="3" customWidth="1"/>
    <col min="20" max="16384" width="10.81640625" style="3"/>
  </cols>
  <sheetData>
    <row r="1" spans="1:19" s="5" customFormat="1" ht="20.25" customHeight="1">
      <c r="A1" s="4" t="s">
        <v>0</v>
      </c>
      <c r="F1" s="284"/>
      <c r="L1" s="284"/>
      <c r="R1" s="284"/>
    </row>
    <row r="2" spans="1:19" s="2" customFormat="1" ht="14.65" customHeight="1">
      <c r="A2" s="1"/>
      <c r="F2" s="282"/>
      <c r="L2" s="282"/>
      <c r="R2" s="282"/>
    </row>
    <row r="3" spans="1:19" s="2" customFormat="1" ht="14.65" customHeight="1">
      <c r="A3" s="9" t="s">
        <v>373</v>
      </c>
      <c r="F3" s="282"/>
      <c r="L3" s="282"/>
      <c r="R3" s="282"/>
    </row>
    <row r="5" spans="1:19" ht="14.65" customHeight="1">
      <c r="A5" s="374" t="s">
        <v>207</v>
      </c>
      <c r="B5" s="366">
        <v>2012</v>
      </c>
      <c r="C5" s="366"/>
      <c r="D5" s="366"/>
      <c r="E5" s="366"/>
      <c r="F5" s="366"/>
      <c r="G5" s="366"/>
      <c r="H5" s="366">
        <v>2015</v>
      </c>
      <c r="I5" s="366"/>
      <c r="J5" s="366"/>
      <c r="K5" s="366"/>
      <c r="L5" s="366"/>
      <c r="M5" s="366"/>
      <c r="N5" s="366" t="s">
        <v>214</v>
      </c>
      <c r="O5" s="366"/>
      <c r="P5" s="366"/>
      <c r="Q5" s="366"/>
      <c r="R5" s="366"/>
      <c r="S5" s="366"/>
    </row>
    <row r="6" spans="1:19" ht="14.65" customHeight="1">
      <c r="A6" s="375"/>
      <c r="B6" s="371" t="s">
        <v>154</v>
      </c>
      <c r="C6" s="366" t="s">
        <v>27</v>
      </c>
      <c r="D6" s="366"/>
      <c r="E6" s="366"/>
      <c r="F6" s="366"/>
      <c r="G6" s="366"/>
      <c r="H6" s="371" t="s">
        <v>154</v>
      </c>
      <c r="I6" s="366" t="s">
        <v>27</v>
      </c>
      <c r="J6" s="366"/>
      <c r="K6" s="366"/>
      <c r="L6" s="366"/>
      <c r="M6" s="366"/>
      <c r="N6" s="371" t="s">
        <v>154</v>
      </c>
      <c r="O6" s="366" t="s">
        <v>27</v>
      </c>
      <c r="P6" s="366"/>
      <c r="Q6" s="366"/>
      <c r="R6" s="366"/>
      <c r="S6" s="366"/>
    </row>
    <row r="7" spans="1:19" s="25" customFormat="1" ht="40.15" customHeight="1">
      <c r="A7" s="377"/>
      <c r="B7" s="372"/>
      <c r="C7" s="300" t="s">
        <v>72</v>
      </c>
      <c r="D7" s="300" t="s">
        <v>145</v>
      </c>
      <c r="E7" s="300" t="s">
        <v>146</v>
      </c>
      <c r="F7" s="300" t="s">
        <v>147</v>
      </c>
      <c r="G7" s="300" t="s">
        <v>158</v>
      </c>
      <c r="H7" s="372"/>
      <c r="I7" s="300" t="s">
        <v>72</v>
      </c>
      <c r="J7" s="300" t="s">
        <v>145</v>
      </c>
      <c r="K7" s="300" t="s">
        <v>146</v>
      </c>
      <c r="L7" s="300" t="s">
        <v>147</v>
      </c>
      <c r="M7" s="300" t="s">
        <v>158</v>
      </c>
      <c r="N7" s="372"/>
      <c r="O7" s="300" t="s">
        <v>72</v>
      </c>
      <c r="P7" s="300" t="s">
        <v>145</v>
      </c>
      <c r="Q7" s="300" t="s">
        <v>146</v>
      </c>
      <c r="R7" s="300" t="s">
        <v>147</v>
      </c>
      <c r="S7" s="300" t="s">
        <v>158</v>
      </c>
    </row>
    <row r="8" spans="1:19" ht="14.65" customHeight="1">
      <c r="A8" s="285"/>
      <c r="B8" s="365" t="s">
        <v>174</v>
      </c>
      <c r="C8" s="365"/>
      <c r="D8" s="365"/>
      <c r="E8" s="365"/>
      <c r="F8" s="365"/>
      <c r="G8" s="365"/>
      <c r="H8" s="365" t="s">
        <v>174</v>
      </c>
      <c r="I8" s="365"/>
      <c r="J8" s="365"/>
      <c r="K8" s="365"/>
      <c r="L8" s="365"/>
      <c r="M8" s="365"/>
      <c r="N8" s="365" t="s">
        <v>174</v>
      </c>
      <c r="O8" s="365"/>
      <c r="P8" s="365"/>
      <c r="Q8" s="365"/>
      <c r="R8" s="365"/>
      <c r="S8" s="365"/>
    </row>
    <row r="9" spans="1:19" ht="14.65" customHeight="1">
      <c r="A9" s="285"/>
      <c r="B9" s="362" t="s">
        <v>5</v>
      </c>
      <c r="C9" s="362"/>
      <c r="D9" s="362"/>
      <c r="E9" s="362"/>
      <c r="F9" s="362"/>
      <c r="G9" s="362"/>
      <c r="H9" s="362" t="s">
        <v>5</v>
      </c>
      <c r="I9" s="362"/>
      <c r="J9" s="362"/>
      <c r="K9" s="362"/>
      <c r="L9" s="362"/>
      <c r="M9" s="362"/>
      <c r="N9" s="362" t="s">
        <v>5</v>
      </c>
      <c r="O9" s="362"/>
      <c r="P9" s="362"/>
      <c r="Q9" s="362"/>
      <c r="R9" s="362"/>
      <c r="S9" s="362"/>
    </row>
    <row r="10" spans="1:19" ht="14.65" customHeight="1">
      <c r="A10" s="287" t="s">
        <v>29</v>
      </c>
      <c r="B10" s="307">
        <f>SUM(B11:B12)</f>
        <v>9198</v>
      </c>
      <c r="C10" s="307">
        <f t="shared" ref="C10:M10" si="0">SUM(C11:C12)</f>
        <v>915</v>
      </c>
      <c r="D10" s="307">
        <f t="shared" si="0"/>
        <v>3552</v>
      </c>
      <c r="E10" s="307">
        <f t="shared" si="0"/>
        <v>949</v>
      </c>
      <c r="F10" s="307">
        <f t="shared" si="0"/>
        <v>3782</v>
      </c>
      <c r="G10" s="307">
        <f t="shared" si="0"/>
        <v>6993</v>
      </c>
      <c r="H10" s="307">
        <f t="shared" si="0"/>
        <v>18702</v>
      </c>
      <c r="I10" s="307">
        <f t="shared" si="0"/>
        <v>1741</v>
      </c>
      <c r="J10" s="307">
        <f t="shared" si="0"/>
        <v>7069</v>
      </c>
      <c r="K10" s="307">
        <f t="shared" si="0"/>
        <v>2398</v>
      </c>
      <c r="L10" s="307">
        <f t="shared" si="0"/>
        <v>7494</v>
      </c>
      <c r="M10" s="307">
        <f t="shared" si="0"/>
        <v>14420</v>
      </c>
      <c r="N10" s="309">
        <f t="shared" ref="N10:R12" si="1">H10-B10</f>
        <v>9504</v>
      </c>
      <c r="O10" s="309">
        <f t="shared" si="1"/>
        <v>826</v>
      </c>
      <c r="P10" s="309">
        <f t="shared" si="1"/>
        <v>3517</v>
      </c>
      <c r="Q10" s="309">
        <f t="shared" si="1"/>
        <v>1449</v>
      </c>
      <c r="R10" s="309">
        <f t="shared" si="1"/>
        <v>3712</v>
      </c>
      <c r="S10" s="309">
        <f t="shared" ref="S10:S12" si="2">M10-G10</f>
        <v>7427</v>
      </c>
    </row>
    <row r="11" spans="1:19" ht="14.65" customHeight="1">
      <c r="A11" s="288" t="s">
        <v>30</v>
      </c>
      <c r="B11" s="292">
        <f>SUM(C11:F11)</f>
        <v>5624</v>
      </c>
      <c r="C11" s="292">
        <v>793</v>
      </c>
      <c r="D11" s="292">
        <v>2508</v>
      </c>
      <c r="E11" s="292">
        <v>637</v>
      </c>
      <c r="F11" s="292">
        <v>1686</v>
      </c>
      <c r="G11" s="292">
        <v>3446</v>
      </c>
      <c r="H11" s="292">
        <f>SUM(I11:L11)</f>
        <v>13757</v>
      </c>
      <c r="I11" s="292">
        <v>1609</v>
      </c>
      <c r="J11" s="292">
        <v>5605</v>
      </c>
      <c r="K11" s="292">
        <v>1768</v>
      </c>
      <c r="L11" s="292">
        <v>4775</v>
      </c>
      <c r="M11" s="292">
        <v>9525</v>
      </c>
      <c r="N11" s="293">
        <f t="shared" si="1"/>
        <v>8133</v>
      </c>
      <c r="O11" s="293">
        <f t="shared" si="1"/>
        <v>816</v>
      </c>
      <c r="P11" s="293">
        <f t="shared" si="1"/>
        <v>3097</v>
      </c>
      <c r="Q11" s="293">
        <f t="shared" si="1"/>
        <v>1131</v>
      </c>
      <c r="R11" s="293">
        <f t="shared" si="1"/>
        <v>3089</v>
      </c>
      <c r="S11" s="293">
        <f t="shared" si="2"/>
        <v>6079</v>
      </c>
    </row>
    <row r="12" spans="1:19" ht="14.65" customHeight="1">
      <c r="A12" s="289" t="s">
        <v>41</v>
      </c>
      <c r="B12" s="291">
        <f>SUM(C12:F12)</f>
        <v>3574</v>
      </c>
      <c r="C12" s="291">
        <v>122</v>
      </c>
      <c r="D12" s="291">
        <v>1044</v>
      </c>
      <c r="E12" s="291">
        <v>312</v>
      </c>
      <c r="F12" s="291">
        <v>2096</v>
      </c>
      <c r="G12" s="291">
        <v>3547</v>
      </c>
      <c r="H12" s="291">
        <f>SUM(I12:L12)</f>
        <v>4945</v>
      </c>
      <c r="I12" s="291">
        <v>132</v>
      </c>
      <c r="J12" s="291">
        <v>1464</v>
      </c>
      <c r="K12" s="291">
        <v>630</v>
      </c>
      <c r="L12" s="291">
        <v>2719</v>
      </c>
      <c r="M12" s="291">
        <v>4895</v>
      </c>
      <c r="N12" s="294">
        <f t="shared" si="1"/>
        <v>1371</v>
      </c>
      <c r="O12" s="294">
        <f t="shared" si="1"/>
        <v>10</v>
      </c>
      <c r="P12" s="294">
        <f t="shared" si="1"/>
        <v>420</v>
      </c>
      <c r="Q12" s="294">
        <f t="shared" si="1"/>
        <v>318</v>
      </c>
      <c r="R12" s="294">
        <f t="shared" si="1"/>
        <v>623</v>
      </c>
      <c r="S12" s="294">
        <f t="shared" si="2"/>
        <v>1348</v>
      </c>
    </row>
    <row r="13" spans="1:19" ht="14.65" customHeight="1">
      <c r="A13" s="290"/>
      <c r="B13" s="376" t="s">
        <v>156</v>
      </c>
      <c r="C13" s="364"/>
      <c r="D13" s="364"/>
      <c r="E13" s="364"/>
      <c r="F13" s="364"/>
      <c r="G13" s="364"/>
      <c r="H13" s="376" t="s">
        <v>156</v>
      </c>
      <c r="I13" s="364"/>
      <c r="J13" s="364"/>
      <c r="K13" s="364"/>
      <c r="L13" s="364"/>
      <c r="M13" s="364"/>
      <c r="N13" s="376" t="s">
        <v>124</v>
      </c>
      <c r="O13" s="364"/>
      <c r="P13" s="364"/>
      <c r="Q13" s="364"/>
      <c r="R13" s="364"/>
      <c r="S13" s="364"/>
    </row>
    <row r="14" spans="1:19" ht="14.65" customHeight="1">
      <c r="A14" s="287" t="s">
        <v>29</v>
      </c>
      <c r="B14" s="304">
        <f t="shared" ref="B14:G16" si="3">B10*100/$B10</f>
        <v>100</v>
      </c>
      <c r="C14" s="295">
        <f t="shared" si="3"/>
        <v>9.9478147423352894</v>
      </c>
      <c r="D14" s="295">
        <f t="shared" si="3"/>
        <v>38.617090671885194</v>
      </c>
      <c r="E14" s="295">
        <f t="shared" si="3"/>
        <v>10.317460317460318</v>
      </c>
      <c r="F14" s="295">
        <f t="shared" si="3"/>
        <v>41.1176342683192</v>
      </c>
      <c r="G14" s="295">
        <f t="shared" si="3"/>
        <v>76.027397260273972</v>
      </c>
      <c r="H14" s="304">
        <f t="shared" ref="H14:M16" si="4">H10*100/$H10</f>
        <v>100</v>
      </c>
      <c r="I14" s="295">
        <f t="shared" si="4"/>
        <v>9.3091647952090693</v>
      </c>
      <c r="J14" s="295">
        <f t="shared" si="4"/>
        <v>37.79809646027163</v>
      </c>
      <c r="K14" s="295">
        <f t="shared" si="4"/>
        <v>12.822158057961715</v>
      </c>
      <c r="L14" s="295">
        <f>L10*100/$H10</f>
        <v>40.070580686557591</v>
      </c>
      <c r="M14" s="295">
        <f t="shared" si="4"/>
        <v>77.104053042455348</v>
      </c>
      <c r="N14" s="303" t="s">
        <v>103</v>
      </c>
      <c r="O14" s="301">
        <f t="shared" ref="O14:R16" si="5">I14-C14</f>
        <v>-0.63864994712622014</v>
      </c>
      <c r="P14" s="301">
        <f t="shared" si="5"/>
        <v>-0.818994211613564</v>
      </c>
      <c r="Q14" s="301">
        <f t="shared" si="5"/>
        <v>2.5046977405013973</v>
      </c>
      <c r="R14" s="301">
        <f t="shared" si="5"/>
        <v>-1.0470535817616096</v>
      </c>
      <c r="S14" s="301">
        <f t="shared" ref="S14:S16" si="6">M14-G14</f>
        <v>1.0766557821813763</v>
      </c>
    </row>
    <row r="15" spans="1:19" ht="14.65" customHeight="1">
      <c r="A15" s="288" t="s">
        <v>30</v>
      </c>
      <c r="B15" s="305">
        <f t="shared" si="3"/>
        <v>100</v>
      </c>
      <c r="C15" s="297">
        <f t="shared" si="3"/>
        <v>14.100284495021338</v>
      </c>
      <c r="D15" s="297">
        <f t="shared" si="3"/>
        <v>44.594594594594597</v>
      </c>
      <c r="E15" s="297">
        <f t="shared" si="3"/>
        <v>11.326458036984352</v>
      </c>
      <c r="F15" s="297">
        <f t="shared" si="3"/>
        <v>29.978662873399717</v>
      </c>
      <c r="G15" s="297">
        <f t="shared" si="3"/>
        <v>61.273115220483639</v>
      </c>
      <c r="H15" s="305">
        <f t="shared" si="4"/>
        <v>100</v>
      </c>
      <c r="I15" s="297">
        <f t="shared" si="4"/>
        <v>11.6958639238206</v>
      </c>
      <c r="J15" s="297">
        <f t="shared" si="4"/>
        <v>40.742894526422909</v>
      </c>
      <c r="K15" s="297">
        <f t="shared" si="4"/>
        <v>12.851639165515737</v>
      </c>
      <c r="L15" s="297">
        <f t="shared" si="4"/>
        <v>34.709602384240753</v>
      </c>
      <c r="M15" s="297">
        <f t="shared" si="4"/>
        <v>69.237479101548303</v>
      </c>
      <c r="N15" s="302" t="s">
        <v>103</v>
      </c>
      <c r="O15" s="302">
        <f t="shared" si="5"/>
        <v>-2.4044205712007383</v>
      </c>
      <c r="P15" s="302">
        <f t="shared" si="5"/>
        <v>-3.851700068171688</v>
      </c>
      <c r="Q15" s="302">
        <f t="shared" si="5"/>
        <v>1.5251811285313845</v>
      </c>
      <c r="R15" s="302">
        <f t="shared" si="5"/>
        <v>4.7309395108410364</v>
      </c>
      <c r="S15" s="302">
        <f t="shared" si="6"/>
        <v>7.9643638810646635</v>
      </c>
    </row>
    <row r="16" spans="1:19" ht="14.65" customHeight="1">
      <c r="A16" s="289" t="s">
        <v>41</v>
      </c>
      <c r="B16" s="280">
        <f t="shared" si="3"/>
        <v>100</v>
      </c>
      <c r="C16" s="311">
        <f t="shared" si="3"/>
        <v>3.4135422495803023</v>
      </c>
      <c r="D16" s="311">
        <f t="shared" si="3"/>
        <v>29.210968102965865</v>
      </c>
      <c r="E16" s="311">
        <f t="shared" si="3"/>
        <v>8.7297146054840518</v>
      </c>
      <c r="F16" s="311">
        <f t="shared" si="3"/>
        <v>58.645775041969785</v>
      </c>
      <c r="G16" s="311">
        <f t="shared" si="3"/>
        <v>99.24454392837157</v>
      </c>
      <c r="H16" s="280">
        <f t="shared" si="4"/>
        <v>100</v>
      </c>
      <c r="I16" s="311">
        <f t="shared" si="4"/>
        <v>2.6693629929221436</v>
      </c>
      <c r="J16" s="311">
        <f t="shared" si="4"/>
        <v>29.6056622851365</v>
      </c>
      <c r="K16" s="311">
        <f t="shared" si="4"/>
        <v>12.740141557128412</v>
      </c>
      <c r="L16" s="311">
        <f t="shared" si="4"/>
        <v>54.98483316481294</v>
      </c>
      <c r="M16" s="311">
        <f t="shared" si="4"/>
        <v>98.988877654196159</v>
      </c>
      <c r="N16" s="312" t="s">
        <v>103</v>
      </c>
      <c r="O16" s="312">
        <f t="shared" si="5"/>
        <v>-0.74417925665815865</v>
      </c>
      <c r="P16" s="312">
        <f t="shared" si="5"/>
        <v>0.39469418217063534</v>
      </c>
      <c r="Q16" s="312">
        <f t="shared" si="5"/>
        <v>4.0104269516443605</v>
      </c>
      <c r="R16" s="312">
        <f t="shared" si="5"/>
        <v>-3.6609418771568443</v>
      </c>
      <c r="S16" s="312">
        <f t="shared" si="6"/>
        <v>-0.25566627417541099</v>
      </c>
    </row>
    <row r="17" spans="1:19" ht="14.65" customHeight="1">
      <c r="A17" s="285"/>
      <c r="B17" s="365" t="s">
        <v>175</v>
      </c>
      <c r="C17" s="365"/>
      <c r="D17" s="365"/>
      <c r="E17" s="365"/>
      <c r="F17" s="365"/>
      <c r="G17" s="365"/>
      <c r="H17" s="365" t="s">
        <v>175</v>
      </c>
      <c r="I17" s="365"/>
      <c r="J17" s="365"/>
      <c r="K17" s="365"/>
      <c r="L17" s="365"/>
      <c r="M17" s="365"/>
      <c r="N17" s="365" t="s">
        <v>175</v>
      </c>
      <c r="O17" s="365"/>
      <c r="P17" s="365"/>
      <c r="Q17" s="365"/>
      <c r="R17" s="365"/>
      <c r="S17" s="365"/>
    </row>
    <row r="18" spans="1:19" ht="14.65" customHeight="1">
      <c r="A18" s="285"/>
      <c r="B18" s="362" t="s">
        <v>5</v>
      </c>
      <c r="C18" s="362"/>
      <c r="D18" s="362"/>
      <c r="E18" s="362"/>
      <c r="F18" s="362"/>
      <c r="G18" s="362"/>
      <c r="H18" s="362" t="s">
        <v>5</v>
      </c>
      <c r="I18" s="362"/>
      <c r="J18" s="362"/>
      <c r="K18" s="362"/>
      <c r="L18" s="362"/>
      <c r="M18" s="362"/>
      <c r="N18" s="362" t="s">
        <v>5</v>
      </c>
      <c r="O18" s="362"/>
      <c r="P18" s="362"/>
      <c r="Q18" s="362"/>
      <c r="R18" s="362"/>
      <c r="S18" s="362"/>
    </row>
    <row r="19" spans="1:19" ht="14.65" customHeight="1">
      <c r="A19" s="287" t="s">
        <v>29</v>
      </c>
      <c r="B19" s="307">
        <f>SUM(B20:B21)</f>
        <v>758120</v>
      </c>
      <c r="C19" s="307">
        <f t="shared" ref="C19:M19" si="7">SUM(C20:C21)</f>
        <v>137938</v>
      </c>
      <c r="D19" s="307">
        <f t="shared" si="7"/>
        <v>315067</v>
      </c>
      <c r="E19" s="307">
        <f t="shared" si="7"/>
        <v>96561</v>
      </c>
      <c r="F19" s="307">
        <f t="shared" si="7"/>
        <v>208554</v>
      </c>
      <c r="G19" s="307">
        <f t="shared" si="7"/>
        <v>440545</v>
      </c>
      <c r="H19" s="307">
        <f t="shared" si="7"/>
        <v>773608</v>
      </c>
      <c r="I19" s="307">
        <f t="shared" si="7"/>
        <v>107358</v>
      </c>
      <c r="J19" s="307">
        <f t="shared" si="7"/>
        <v>310124</v>
      </c>
      <c r="K19" s="307">
        <f t="shared" si="7"/>
        <v>116298</v>
      </c>
      <c r="L19" s="307">
        <f t="shared" si="7"/>
        <v>239828</v>
      </c>
      <c r="M19" s="307">
        <f t="shared" si="7"/>
        <v>492983</v>
      </c>
      <c r="N19" s="309">
        <f t="shared" ref="N19:R21" si="8">H19-B19</f>
        <v>15488</v>
      </c>
      <c r="O19" s="309">
        <f t="shared" si="8"/>
        <v>-30580</v>
      </c>
      <c r="P19" s="309">
        <f t="shared" si="8"/>
        <v>-4943</v>
      </c>
      <c r="Q19" s="309">
        <f t="shared" si="8"/>
        <v>19737</v>
      </c>
      <c r="R19" s="309">
        <f t="shared" si="8"/>
        <v>31274</v>
      </c>
      <c r="S19" s="309">
        <f t="shared" ref="S19:S21" si="9">M19-G19</f>
        <v>52438</v>
      </c>
    </row>
    <row r="20" spans="1:19" ht="14.65" customHeight="1">
      <c r="A20" s="288" t="s">
        <v>30</v>
      </c>
      <c r="B20" s="292">
        <f>SUM(C20:F20)</f>
        <v>604124</v>
      </c>
      <c r="C20" s="292">
        <v>122591</v>
      </c>
      <c r="D20" s="292">
        <v>282232</v>
      </c>
      <c r="E20" s="292">
        <v>68761</v>
      </c>
      <c r="F20" s="292">
        <v>130540</v>
      </c>
      <c r="G20" s="292">
        <v>288871</v>
      </c>
      <c r="H20" s="292">
        <f>SUM(I20:L20)</f>
        <v>614827</v>
      </c>
      <c r="I20" s="292">
        <v>100953</v>
      </c>
      <c r="J20" s="292">
        <v>278198</v>
      </c>
      <c r="K20" s="292">
        <v>83492</v>
      </c>
      <c r="L20" s="292">
        <v>152184</v>
      </c>
      <c r="M20" s="292">
        <v>336120</v>
      </c>
      <c r="N20" s="293">
        <f t="shared" si="8"/>
        <v>10703</v>
      </c>
      <c r="O20" s="293">
        <f t="shared" si="8"/>
        <v>-21638</v>
      </c>
      <c r="P20" s="293">
        <f t="shared" si="8"/>
        <v>-4034</v>
      </c>
      <c r="Q20" s="293">
        <f t="shared" si="8"/>
        <v>14731</v>
      </c>
      <c r="R20" s="293">
        <f t="shared" si="8"/>
        <v>21644</v>
      </c>
      <c r="S20" s="293">
        <f t="shared" si="9"/>
        <v>47249</v>
      </c>
    </row>
    <row r="21" spans="1:19" ht="14.65" customHeight="1">
      <c r="A21" s="289" t="s">
        <v>41</v>
      </c>
      <c r="B21" s="291">
        <f>SUM(C21:F21)</f>
        <v>153996</v>
      </c>
      <c r="C21" s="291">
        <v>15347</v>
      </c>
      <c r="D21" s="291">
        <v>32835</v>
      </c>
      <c r="E21" s="291">
        <v>27800</v>
      </c>
      <c r="F21" s="291">
        <v>78014</v>
      </c>
      <c r="G21" s="291">
        <v>151674</v>
      </c>
      <c r="H21" s="291">
        <f>SUM(I21:L21)</f>
        <v>158781</v>
      </c>
      <c r="I21" s="291">
        <v>6405</v>
      </c>
      <c r="J21" s="291">
        <v>31926</v>
      </c>
      <c r="K21" s="291">
        <v>32806</v>
      </c>
      <c r="L21" s="291">
        <v>87644</v>
      </c>
      <c r="M21" s="291">
        <v>156863</v>
      </c>
      <c r="N21" s="294">
        <f t="shared" si="8"/>
        <v>4785</v>
      </c>
      <c r="O21" s="294">
        <f t="shared" si="8"/>
        <v>-8942</v>
      </c>
      <c r="P21" s="294">
        <f t="shared" si="8"/>
        <v>-909</v>
      </c>
      <c r="Q21" s="294">
        <f t="shared" si="8"/>
        <v>5006</v>
      </c>
      <c r="R21" s="294">
        <f t="shared" si="8"/>
        <v>9630</v>
      </c>
      <c r="S21" s="294">
        <f t="shared" si="9"/>
        <v>5189</v>
      </c>
    </row>
    <row r="22" spans="1:19" ht="14.65" customHeight="1">
      <c r="A22" s="290"/>
      <c r="B22" s="376" t="s">
        <v>156</v>
      </c>
      <c r="C22" s="364"/>
      <c r="D22" s="364"/>
      <c r="E22" s="364"/>
      <c r="F22" s="364"/>
      <c r="G22" s="364"/>
      <c r="H22" s="376" t="s">
        <v>156</v>
      </c>
      <c r="I22" s="364"/>
      <c r="J22" s="364"/>
      <c r="K22" s="364"/>
      <c r="L22" s="364"/>
      <c r="M22" s="364"/>
      <c r="N22" s="376" t="s">
        <v>124</v>
      </c>
      <c r="O22" s="364"/>
      <c r="P22" s="364"/>
      <c r="Q22" s="364"/>
      <c r="R22" s="364"/>
      <c r="S22" s="364"/>
    </row>
    <row r="23" spans="1:19" ht="14.65" customHeight="1">
      <c r="A23" s="287" t="s">
        <v>29</v>
      </c>
      <c r="B23" s="304">
        <f t="shared" ref="B23:G25" si="10">B19*100/$B19</f>
        <v>100</v>
      </c>
      <c r="C23" s="295">
        <f t="shared" si="10"/>
        <v>18.194744895267242</v>
      </c>
      <c r="D23" s="295">
        <f t="shared" si="10"/>
        <v>41.558988023004275</v>
      </c>
      <c r="E23" s="295">
        <f t="shared" si="10"/>
        <v>12.736901809739884</v>
      </c>
      <c r="F23" s="295">
        <f t="shared" si="10"/>
        <v>27.509365271988603</v>
      </c>
      <c r="G23" s="295">
        <f t="shared" si="10"/>
        <v>58.11019363689126</v>
      </c>
      <c r="H23" s="304">
        <f t="shared" ref="H23:M25" si="11">H19*100/$H19</f>
        <v>100</v>
      </c>
      <c r="I23" s="295">
        <f t="shared" si="11"/>
        <v>13.877571069585629</v>
      </c>
      <c r="J23" s="295">
        <f t="shared" si="11"/>
        <v>40.088003226440264</v>
      </c>
      <c r="K23" s="295">
        <f t="shared" si="11"/>
        <v>15.0331951065656</v>
      </c>
      <c r="L23" s="295">
        <f t="shared" si="11"/>
        <v>31.001230597408508</v>
      </c>
      <c r="M23" s="295">
        <f t="shared" si="11"/>
        <v>63.725168302292637</v>
      </c>
      <c r="N23" s="303" t="s">
        <v>103</v>
      </c>
      <c r="O23" s="301">
        <f t="shared" ref="O23:R25" si="12">I23-C23</f>
        <v>-4.3171738256816123</v>
      </c>
      <c r="P23" s="301">
        <f t="shared" si="12"/>
        <v>-1.4709847965640108</v>
      </c>
      <c r="Q23" s="301">
        <f t="shared" si="12"/>
        <v>2.2962932968257164</v>
      </c>
      <c r="R23" s="301">
        <f t="shared" si="12"/>
        <v>3.491865325419905</v>
      </c>
      <c r="S23" s="301">
        <f t="shared" ref="S23:S25" si="13">M23-G23</f>
        <v>5.6149746654013768</v>
      </c>
    </row>
    <row r="24" spans="1:19" ht="14.65" customHeight="1">
      <c r="A24" s="288" t="s">
        <v>30</v>
      </c>
      <c r="B24" s="305">
        <f t="shared" si="10"/>
        <v>100</v>
      </c>
      <c r="C24" s="297">
        <f t="shared" si="10"/>
        <v>20.292357198191098</v>
      </c>
      <c r="D24" s="297">
        <f t="shared" si="10"/>
        <v>46.717561295363204</v>
      </c>
      <c r="E24" s="297">
        <f t="shared" si="10"/>
        <v>11.381934834570385</v>
      </c>
      <c r="F24" s="297">
        <f t="shared" si="10"/>
        <v>21.608146671875311</v>
      </c>
      <c r="G24" s="297">
        <f t="shared" si="10"/>
        <v>47.816507869245385</v>
      </c>
      <c r="H24" s="305">
        <f t="shared" si="11"/>
        <v>100</v>
      </c>
      <c r="I24" s="297">
        <f t="shared" si="11"/>
        <v>16.419740837666531</v>
      </c>
      <c r="J24" s="297">
        <f t="shared" si="11"/>
        <v>45.248175503027682</v>
      </c>
      <c r="K24" s="297">
        <f t="shared" si="11"/>
        <v>13.579754955459014</v>
      </c>
      <c r="L24" s="297">
        <f t="shared" si="11"/>
        <v>24.752328703846771</v>
      </c>
      <c r="M24" s="297">
        <f t="shared" si="11"/>
        <v>54.669036981134532</v>
      </c>
      <c r="N24" s="302" t="s">
        <v>103</v>
      </c>
      <c r="O24" s="302">
        <f t="shared" si="12"/>
        <v>-3.8726163605245674</v>
      </c>
      <c r="P24" s="302">
        <f t="shared" si="12"/>
        <v>-1.4693857923355225</v>
      </c>
      <c r="Q24" s="302">
        <f t="shared" si="12"/>
        <v>2.197820120888629</v>
      </c>
      <c r="R24" s="302">
        <f t="shared" si="12"/>
        <v>3.1441820319714608</v>
      </c>
      <c r="S24" s="302">
        <f t="shared" si="13"/>
        <v>6.8525291118891474</v>
      </c>
    </row>
    <row r="25" spans="1:19" ht="14.65" customHeight="1">
      <c r="A25" s="289" t="s">
        <v>41</v>
      </c>
      <c r="B25" s="304">
        <f t="shared" si="10"/>
        <v>100</v>
      </c>
      <c r="C25" s="295">
        <f t="shared" si="10"/>
        <v>9.9658432686563287</v>
      </c>
      <c r="D25" s="295">
        <f t="shared" si="10"/>
        <v>21.321982389152964</v>
      </c>
      <c r="E25" s="295">
        <f t="shared" si="10"/>
        <v>18.052416945894699</v>
      </c>
      <c r="F25" s="295">
        <f t="shared" si="10"/>
        <v>50.659757396296008</v>
      </c>
      <c r="G25" s="295">
        <f t="shared" si="10"/>
        <v>98.49216862775657</v>
      </c>
      <c r="H25" s="304">
        <f t="shared" si="11"/>
        <v>100</v>
      </c>
      <c r="I25" s="295">
        <f t="shared" si="11"/>
        <v>4.0338579552969183</v>
      </c>
      <c r="J25" s="295">
        <f t="shared" si="11"/>
        <v>20.106939747198972</v>
      </c>
      <c r="K25" s="295">
        <f t="shared" si="11"/>
        <v>20.661162229737815</v>
      </c>
      <c r="L25" s="295">
        <f t="shared" si="11"/>
        <v>55.198040067766293</v>
      </c>
      <c r="M25" s="295">
        <f t="shared" si="11"/>
        <v>98.792046907375564</v>
      </c>
      <c r="N25" s="301" t="s">
        <v>103</v>
      </c>
      <c r="O25" s="301">
        <f t="shared" si="12"/>
        <v>-5.9319853133594105</v>
      </c>
      <c r="P25" s="301">
        <f t="shared" si="12"/>
        <v>-1.2150426419539926</v>
      </c>
      <c r="Q25" s="301">
        <f t="shared" si="12"/>
        <v>2.6087452838431169</v>
      </c>
      <c r="R25" s="301">
        <f t="shared" si="12"/>
        <v>4.5382826714702844</v>
      </c>
      <c r="S25" s="301">
        <f t="shared" si="13"/>
        <v>0.29987827961899427</v>
      </c>
    </row>
    <row r="26" spans="1:19" ht="20.25" customHeight="1">
      <c r="A26" s="373" t="s">
        <v>127</v>
      </c>
      <c r="B26" s="373"/>
      <c r="C26" s="373"/>
      <c r="D26" s="373"/>
      <c r="E26" s="373"/>
      <c r="F26" s="373"/>
      <c r="G26" s="373"/>
      <c r="H26" s="373"/>
      <c r="I26" s="373"/>
      <c r="J26" s="373"/>
      <c r="K26" s="373"/>
      <c r="L26" s="373"/>
      <c r="M26" s="373"/>
      <c r="N26" s="373"/>
      <c r="O26" s="373"/>
      <c r="P26" s="373"/>
      <c r="Q26" s="373"/>
      <c r="R26" s="373"/>
      <c r="S26" s="373"/>
    </row>
  </sheetData>
  <mergeCells count="29">
    <mergeCell ref="A5:A7"/>
    <mergeCell ref="B5:G5"/>
    <mergeCell ref="H5:M5"/>
    <mergeCell ref="N5:S5"/>
    <mergeCell ref="B6:B7"/>
    <mergeCell ref="C6:G6"/>
    <mergeCell ref="H6:H7"/>
    <mergeCell ref="I6:M6"/>
    <mergeCell ref="N6:N7"/>
    <mergeCell ref="O6:S6"/>
    <mergeCell ref="B8:G8"/>
    <mergeCell ref="H8:M8"/>
    <mergeCell ref="N8:S8"/>
    <mergeCell ref="B9:G9"/>
    <mergeCell ref="H9:M9"/>
    <mergeCell ref="N9:S9"/>
    <mergeCell ref="B13:G13"/>
    <mergeCell ref="H13:M13"/>
    <mergeCell ref="N13:S13"/>
    <mergeCell ref="B17:G17"/>
    <mergeCell ref="H17:M17"/>
    <mergeCell ref="N17:S17"/>
    <mergeCell ref="A26:S26"/>
    <mergeCell ref="B18:G18"/>
    <mergeCell ref="H18:M18"/>
    <mergeCell ref="N18:S18"/>
    <mergeCell ref="B22:G22"/>
    <mergeCell ref="H22:M22"/>
    <mergeCell ref="N22:S22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6"/>
  <sheetViews>
    <sheetView workbookViewId="0"/>
  </sheetViews>
  <sheetFormatPr baseColWidth="10" defaultColWidth="10.81640625" defaultRowHeight="14.65" customHeight="1"/>
  <cols>
    <col min="1" max="1" width="26.81640625" style="3" customWidth="1"/>
    <col min="2" max="2" width="15.54296875" style="3" customWidth="1"/>
    <col min="3" max="5" width="12.54296875" style="3" customWidth="1"/>
    <col min="6" max="6" width="12.54296875" style="283" customWidth="1"/>
    <col min="7" max="7" width="12.54296875" style="3" customWidth="1"/>
    <col min="8" max="8" width="15.54296875" style="3" customWidth="1"/>
    <col min="9" max="11" width="12.54296875" style="3" customWidth="1"/>
    <col min="12" max="12" width="12.54296875" style="283" customWidth="1"/>
    <col min="13" max="13" width="12.54296875" style="3" customWidth="1"/>
    <col min="14" max="14" width="15.54296875" style="3" customWidth="1"/>
    <col min="15" max="17" width="12.54296875" style="3" customWidth="1"/>
    <col min="18" max="18" width="12.54296875" style="283" customWidth="1"/>
    <col min="19" max="19" width="12.54296875" style="3" customWidth="1"/>
    <col min="20" max="16384" width="10.81640625" style="3"/>
  </cols>
  <sheetData>
    <row r="1" spans="1:19" s="5" customFormat="1" ht="20.25" customHeight="1">
      <c r="A1" s="4" t="s">
        <v>0</v>
      </c>
      <c r="F1" s="284"/>
      <c r="L1" s="284"/>
      <c r="R1" s="284"/>
    </row>
    <row r="2" spans="1:19" s="2" customFormat="1" ht="14.65" customHeight="1">
      <c r="A2" s="1"/>
      <c r="F2" s="282"/>
      <c r="L2" s="282"/>
      <c r="R2" s="282"/>
    </row>
    <row r="3" spans="1:19" s="2" customFormat="1" ht="14.65" customHeight="1">
      <c r="A3" s="9" t="s">
        <v>372</v>
      </c>
      <c r="F3" s="282"/>
      <c r="L3" s="282"/>
      <c r="R3" s="282"/>
    </row>
    <row r="5" spans="1:19" ht="14.65" customHeight="1">
      <c r="A5" s="374" t="s">
        <v>207</v>
      </c>
      <c r="B5" s="366">
        <v>2012</v>
      </c>
      <c r="C5" s="366"/>
      <c r="D5" s="366"/>
      <c r="E5" s="366"/>
      <c r="F5" s="366"/>
      <c r="G5" s="366"/>
      <c r="H5" s="366">
        <v>2015</v>
      </c>
      <c r="I5" s="366"/>
      <c r="J5" s="366"/>
      <c r="K5" s="366"/>
      <c r="L5" s="366"/>
      <c r="M5" s="366"/>
      <c r="N5" s="366" t="s">
        <v>214</v>
      </c>
      <c r="O5" s="366"/>
      <c r="P5" s="366"/>
      <c r="Q5" s="366"/>
      <c r="R5" s="366"/>
      <c r="S5" s="366"/>
    </row>
    <row r="6" spans="1:19" ht="14.65" customHeight="1">
      <c r="A6" s="375"/>
      <c r="B6" s="371" t="s">
        <v>154</v>
      </c>
      <c r="C6" s="366" t="s">
        <v>27</v>
      </c>
      <c r="D6" s="366"/>
      <c r="E6" s="366"/>
      <c r="F6" s="366"/>
      <c r="G6" s="366"/>
      <c r="H6" s="371" t="s">
        <v>154</v>
      </c>
      <c r="I6" s="366" t="s">
        <v>27</v>
      </c>
      <c r="J6" s="366"/>
      <c r="K6" s="366"/>
      <c r="L6" s="366"/>
      <c r="M6" s="366"/>
      <c r="N6" s="371" t="s">
        <v>154</v>
      </c>
      <c r="O6" s="366" t="s">
        <v>27</v>
      </c>
      <c r="P6" s="366"/>
      <c r="Q6" s="366"/>
      <c r="R6" s="366"/>
      <c r="S6" s="366"/>
    </row>
    <row r="7" spans="1:19" s="25" customFormat="1" ht="40.15" customHeight="1">
      <c r="A7" s="377"/>
      <c r="B7" s="372"/>
      <c r="C7" s="300" t="s">
        <v>72</v>
      </c>
      <c r="D7" s="300" t="s">
        <v>145</v>
      </c>
      <c r="E7" s="300" t="s">
        <v>146</v>
      </c>
      <c r="F7" s="300" t="s">
        <v>147</v>
      </c>
      <c r="G7" s="300" t="s">
        <v>158</v>
      </c>
      <c r="H7" s="372"/>
      <c r="I7" s="300" t="s">
        <v>72</v>
      </c>
      <c r="J7" s="300" t="s">
        <v>145</v>
      </c>
      <c r="K7" s="300" t="s">
        <v>146</v>
      </c>
      <c r="L7" s="300" t="s">
        <v>147</v>
      </c>
      <c r="M7" s="300" t="s">
        <v>158</v>
      </c>
      <c r="N7" s="372"/>
      <c r="O7" s="300" t="s">
        <v>72</v>
      </c>
      <c r="P7" s="300" t="s">
        <v>145</v>
      </c>
      <c r="Q7" s="300" t="s">
        <v>146</v>
      </c>
      <c r="R7" s="300" t="s">
        <v>147</v>
      </c>
      <c r="S7" s="300" t="s">
        <v>158</v>
      </c>
    </row>
    <row r="8" spans="1:19" ht="14.65" customHeight="1">
      <c r="A8" s="285"/>
      <c r="B8" s="365" t="s">
        <v>174</v>
      </c>
      <c r="C8" s="365"/>
      <c r="D8" s="365"/>
      <c r="E8" s="365"/>
      <c r="F8" s="365"/>
      <c r="G8" s="365"/>
      <c r="H8" s="365" t="s">
        <v>174</v>
      </c>
      <c r="I8" s="365"/>
      <c r="J8" s="365"/>
      <c r="K8" s="365"/>
      <c r="L8" s="365"/>
      <c r="M8" s="365"/>
      <c r="N8" s="365" t="s">
        <v>174</v>
      </c>
      <c r="O8" s="365"/>
      <c r="P8" s="365"/>
      <c r="Q8" s="365"/>
      <c r="R8" s="365"/>
      <c r="S8" s="365"/>
    </row>
    <row r="9" spans="1:19" ht="14.65" customHeight="1">
      <c r="A9" s="285"/>
      <c r="B9" s="362" t="s">
        <v>5</v>
      </c>
      <c r="C9" s="362"/>
      <c r="D9" s="362"/>
      <c r="E9" s="362"/>
      <c r="F9" s="362"/>
      <c r="G9" s="362"/>
      <c r="H9" s="362" t="s">
        <v>5</v>
      </c>
      <c r="I9" s="362"/>
      <c r="J9" s="362"/>
      <c r="K9" s="362"/>
      <c r="L9" s="362"/>
      <c r="M9" s="362"/>
      <c r="N9" s="362" t="s">
        <v>5</v>
      </c>
      <c r="O9" s="362"/>
      <c r="P9" s="362"/>
      <c r="Q9" s="362"/>
      <c r="R9" s="362"/>
      <c r="S9" s="362"/>
    </row>
    <row r="10" spans="1:19" ht="14.65" customHeight="1">
      <c r="A10" s="287" t="s">
        <v>29</v>
      </c>
      <c r="B10" s="307">
        <f>SUM(B11:B12)</f>
        <v>6626</v>
      </c>
      <c r="C10" s="307">
        <f t="shared" ref="C10:M10" si="0">SUM(C11:C12)</f>
        <v>791</v>
      </c>
      <c r="D10" s="307">
        <f t="shared" si="0"/>
        <v>3276</v>
      </c>
      <c r="E10" s="307">
        <f t="shared" si="0"/>
        <v>727</v>
      </c>
      <c r="F10" s="307">
        <f t="shared" si="0"/>
        <v>1832</v>
      </c>
      <c r="G10" s="307">
        <f t="shared" si="0"/>
        <v>5060</v>
      </c>
      <c r="H10" s="307">
        <f t="shared" si="0"/>
        <v>12110</v>
      </c>
      <c r="I10" s="307">
        <f t="shared" si="0"/>
        <v>1210</v>
      </c>
      <c r="J10" s="307">
        <f t="shared" si="0"/>
        <v>5060</v>
      </c>
      <c r="K10" s="307">
        <f t="shared" si="0"/>
        <v>1588</v>
      </c>
      <c r="L10" s="307">
        <f t="shared" si="0"/>
        <v>4252</v>
      </c>
      <c r="M10" s="307">
        <f t="shared" si="0"/>
        <v>9276</v>
      </c>
      <c r="N10" s="309">
        <f t="shared" ref="N10:R12" si="1">H10-B10</f>
        <v>5484</v>
      </c>
      <c r="O10" s="309">
        <f t="shared" si="1"/>
        <v>419</v>
      </c>
      <c r="P10" s="309">
        <f t="shared" si="1"/>
        <v>1784</v>
      </c>
      <c r="Q10" s="309">
        <f t="shared" si="1"/>
        <v>861</v>
      </c>
      <c r="R10" s="309">
        <f t="shared" si="1"/>
        <v>2420</v>
      </c>
      <c r="S10" s="309">
        <f t="shared" ref="S10:S12" si="2">M10-G10</f>
        <v>4216</v>
      </c>
    </row>
    <row r="11" spans="1:19" ht="14.65" customHeight="1">
      <c r="A11" s="288" t="s">
        <v>30</v>
      </c>
      <c r="B11" s="292">
        <f>SUM(C11:F11)</f>
        <v>4946</v>
      </c>
      <c r="C11" s="292">
        <v>736</v>
      </c>
      <c r="D11" s="292">
        <v>2870</v>
      </c>
      <c r="E11" s="292">
        <v>554</v>
      </c>
      <c r="F11" s="292">
        <v>786</v>
      </c>
      <c r="G11" s="292">
        <v>3402</v>
      </c>
      <c r="H11" s="292">
        <f>SUM(I11:L11)</f>
        <v>9514</v>
      </c>
      <c r="I11" s="292">
        <v>1169</v>
      </c>
      <c r="J11" s="292">
        <v>4550</v>
      </c>
      <c r="K11" s="292">
        <v>1234</v>
      </c>
      <c r="L11" s="292">
        <v>2561</v>
      </c>
      <c r="M11" s="292">
        <v>6703</v>
      </c>
      <c r="N11" s="293">
        <f t="shared" si="1"/>
        <v>4568</v>
      </c>
      <c r="O11" s="293">
        <f t="shared" si="1"/>
        <v>433</v>
      </c>
      <c r="P11" s="293">
        <f t="shared" si="1"/>
        <v>1680</v>
      </c>
      <c r="Q11" s="293">
        <f t="shared" si="1"/>
        <v>680</v>
      </c>
      <c r="R11" s="293">
        <f t="shared" si="1"/>
        <v>1775</v>
      </c>
      <c r="S11" s="293">
        <f t="shared" si="2"/>
        <v>3301</v>
      </c>
    </row>
    <row r="12" spans="1:19" ht="14.65" customHeight="1">
      <c r="A12" s="289" t="s">
        <v>41</v>
      </c>
      <c r="B12" s="291">
        <f>SUM(C12:F12)</f>
        <v>1680</v>
      </c>
      <c r="C12" s="291">
        <v>55</v>
      </c>
      <c r="D12" s="291">
        <v>406</v>
      </c>
      <c r="E12" s="291">
        <v>173</v>
      </c>
      <c r="F12" s="291">
        <v>1046</v>
      </c>
      <c r="G12" s="291">
        <v>1658</v>
      </c>
      <c r="H12" s="291">
        <f>SUM(I12:L12)</f>
        <v>2596</v>
      </c>
      <c r="I12" s="291">
        <v>41</v>
      </c>
      <c r="J12" s="291">
        <v>510</v>
      </c>
      <c r="K12" s="291">
        <v>354</v>
      </c>
      <c r="L12" s="291">
        <v>1691</v>
      </c>
      <c r="M12" s="291">
        <v>2573</v>
      </c>
      <c r="N12" s="294">
        <f t="shared" si="1"/>
        <v>916</v>
      </c>
      <c r="O12" s="294">
        <f t="shared" si="1"/>
        <v>-14</v>
      </c>
      <c r="P12" s="294">
        <f t="shared" si="1"/>
        <v>104</v>
      </c>
      <c r="Q12" s="294">
        <f t="shared" si="1"/>
        <v>181</v>
      </c>
      <c r="R12" s="294">
        <f t="shared" si="1"/>
        <v>645</v>
      </c>
      <c r="S12" s="294">
        <f t="shared" si="2"/>
        <v>915</v>
      </c>
    </row>
    <row r="13" spans="1:19" ht="14.65" customHeight="1">
      <c r="A13" s="290"/>
      <c r="B13" s="376" t="s">
        <v>156</v>
      </c>
      <c r="C13" s="364"/>
      <c r="D13" s="364"/>
      <c r="E13" s="364"/>
      <c r="F13" s="364"/>
      <c r="G13" s="364"/>
      <c r="H13" s="376" t="s">
        <v>156</v>
      </c>
      <c r="I13" s="364"/>
      <c r="J13" s="364"/>
      <c r="K13" s="364"/>
      <c r="L13" s="364"/>
      <c r="M13" s="364"/>
      <c r="N13" s="376" t="s">
        <v>124</v>
      </c>
      <c r="O13" s="364"/>
      <c r="P13" s="364"/>
      <c r="Q13" s="364"/>
      <c r="R13" s="364"/>
      <c r="S13" s="364"/>
    </row>
    <row r="14" spans="1:19" ht="14.65" customHeight="1">
      <c r="A14" s="287" t="s">
        <v>29</v>
      </c>
      <c r="B14" s="304">
        <f t="shared" ref="B14:G16" si="3">B10*100/$B10</f>
        <v>100</v>
      </c>
      <c r="C14" s="295">
        <f t="shared" si="3"/>
        <v>11.937820706308482</v>
      </c>
      <c r="D14" s="295">
        <f t="shared" si="3"/>
        <v>49.441593721702382</v>
      </c>
      <c r="E14" s="295">
        <f t="shared" si="3"/>
        <v>10.971928765469363</v>
      </c>
      <c r="F14" s="295">
        <f t="shared" si="3"/>
        <v>27.648656806519771</v>
      </c>
      <c r="G14" s="295">
        <f t="shared" si="3"/>
        <v>76.365831572592811</v>
      </c>
      <c r="H14" s="304">
        <f t="shared" ref="H14:M16" si="4">H10*100/$H10</f>
        <v>100</v>
      </c>
      <c r="I14" s="295">
        <f t="shared" si="4"/>
        <v>9.9917423616845582</v>
      </c>
      <c r="J14" s="295">
        <f t="shared" si="4"/>
        <v>41.783649876135428</v>
      </c>
      <c r="K14" s="295">
        <f t="shared" si="4"/>
        <v>13.113129644921553</v>
      </c>
      <c r="L14" s="295">
        <f>L10*100/$H10</f>
        <v>35.111478117258464</v>
      </c>
      <c r="M14" s="295">
        <f t="shared" si="4"/>
        <v>76.59785301403798</v>
      </c>
      <c r="N14" s="303" t="s">
        <v>103</v>
      </c>
      <c r="O14" s="301">
        <f t="shared" ref="O14:R16" si="5">I14-C14</f>
        <v>-1.946078344623924</v>
      </c>
      <c r="P14" s="301">
        <f t="shared" si="5"/>
        <v>-7.6579438455669546</v>
      </c>
      <c r="Q14" s="301">
        <f t="shared" si="5"/>
        <v>2.1412008794521906</v>
      </c>
      <c r="R14" s="301">
        <f t="shared" si="5"/>
        <v>7.4628213107386934</v>
      </c>
      <c r="S14" s="301">
        <f t="shared" ref="S14:S16" si="6">M14-G14</f>
        <v>0.23202144144516978</v>
      </c>
    </row>
    <row r="15" spans="1:19" ht="14.65" customHeight="1">
      <c r="A15" s="288" t="s">
        <v>30</v>
      </c>
      <c r="B15" s="305">
        <f t="shared" si="3"/>
        <v>100</v>
      </c>
      <c r="C15" s="297">
        <f t="shared" si="3"/>
        <v>14.880711686211079</v>
      </c>
      <c r="D15" s="297">
        <f t="shared" si="3"/>
        <v>58.02668823291549</v>
      </c>
      <c r="E15" s="297">
        <f t="shared" si="3"/>
        <v>11.200970481196928</v>
      </c>
      <c r="F15" s="297">
        <f t="shared" si="3"/>
        <v>15.891629599676506</v>
      </c>
      <c r="G15" s="297">
        <f t="shared" si="3"/>
        <v>68.782854832187624</v>
      </c>
      <c r="H15" s="305">
        <f t="shared" si="4"/>
        <v>100</v>
      </c>
      <c r="I15" s="297">
        <f t="shared" si="4"/>
        <v>12.287155770443556</v>
      </c>
      <c r="J15" s="297">
        <f t="shared" si="4"/>
        <v>47.824258986756362</v>
      </c>
      <c r="K15" s="297">
        <f t="shared" si="4"/>
        <v>12.970359470254362</v>
      </c>
      <c r="L15" s="297">
        <f t="shared" si="4"/>
        <v>26.918225772545721</v>
      </c>
      <c r="M15" s="297">
        <f t="shared" si="4"/>
        <v>70.454067689720418</v>
      </c>
      <c r="N15" s="302" t="s">
        <v>103</v>
      </c>
      <c r="O15" s="302">
        <f t="shared" si="5"/>
        <v>-2.5935559157675225</v>
      </c>
      <c r="P15" s="302">
        <f t="shared" si="5"/>
        <v>-10.202429246159127</v>
      </c>
      <c r="Q15" s="302">
        <f t="shared" si="5"/>
        <v>1.7693889890574344</v>
      </c>
      <c r="R15" s="302">
        <f t="shared" si="5"/>
        <v>11.026596172869215</v>
      </c>
      <c r="S15" s="302">
        <f t="shared" si="6"/>
        <v>1.6712128575327938</v>
      </c>
    </row>
    <row r="16" spans="1:19" ht="14.65" customHeight="1">
      <c r="A16" s="289" t="s">
        <v>41</v>
      </c>
      <c r="B16" s="280">
        <f t="shared" si="3"/>
        <v>100</v>
      </c>
      <c r="C16" s="311">
        <f t="shared" si="3"/>
        <v>3.2738095238095237</v>
      </c>
      <c r="D16" s="311">
        <f t="shared" si="3"/>
        <v>24.166666666666668</v>
      </c>
      <c r="E16" s="311">
        <f t="shared" si="3"/>
        <v>10.297619047619047</v>
      </c>
      <c r="F16" s="311">
        <f t="shared" si="3"/>
        <v>62.261904761904759</v>
      </c>
      <c r="G16" s="311">
        <f t="shared" si="3"/>
        <v>98.69047619047619</v>
      </c>
      <c r="H16" s="280">
        <f t="shared" si="4"/>
        <v>100</v>
      </c>
      <c r="I16" s="311">
        <f t="shared" si="4"/>
        <v>1.5793528505392913</v>
      </c>
      <c r="J16" s="311">
        <f t="shared" si="4"/>
        <v>19.645608628659478</v>
      </c>
      <c r="K16" s="311">
        <f t="shared" si="4"/>
        <v>13.636363636363637</v>
      </c>
      <c r="L16" s="311">
        <f t="shared" si="4"/>
        <v>65.138674884437592</v>
      </c>
      <c r="M16" s="311">
        <f t="shared" si="4"/>
        <v>99.114021571648692</v>
      </c>
      <c r="N16" s="312" t="s">
        <v>103</v>
      </c>
      <c r="O16" s="312">
        <f t="shared" si="5"/>
        <v>-1.6944566732702324</v>
      </c>
      <c r="P16" s="312">
        <f t="shared" si="5"/>
        <v>-4.5210580380071903</v>
      </c>
      <c r="Q16" s="312">
        <f t="shared" si="5"/>
        <v>3.3387445887445892</v>
      </c>
      <c r="R16" s="312">
        <f t="shared" si="5"/>
        <v>2.8767701225328324</v>
      </c>
      <c r="S16" s="312">
        <f t="shared" si="6"/>
        <v>0.42354538117250229</v>
      </c>
    </row>
    <row r="17" spans="1:19" ht="14.65" customHeight="1">
      <c r="A17" s="285"/>
      <c r="B17" s="365" t="s">
        <v>175</v>
      </c>
      <c r="C17" s="365"/>
      <c r="D17" s="365"/>
      <c r="E17" s="365"/>
      <c r="F17" s="365"/>
      <c r="G17" s="365"/>
      <c r="H17" s="365" t="s">
        <v>175</v>
      </c>
      <c r="I17" s="365"/>
      <c r="J17" s="365"/>
      <c r="K17" s="365"/>
      <c r="L17" s="365"/>
      <c r="M17" s="365"/>
      <c r="N17" s="365" t="s">
        <v>175</v>
      </c>
      <c r="O17" s="365"/>
      <c r="P17" s="365"/>
      <c r="Q17" s="365"/>
      <c r="R17" s="365"/>
      <c r="S17" s="365"/>
    </row>
    <row r="18" spans="1:19" ht="14.65" customHeight="1">
      <c r="A18" s="285"/>
      <c r="B18" s="362" t="s">
        <v>5</v>
      </c>
      <c r="C18" s="362"/>
      <c r="D18" s="362"/>
      <c r="E18" s="362"/>
      <c r="F18" s="362"/>
      <c r="G18" s="362"/>
      <c r="H18" s="362" t="s">
        <v>5</v>
      </c>
      <c r="I18" s="362"/>
      <c r="J18" s="362"/>
      <c r="K18" s="362"/>
      <c r="L18" s="362"/>
      <c r="M18" s="362"/>
      <c r="N18" s="362" t="s">
        <v>5</v>
      </c>
      <c r="O18" s="362"/>
      <c r="P18" s="362"/>
      <c r="Q18" s="362"/>
      <c r="R18" s="362"/>
      <c r="S18" s="362"/>
    </row>
    <row r="19" spans="1:19" ht="14.65" customHeight="1">
      <c r="A19" s="287" t="s">
        <v>29</v>
      </c>
      <c r="B19" s="307">
        <f>SUM(B20:B21)</f>
        <v>400959</v>
      </c>
      <c r="C19" s="307">
        <f t="shared" ref="C19:M19" si="7">SUM(C20:C21)</f>
        <v>74680</v>
      </c>
      <c r="D19" s="307">
        <f t="shared" si="7"/>
        <v>176548</v>
      </c>
      <c r="E19" s="307">
        <f t="shared" si="7"/>
        <v>49251</v>
      </c>
      <c r="F19" s="307">
        <f t="shared" si="7"/>
        <v>100480</v>
      </c>
      <c r="G19" s="307">
        <f t="shared" si="7"/>
        <v>226610</v>
      </c>
      <c r="H19" s="307">
        <f t="shared" si="7"/>
        <v>385774</v>
      </c>
      <c r="I19" s="307">
        <f t="shared" si="7"/>
        <v>55849</v>
      </c>
      <c r="J19" s="307">
        <f t="shared" si="7"/>
        <v>157299</v>
      </c>
      <c r="K19" s="307">
        <f t="shared" si="7"/>
        <v>58991</v>
      </c>
      <c r="L19" s="307">
        <f t="shared" si="7"/>
        <v>113635</v>
      </c>
      <c r="M19" s="307">
        <f t="shared" si="7"/>
        <v>246149</v>
      </c>
      <c r="N19" s="309">
        <f t="shared" ref="N19:R21" si="8">H19-B19</f>
        <v>-15185</v>
      </c>
      <c r="O19" s="309">
        <f t="shared" si="8"/>
        <v>-18831</v>
      </c>
      <c r="P19" s="309">
        <f t="shared" si="8"/>
        <v>-19249</v>
      </c>
      <c r="Q19" s="309">
        <f t="shared" si="8"/>
        <v>9740</v>
      </c>
      <c r="R19" s="309">
        <f t="shared" si="8"/>
        <v>13155</v>
      </c>
      <c r="S19" s="309">
        <f t="shared" ref="S19:S21" si="9">M19-G19</f>
        <v>19539</v>
      </c>
    </row>
    <row r="20" spans="1:19" ht="14.65" customHeight="1">
      <c r="A20" s="288" t="s">
        <v>30</v>
      </c>
      <c r="B20" s="292">
        <f>SUM(C20:F20)</f>
        <v>352953</v>
      </c>
      <c r="C20" s="292">
        <v>70893</v>
      </c>
      <c r="D20" s="292">
        <v>167045</v>
      </c>
      <c r="E20" s="292">
        <v>42674</v>
      </c>
      <c r="F20" s="292">
        <v>72341</v>
      </c>
      <c r="G20" s="292">
        <v>179598</v>
      </c>
      <c r="H20" s="292">
        <f>SUM(I20:L20)</f>
        <v>335995</v>
      </c>
      <c r="I20" s="292">
        <v>54311</v>
      </c>
      <c r="J20" s="292">
        <v>148258</v>
      </c>
      <c r="K20" s="292">
        <v>51914</v>
      </c>
      <c r="L20" s="292">
        <v>81512</v>
      </c>
      <c r="M20" s="292">
        <v>197105</v>
      </c>
      <c r="N20" s="293">
        <f t="shared" si="8"/>
        <v>-16958</v>
      </c>
      <c r="O20" s="293">
        <f t="shared" si="8"/>
        <v>-16582</v>
      </c>
      <c r="P20" s="293">
        <f t="shared" si="8"/>
        <v>-18787</v>
      </c>
      <c r="Q20" s="293">
        <f t="shared" si="8"/>
        <v>9240</v>
      </c>
      <c r="R20" s="293">
        <f t="shared" si="8"/>
        <v>9171</v>
      </c>
      <c r="S20" s="293">
        <f t="shared" si="9"/>
        <v>17507</v>
      </c>
    </row>
    <row r="21" spans="1:19" ht="14.65" customHeight="1">
      <c r="A21" s="289" t="s">
        <v>41</v>
      </c>
      <c r="B21" s="291">
        <f>SUM(C21:F21)</f>
        <v>48006</v>
      </c>
      <c r="C21" s="291">
        <v>3787</v>
      </c>
      <c r="D21" s="291">
        <v>9503</v>
      </c>
      <c r="E21" s="291">
        <v>6577</v>
      </c>
      <c r="F21" s="291">
        <v>28139</v>
      </c>
      <c r="G21" s="291">
        <v>47012</v>
      </c>
      <c r="H21" s="291">
        <f>SUM(I21:L21)</f>
        <v>49779</v>
      </c>
      <c r="I21" s="291">
        <v>1538</v>
      </c>
      <c r="J21" s="291">
        <v>9041</v>
      </c>
      <c r="K21" s="291">
        <v>7077</v>
      </c>
      <c r="L21" s="291">
        <v>32123</v>
      </c>
      <c r="M21" s="291">
        <v>49044</v>
      </c>
      <c r="N21" s="294">
        <f t="shared" si="8"/>
        <v>1773</v>
      </c>
      <c r="O21" s="294">
        <f t="shared" si="8"/>
        <v>-2249</v>
      </c>
      <c r="P21" s="294">
        <f t="shared" si="8"/>
        <v>-462</v>
      </c>
      <c r="Q21" s="294">
        <f t="shared" si="8"/>
        <v>500</v>
      </c>
      <c r="R21" s="294">
        <f t="shared" si="8"/>
        <v>3984</v>
      </c>
      <c r="S21" s="294">
        <f t="shared" si="9"/>
        <v>2032</v>
      </c>
    </row>
    <row r="22" spans="1:19" ht="14.65" customHeight="1">
      <c r="A22" s="290"/>
      <c r="B22" s="376" t="s">
        <v>156</v>
      </c>
      <c r="C22" s="364"/>
      <c r="D22" s="364"/>
      <c r="E22" s="364"/>
      <c r="F22" s="364"/>
      <c r="G22" s="364"/>
      <c r="H22" s="376" t="s">
        <v>156</v>
      </c>
      <c r="I22" s="364"/>
      <c r="J22" s="364"/>
      <c r="K22" s="364"/>
      <c r="L22" s="364"/>
      <c r="M22" s="364"/>
      <c r="N22" s="376" t="s">
        <v>124</v>
      </c>
      <c r="O22" s="364"/>
      <c r="P22" s="364"/>
      <c r="Q22" s="364"/>
      <c r="R22" s="364"/>
      <c r="S22" s="364"/>
    </row>
    <row r="23" spans="1:19" ht="14.65" customHeight="1">
      <c r="A23" s="287" t="s">
        <v>29</v>
      </c>
      <c r="B23" s="304">
        <f t="shared" ref="B23:G25" si="10">B19*100/$B19</f>
        <v>100</v>
      </c>
      <c r="C23" s="295">
        <f t="shared" si="10"/>
        <v>18.625345733603684</v>
      </c>
      <c r="D23" s="295">
        <f t="shared" si="10"/>
        <v>44.03143463546148</v>
      </c>
      <c r="E23" s="295">
        <f t="shared" si="10"/>
        <v>12.283300786364691</v>
      </c>
      <c r="F23" s="295">
        <f t="shared" si="10"/>
        <v>25.059918844570142</v>
      </c>
      <c r="G23" s="295">
        <f t="shared" si="10"/>
        <v>56.517000491322058</v>
      </c>
      <c r="H23" s="304">
        <f t="shared" ref="H23:M25" si="11">H19*100/$H19</f>
        <v>100</v>
      </c>
      <c r="I23" s="295">
        <f t="shared" si="11"/>
        <v>14.477129096310275</v>
      </c>
      <c r="J23" s="295">
        <f t="shared" si="11"/>
        <v>40.774909662133787</v>
      </c>
      <c r="K23" s="295">
        <f t="shared" si="11"/>
        <v>15.291595597422324</v>
      </c>
      <c r="L23" s="295">
        <f t="shared" si="11"/>
        <v>29.456365644133612</v>
      </c>
      <c r="M23" s="295">
        <f t="shared" si="11"/>
        <v>63.806529211403571</v>
      </c>
      <c r="N23" s="303" t="s">
        <v>103</v>
      </c>
      <c r="O23" s="301">
        <f t="shared" ref="O23:R25" si="12">I23-C23</f>
        <v>-4.1482166372934088</v>
      </c>
      <c r="P23" s="301">
        <f t="shared" si="12"/>
        <v>-3.2565249733276929</v>
      </c>
      <c r="Q23" s="301">
        <f t="shared" si="12"/>
        <v>3.0082948110576329</v>
      </c>
      <c r="R23" s="301">
        <f t="shared" si="12"/>
        <v>4.3964467995634706</v>
      </c>
      <c r="S23" s="301">
        <f t="shared" ref="S23:S25" si="13">M23-G23</f>
        <v>7.2895287200815133</v>
      </c>
    </row>
    <row r="24" spans="1:19" ht="14.65" customHeight="1">
      <c r="A24" s="288" t="s">
        <v>30</v>
      </c>
      <c r="B24" s="305">
        <f t="shared" si="10"/>
        <v>100</v>
      </c>
      <c r="C24" s="297">
        <f t="shared" si="10"/>
        <v>20.085677129816151</v>
      </c>
      <c r="D24" s="297">
        <f t="shared" si="10"/>
        <v>47.327831184321994</v>
      </c>
      <c r="E24" s="297">
        <f t="shared" si="10"/>
        <v>12.090561632851966</v>
      </c>
      <c r="F24" s="297">
        <f t="shared" si="10"/>
        <v>20.495930053009889</v>
      </c>
      <c r="G24" s="297">
        <f t="shared" si="10"/>
        <v>50.884395372755016</v>
      </c>
      <c r="H24" s="305">
        <f t="shared" si="11"/>
        <v>100</v>
      </c>
      <c r="I24" s="297">
        <f t="shared" si="11"/>
        <v>16.164228634354679</v>
      </c>
      <c r="J24" s="297">
        <f t="shared" si="11"/>
        <v>44.125061384842034</v>
      </c>
      <c r="K24" s="297">
        <f t="shared" si="11"/>
        <v>15.450825161088707</v>
      </c>
      <c r="L24" s="297">
        <f t="shared" si="11"/>
        <v>24.259884819714578</v>
      </c>
      <c r="M24" s="297">
        <f t="shared" si="11"/>
        <v>58.663075343383085</v>
      </c>
      <c r="N24" s="302" t="s">
        <v>103</v>
      </c>
      <c r="O24" s="302">
        <f t="shared" si="12"/>
        <v>-3.9214484954614726</v>
      </c>
      <c r="P24" s="302">
        <f t="shared" si="12"/>
        <v>-3.2027697994799595</v>
      </c>
      <c r="Q24" s="302">
        <f t="shared" si="12"/>
        <v>3.3602635282367412</v>
      </c>
      <c r="R24" s="302">
        <f t="shared" si="12"/>
        <v>3.7639547667046891</v>
      </c>
      <c r="S24" s="302">
        <f t="shared" si="13"/>
        <v>7.7786799706280689</v>
      </c>
    </row>
    <row r="25" spans="1:19" ht="14.65" customHeight="1">
      <c r="A25" s="289" t="s">
        <v>41</v>
      </c>
      <c r="B25" s="304">
        <f t="shared" si="10"/>
        <v>100</v>
      </c>
      <c r="C25" s="295">
        <f t="shared" si="10"/>
        <v>7.8885972586759987</v>
      </c>
      <c r="D25" s="295">
        <f t="shared" si="10"/>
        <v>19.795442236387117</v>
      </c>
      <c r="E25" s="295">
        <f t="shared" si="10"/>
        <v>13.70037078698496</v>
      </c>
      <c r="F25" s="295">
        <f t="shared" si="10"/>
        <v>58.61558971795192</v>
      </c>
      <c r="G25" s="295">
        <f t="shared" si="10"/>
        <v>97.929425488480604</v>
      </c>
      <c r="H25" s="304">
        <f t="shared" si="11"/>
        <v>100</v>
      </c>
      <c r="I25" s="295">
        <f t="shared" si="11"/>
        <v>3.0896562807609635</v>
      </c>
      <c r="J25" s="295">
        <f t="shared" si="11"/>
        <v>18.16227726551357</v>
      </c>
      <c r="K25" s="295">
        <f t="shared" si="11"/>
        <v>14.216838425842223</v>
      </c>
      <c r="L25" s="295">
        <f t="shared" si="11"/>
        <v>64.531228027883245</v>
      </c>
      <c r="M25" s="295">
        <f t="shared" si="11"/>
        <v>98.523473753992647</v>
      </c>
      <c r="N25" s="301" t="s">
        <v>103</v>
      </c>
      <c r="O25" s="301">
        <f t="shared" si="12"/>
        <v>-4.7989409779150352</v>
      </c>
      <c r="P25" s="301">
        <f t="shared" si="12"/>
        <v>-1.6331649708735476</v>
      </c>
      <c r="Q25" s="301">
        <f t="shared" si="12"/>
        <v>0.51646763885726266</v>
      </c>
      <c r="R25" s="301">
        <f t="shared" si="12"/>
        <v>5.9156383099313246</v>
      </c>
      <c r="S25" s="301">
        <f t="shared" si="13"/>
        <v>0.59404826551204337</v>
      </c>
    </row>
    <row r="26" spans="1:19" ht="20.25" customHeight="1">
      <c r="A26" s="373" t="s">
        <v>127</v>
      </c>
      <c r="B26" s="373"/>
      <c r="C26" s="373"/>
      <c r="D26" s="373"/>
      <c r="E26" s="373"/>
      <c r="F26" s="373"/>
      <c r="G26" s="373"/>
      <c r="H26" s="373"/>
      <c r="I26" s="373"/>
      <c r="J26" s="373"/>
      <c r="K26" s="373"/>
      <c r="L26" s="373"/>
      <c r="M26" s="373"/>
      <c r="N26" s="373"/>
      <c r="O26" s="373"/>
      <c r="P26" s="373"/>
      <c r="Q26" s="373"/>
      <c r="R26" s="373"/>
      <c r="S26" s="373"/>
    </row>
  </sheetData>
  <mergeCells count="29">
    <mergeCell ref="A5:A7"/>
    <mergeCell ref="B5:G5"/>
    <mergeCell ref="H5:M5"/>
    <mergeCell ref="N5:S5"/>
    <mergeCell ref="B6:B7"/>
    <mergeCell ref="C6:G6"/>
    <mergeCell ref="H6:H7"/>
    <mergeCell ref="I6:M6"/>
    <mergeCell ref="N6:N7"/>
    <mergeCell ref="O6:S6"/>
    <mergeCell ref="B8:G8"/>
    <mergeCell ref="H8:M8"/>
    <mergeCell ref="N8:S8"/>
    <mergeCell ref="B9:G9"/>
    <mergeCell ref="H9:M9"/>
    <mergeCell ref="N9:S9"/>
    <mergeCell ref="B13:G13"/>
    <mergeCell ref="H13:M13"/>
    <mergeCell ref="N13:S13"/>
    <mergeCell ref="B17:G17"/>
    <mergeCell ref="H17:M17"/>
    <mergeCell ref="N17:S17"/>
    <mergeCell ref="A26:S26"/>
    <mergeCell ref="B18:G18"/>
    <mergeCell ref="H18:M18"/>
    <mergeCell ref="N18:S18"/>
    <mergeCell ref="B22:G22"/>
    <mergeCell ref="H22:M22"/>
    <mergeCell ref="N22:S22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6"/>
  <sheetViews>
    <sheetView workbookViewId="0"/>
  </sheetViews>
  <sheetFormatPr baseColWidth="10" defaultColWidth="10.81640625" defaultRowHeight="14.65" customHeight="1"/>
  <cols>
    <col min="1" max="1" width="26.81640625" style="3" customWidth="1"/>
    <col min="2" max="2" width="15.54296875" style="3" customWidth="1"/>
    <col min="3" max="5" width="12.54296875" style="3" customWidth="1"/>
    <col min="6" max="6" width="12.54296875" style="283" customWidth="1"/>
    <col min="7" max="7" width="12.54296875" style="3" customWidth="1"/>
    <col min="8" max="8" width="15.54296875" style="3" customWidth="1"/>
    <col min="9" max="11" width="12.54296875" style="3" customWidth="1"/>
    <col min="12" max="12" width="12.54296875" style="283" customWidth="1"/>
    <col min="13" max="13" width="12.54296875" style="3" customWidth="1"/>
    <col min="14" max="14" width="15.54296875" style="3" customWidth="1"/>
    <col min="15" max="17" width="12.54296875" style="3" customWidth="1"/>
    <col min="18" max="18" width="12.54296875" style="283" customWidth="1"/>
    <col min="19" max="19" width="12.54296875" style="3" customWidth="1"/>
    <col min="20" max="16384" width="10.81640625" style="3"/>
  </cols>
  <sheetData>
    <row r="1" spans="1:19" s="5" customFormat="1" ht="20.25" customHeight="1">
      <c r="A1" s="4" t="s">
        <v>0</v>
      </c>
      <c r="F1" s="284"/>
      <c r="L1" s="284"/>
      <c r="R1" s="284"/>
    </row>
    <row r="2" spans="1:19" s="2" customFormat="1" ht="14.65" customHeight="1">
      <c r="A2" s="1"/>
      <c r="F2" s="282"/>
      <c r="L2" s="282"/>
      <c r="R2" s="282"/>
    </row>
    <row r="3" spans="1:19" s="2" customFormat="1" ht="14.65" customHeight="1">
      <c r="A3" s="9" t="s">
        <v>371</v>
      </c>
      <c r="F3" s="282"/>
      <c r="L3" s="282"/>
      <c r="R3" s="282"/>
    </row>
    <row r="5" spans="1:19" ht="14.65" customHeight="1">
      <c r="A5" s="374" t="s">
        <v>207</v>
      </c>
      <c r="B5" s="366">
        <v>2012</v>
      </c>
      <c r="C5" s="366"/>
      <c r="D5" s="366"/>
      <c r="E5" s="366"/>
      <c r="F5" s="366"/>
      <c r="G5" s="366"/>
      <c r="H5" s="366">
        <v>2015</v>
      </c>
      <c r="I5" s="366"/>
      <c r="J5" s="366"/>
      <c r="K5" s="366"/>
      <c r="L5" s="366"/>
      <c r="M5" s="366"/>
      <c r="N5" s="366" t="s">
        <v>214</v>
      </c>
      <c r="O5" s="366"/>
      <c r="P5" s="366"/>
      <c r="Q5" s="366"/>
      <c r="R5" s="366"/>
      <c r="S5" s="366"/>
    </row>
    <row r="6" spans="1:19" ht="14.65" customHeight="1">
      <c r="A6" s="375"/>
      <c r="B6" s="371" t="s">
        <v>154</v>
      </c>
      <c r="C6" s="366" t="s">
        <v>27</v>
      </c>
      <c r="D6" s="366"/>
      <c r="E6" s="366"/>
      <c r="F6" s="366"/>
      <c r="G6" s="366"/>
      <c r="H6" s="371" t="s">
        <v>154</v>
      </c>
      <c r="I6" s="366" t="s">
        <v>27</v>
      </c>
      <c r="J6" s="366"/>
      <c r="K6" s="366"/>
      <c r="L6" s="366"/>
      <c r="M6" s="366"/>
      <c r="N6" s="371" t="s">
        <v>154</v>
      </c>
      <c r="O6" s="366" t="s">
        <v>27</v>
      </c>
      <c r="P6" s="366"/>
      <c r="Q6" s="366"/>
      <c r="R6" s="366"/>
      <c r="S6" s="366"/>
    </row>
    <row r="7" spans="1:19" s="25" customFormat="1" ht="40.15" customHeight="1">
      <c r="A7" s="377"/>
      <c r="B7" s="372"/>
      <c r="C7" s="300" t="s">
        <v>72</v>
      </c>
      <c r="D7" s="300" t="s">
        <v>145</v>
      </c>
      <c r="E7" s="300" t="s">
        <v>146</v>
      </c>
      <c r="F7" s="300" t="s">
        <v>147</v>
      </c>
      <c r="G7" s="300" t="s">
        <v>158</v>
      </c>
      <c r="H7" s="372"/>
      <c r="I7" s="300" t="s">
        <v>72</v>
      </c>
      <c r="J7" s="300" t="s">
        <v>145</v>
      </c>
      <c r="K7" s="300" t="s">
        <v>146</v>
      </c>
      <c r="L7" s="300" t="s">
        <v>147</v>
      </c>
      <c r="M7" s="300" t="s">
        <v>158</v>
      </c>
      <c r="N7" s="372"/>
      <c r="O7" s="300" t="s">
        <v>72</v>
      </c>
      <c r="P7" s="300" t="s">
        <v>145</v>
      </c>
      <c r="Q7" s="300" t="s">
        <v>146</v>
      </c>
      <c r="R7" s="300" t="s">
        <v>147</v>
      </c>
      <c r="S7" s="300" t="s">
        <v>158</v>
      </c>
    </row>
    <row r="8" spans="1:19" ht="14.65" customHeight="1">
      <c r="A8" s="285"/>
      <c r="B8" s="365" t="s">
        <v>174</v>
      </c>
      <c r="C8" s="365"/>
      <c r="D8" s="365"/>
      <c r="E8" s="365"/>
      <c r="F8" s="365"/>
      <c r="G8" s="365"/>
      <c r="H8" s="365" t="s">
        <v>174</v>
      </c>
      <c r="I8" s="365"/>
      <c r="J8" s="365"/>
      <c r="K8" s="365"/>
      <c r="L8" s="365"/>
      <c r="M8" s="365"/>
      <c r="N8" s="365" t="s">
        <v>174</v>
      </c>
      <c r="O8" s="365"/>
      <c r="P8" s="365"/>
      <c r="Q8" s="365"/>
      <c r="R8" s="365"/>
      <c r="S8" s="365"/>
    </row>
    <row r="9" spans="1:19" ht="14.65" customHeight="1">
      <c r="A9" s="285"/>
      <c r="B9" s="362" t="s">
        <v>5</v>
      </c>
      <c r="C9" s="362"/>
      <c r="D9" s="362"/>
      <c r="E9" s="362"/>
      <c r="F9" s="362"/>
      <c r="G9" s="362"/>
      <c r="H9" s="362" t="s">
        <v>5</v>
      </c>
      <c r="I9" s="362"/>
      <c r="J9" s="362"/>
      <c r="K9" s="362"/>
      <c r="L9" s="362"/>
      <c r="M9" s="362"/>
      <c r="N9" s="362" t="s">
        <v>5</v>
      </c>
      <c r="O9" s="362"/>
      <c r="P9" s="362"/>
      <c r="Q9" s="362"/>
      <c r="R9" s="362"/>
      <c r="S9" s="362"/>
    </row>
    <row r="10" spans="1:19" ht="14.65" customHeight="1">
      <c r="A10" s="287" t="s">
        <v>29</v>
      </c>
      <c r="B10" s="307">
        <f>SUM(B11:B12)</f>
        <v>5432</v>
      </c>
      <c r="C10" s="307">
        <f t="shared" ref="C10:M10" si="0">SUM(C11:C12)</f>
        <v>464</v>
      </c>
      <c r="D10" s="307">
        <f t="shared" si="0"/>
        <v>3375</v>
      </c>
      <c r="E10" s="307">
        <f t="shared" si="0"/>
        <v>422</v>
      </c>
      <c r="F10" s="307">
        <f t="shared" si="0"/>
        <v>1171</v>
      </c>
      <c r="G10" s="307">
        <f t="shared" si="0"/>
        <v>3689</v>
      </c>
      <c r="H10" s="307">
        <f t="shared" si="0"/>
        <v>10861</v>
      </c>
      <c r="I10" s="307">
        <f t="shared" si="0"/>
        <v>980</v>
      </c>
      <c r="J10" s="307">
        <f t="shared" si="0"/>
        <v>5528</v>
      </c>
      <c r="K10" s="307">
        <f t="shared" si="0"/>
        <v>1218</v>
      </c>
      <c r="L10" s="307">
        <f t="shared" si="0"/>
        <v>3135</v>
      </c>
      <c r="M10" s="307">
        <f t="shared" si="0"/>
        <v>7342</v>
      </c>
      <c r="N10" s="309">
        <f t="shared" ref="N10:R12" si="1">H10-B10</f>
        <v>5429</v>
      </c>
      <c r="O10" s="309">
        <f t="shared" si="1"/>
        <v>516</v>
      </c>
      <c r="P10" s="309">
        <f t="shared" si="1"/>
        <v>2153</v>
      </c>
      <c r="Q10" s="309">
        <f t="shared" si="1"/>
        <v>796</v>
      </c>
      <c r="R10" s="309">
        <f t="shared" si="1"/>
        <v>1964</v>
      </c>
      <c r="S10" s="309">
        <f t="shared" ref="S10:S12" si="2">M10-G10</f>
        <v>3653</v>
      </c>
    </row>
    <row r="11" spans="1:19" ht="14.65" customHeight="1">
      <c r="A11" s="288" t="s">
        <v>30</v>
      </c>
      <c r="B11" s="292">
        <f>SUM(C11:F11)</f>
        <v>5154</v>
      </c>
      <c r="C11" s="292">
        <v>454</v>
      </c>
      <c r="D11" s="292">
        <v>3306</v>
      </c>
      <c r="E11" s="292">
        <v>414</v>
      </c>
      <c r="F11" s="292">
        <v>980</v>
      </c>
      <c r="G11" s="292">
        <v>3416</v>
      </c>
      <c r="H11" s="292">
        <f>SUM(I11:L11)</f>
        <v>10509</v>
      </c>
      <c r="I11" s="292">
        <v>973</v>
      </c>
      <c r="J11" s="292">
        <v>5450</v>
      </c>
      <c r="K11" s="292">
        <v>1176</v>
      </c>
      <c r="L11" s="292">
        <v>2910</v>
      </c>
      <c r="M11" s="292">
        <v>6998</v>
      </c>
      <c r="N11" s="293">
        <f t="shared" si="1"/>
        <v>5355</v>
      </c>
      <c r="O11" s="293">
        <f t="shared" si="1"/>
        <v>519</v>
      </c>
      <c r="P11" s="293">
        <f t="shared" si="1"/>
        <v>2144</v>
      </c>
      <c r="Q11" s="293">
        <f t="shared" si="1"/>
        <v>762</v>
      </c>
      <c r="R11" s="293">
        <f t="shared" si="1"/>
        <v>1930</v>
      </c>
      <c r="S11" s="293">
        <f t="shared" si="2"/>
        <v>3582</v>
      </c>
    </row>
    <row r="12" spans="1:19" ht="14.65" customHeight="1">
      <c r="A12" s="289" t="s">
        <v>41</v>
      </c>
      <c r="B12" s="291">
        <f>SUM(C12:F12)</f>
        <v>278</v>
      </c>
      <c r="C12" s="291">
        <v>10</v>
      </c>
      <c r="D12" s="291">
        <v>69</v>
      </c>
      <c r="E12" s="291">
        <v>8</v>
      </c>
      <c r="F12" s="291">
        <v>191</v>
      </c>
      <c r="G12" s="291">
        <v>273</v>
      </c>
      <c r="H12" s="291">
        <f>SUM(I12:L12)</f>
        <v>352</v>
      </c>
      <c r="I12" s="291">
        <v>7</v>
      </c>
      <c r="J12" s="291">
        <v>78</v>
      </c>
      <c r="K12" s="291">
        <v>42</v>
      </c>
      <c r="L12" s="291">
        <v>225</v>
      </c>
      <c r="M12" s="291">
        <v>344</v>
      </c>
      <c r="N12" s="294">
        <f t="shared" si="1"/>
        <v>74</v>
      </c>
      <c r="O12" s="294">
        <f t="shared" si="1"/>
        <v>-3</v>
      </c>
      <c r="P12" s="294">
        <f t="shared" si="1"/>
        <v>9</v>
      </c>
      <c r="Q12" s="294">
        <f t="shared" si="1"/>
        <v>34</v>
      </c>
      <c r="R12" s="294">
        <f t="shared" si="1"/>
        <v>34</v>
      </c>
      <c r="S12" s="294">
        <f t="shared" si="2"/>
        <v>71</v>
      </c>
    </row>
    <row r="13" spans="1:19" ht="14.65" customHeight="1">
      <c r="A13" s="290"/>
      <c r="B13" s="376" t="s">
        <v>156</v>
      </c>
      <c r="C13" s="364"/>
      <c r="D13" s="364"/>
      <c r="E13" s="364"/>
      <c r="F13" s="364"/>
      <c r="G13" s="364"/>
      <c r="H13" s="376" t="s">
        <v>156</v>
      </c>
      <c r="I13" s="364"/>
      <c r="J13" s="364"/>
      <c r="K13" s="364"/>
      <c r="L13" s="364"/>
      <c r="M13" s="364"/>
      <c r="N13" s="376" t="s">
        <v>124</v>
      </c>
      <c r="O13" s="364"/>
      <c r="P13" s="364"/>
      <c r="Q13" s="364"/>
      <c r="R13" s="364"/>
      <c r="S13" s="364"/>
    </row>
    <row r="14" spans="1:19" ht="14.65" customHeight="1">
      <c r="A14" s="287" t="s">
        <v>29</v>
      </c>
      <c r="B14" s="304">
        <f t="shared" ref="B14:G16" si="3">B10*100/$B10</f>
        <v>100</v>
      </c>
      <c r="C14" s="295">
        <f t="shared" si="3"/>
        <v>8.5419734904270985</v>
      </c>
      <c r="D14" s="295">
        <f t="shared" si="3"/>
        <v>62.131811487481592</v>
      </c>
      <c r="E14" s="295">
        <f t="shared" si="3"/>
        <v>7.7687776141384388</v>
      </c>
      <c r="F14" s="295">
        <f t="shared" si="3"/>
        <v>21.557437407952872</v>
      </c>
      <c r="G14" s="295">
        <f t="shared" si="3"/>
        <v>67.912371134020617</v>
      </c>
      <c r="H14" s="304">
        <f t="shared" ref="H14:M16" si="4">H10*100/$H10</f>
        <v>100</v>
      </c>
      <c r="I14" s="295">
        <f t="shared" si="4"/>
        <v>9.0231102108461467</v>
      </c>
      <c r="J14" s="295">
        <f t="shared" si="4"/>
        <v>50.897707393426018</v>
      </c>
      <c r="K14" s="295">
        <f t="shared" si="4"/>
        <v>11.214436976337353</v>
      </c>
      <c r="L14" s="295">
        <f>L10*100/$H10</f>
        <v>28.864745419390481</v>
      </c>
      <c r="M14" s="295">
        <f t="shared" si="4"/>
        <v>67.599668538808587</v>
      </c>
      <c r="N14" s="303" t="s">
        <v>103</v>
      </c>
      <c r="O14" s="301">
        <f t="shared" ref="O14:R16" si="5">I14-C14</f>
        <v>0.4811367204190482</v>
      </c>
      <c r="P14" s="301">
        <f t="shared" si="5"/>
        <v>-11.234104094055574</v>
      </c>
      <c r="Q14" s="301">
        <f t="shared" si="5"/>
        <v>3.4456593621989144</v>
      </c>
      <c r="R14" s="301">
        <f t="shared" si="5"/>
        <v>7.307308011437609</v>
      </c>
      <c r="S14" s="301">
        <f t="shared" ref="S14:S16" si="6">M14-G14</f>
        <v>-0.31270259521203059</v>
      </c>
    </row>
    <row r="15" spans="1:19" ht="14.65" customHeight="1">
      <c r="A15" s="288" t="s">
        <v>30</v>
      </c>
      <c r="B15" s="305">
        <f t="shared" si="3"/>
        <v>100</v>
      </c>
      <c r="C15" s="297">
        <f t="shared" si="3"/>
        <v>8.8086922778424519</v>
      </c>
      <c r="D15" s="297">
        <f t="shared" si="3"/>
        <v>64.144353899883583</v>
      </c>
      <c r="E15" s="297">
        <f t="shared" si="3"/>
        <v>8.032596041909196</v>
      </c>
      <c r="F15" s="297">
        <f t="shared" si="3"/>
        <v>19.014357780364765</v>
      </c>
      <c r="G15" s="297">
        <f t="shared" si="3"/>
        <v>66.278618548700038</v>
      </c>
      <c r="H15" s="305">
        <f t="shared" si="4"/>
        <v>100</v>
      </c>
      <c r="I15" s="297">
        <f t="shared" si="4"/>
        <v>9.2587306118565031</v>
      </c>
      <c r="J15" s="297">
        <f t="shared" si="4"/>
        <v>51.860310210295935</v>
      </c>
      <c r="K15" s="297">
        <f t="shared" si="4"/>
        <v>11.190408221524407</v>
      </c>
      <c r="L15" s="297">
        <f t="shared" si="4"/>
        <v>27.69055095632315</v>
      </c>
      <c r="M15" s="297">
        <f t="shared" si="4"/>
        <v>66.590541440669895</v>
      </c>
      <c r="N15" s="302" t="s">
        <v>103</v>
      </c>
      <c r="O15" s="302">
        <f t="shared" si="5"/>
        <v>0.45003833401405124</v>
      </c>
      <c r="P15" s="302">
        <f t="shared" si="5"/>
        <v>-12.284043689587648</v>
      </c>
      <c r="Q15" s="302">
        <f t="shared" si="5"/>
        <v>3.1578121796152114</v>
      </c>
      <c r="R15" s="302">
        <f t="shared" si="5"/>
        <v>8.6761931759583852</v>
      </c>
      <c r="S15" s="302">
        <f t="shared" si="6"/>
        <v>0.31192289196985712</v>
      </c>
    </row>
    <row r="16" spans="1:19" ht="14.65" customHeight="1">
      <c r="A16" s="289" t="s">
        <v>41</v>
      </c>
      <c r="B16" s="280">
        <f t="shared" si="3"/>
        <v>100</v>
      </c>
      <c r="C16" s="311">
        <f t="shared" si="3"/>
        <v>3.5971223021582732</v>
      </c>
      <c r="D16" s="311">
        <f t="shared" si="3"/>
        <v>24.820143884892087</v>
      </c>
      <c r="E16" s="311">
        <f t="shared" si="3"/>
        <v>2.8776978417266186</v>
      </c>
      <c r="F16" s="311">
        <f t="shared" si="3"/>
        <v>68.705035971223026</v>
      </c>
      <c r="G16" s="311">
        <f t="shared" si="3"/>
        <v>98.201438848920859</v>
      </c>
      <c r="H16" s="280">
        <f t="shared" si="4"/>
        <v>100</v>
      </c>
      <c r="I16" s="311">
        <f t="shared" si="4"/>
        <v>1.9886363636363635</v>
      </c>
      <c r="J16" s="311">
        <f t="shared" si="4"/>
        <v>22.15909090909091</v>
      </c>
      <c r="K16" s="311">
        <f t="shared" si="4"/>
        <v>11.931818181818182</v>
      </c>
      <c r="L16" s="311">
        <f t="shared" si="4"/>
        <v>63.920454545454547</v>
      </c>
      <c r="M16" s="311">
        <f t="shared" si="4"/>
        <v>97.727272727272734</v>
      </c>
      <c r="N16" s="312" t="s">
        <v>103</v>
      </c>
      <c r="O16" s="312">
        <f t="shared" si="5"/>
        <v>-1.6084859385219097</v>
      </c>
      <c r="P16" s="312">
        <f t="shared" si="5"/>
        <v>-2.6610529758011765</v>
      </c>
      <c r="Q16" s="312">
        <f t="shared" si="5"/>
        <v>9.0541203400915631</v>
      </c>
      <c r="R16" s="312">
        <f t="shared" si="5"/>
        <v>-4.7845814257684793</v>
      </c>
      <c r="S16" s="312">
        <f t="shared" si="6"/>
        <v>-0.47416612164812477</v>
      </c>
    </row>
    <row r="17" spans="1:19" ht="14.65" customHeight="1">
      <c r="A17" s="285"/>
      <c r="B17" s="365" t="s">
        <v>175</v>
      </c>
      <c r="C17" s="365"/>
      <c r="D17" s="365"/>
      <c r="E17" s="365"/>
      <c r="F17" s="365"/>
      <c r="G17" s="365"/>
      <c r="H17" s="365" t="s">
        <v>175</v>
      </c>
      <c r="I17" s="365"/>
      <c r="J17" s="365"/>
      <c r="K17" s="365"/>
      <c r="L17" s="365"/>
      <c r="M17" s="365"/>
      <c r="N17" s="365" t="s">
        <v>175</v>
      </c>
      <c r="O17" s="365"/>
      <c r="P17" s="365"/>
      <c r="Q17" s="365"/>
      <c r="R17" s="365"/>
      <c r="S17" s="365"/>
    </row>
    <row r="18" spans="1:19" ht="14.65" customHeight="1">
      <c r="A18" s="285"/>
      <c r="B18" s="362" t="s">
        <v>5</v>
      </c>
      <c r="C18" s="362"/>
      <c r="D18" s="362"/>
      <c r="E18" s="362"/>
      <c r="F18" s="362"/>
      <c r="G18" s="362"/>
      <c r="H18" s="362" t="s">
        <v>5</v>
      </c>
      <c r="I18" s="362"/>
      <c r="J18" s="362"/>
      <c r="K18" s="362"/>
      <c r="L18" s="362"/>
      <c r="M18" s="362"/>
      <c r="N18" s="362" t="s">
        <v>5</v>
      </c>
      <c r="O18" s="362"/>
      <c r="P18" s="362"/>
      <c r="Q18" s="362"/>
      <c r="R18" s="362"/>
      <c r="S18" s="362"/>
    </row>
    <row r="19" spans="1:19" ht="14.65" customHeight="1">
      <c r="A19" s="287" t="s">
        <v>29</v>
      </c>
      <c r="B19" s="307">
        <f>SUM(B20:B21)</f>
        <v>496779</v>
      </c>
      <c r="C19" s="307">
        <f t="shared" ref="C19:M19" si="7">SUM(C20:C21)</f>
        <v>85905</v>
      </c>
      <c r="D19" s="307">
        <f t="shared" si="7"/>
        <v>258057</v>
      </c>
      <c r="E19" s="307">
        <f t="shared" si="7"/>
        <v>55675</v>
      </c>
      <c r="F19" s="307">
        <f t="shared" si="7"/>
        <v>97142</v>
      </c>
      <c r="G19" s="307">
        <f t="shared" si="7"/>
        <v>229410</v>
      </c>
      <c r="H19" s="307">
        <f t="shared" si="7"/>
        <v>471313</v>
      </c>
      <c r="I19" s="307">
        <f t="shared" si="7"/>
        <v>69629</v>
      </c>
      <c r="J19" s="307">
        <f t="shared" si="7"/>
        <v>225554</v>
      </c>
      <c r="K19" s="307">
        <f t="shared" si="7"/>
        <v>64206</v>
      </c>
      <c r="L19" s="307">
        <f t="shared" si="7"/>
        <v>111924</v>
      </c>
      <c r="M19" s="307">
        <f t="shared" si="7"/>
        <v>245458</v>
      </c>
      <c r="N19" s="309">
        <f t="shared" ref="N19:R21" si="8">H19-B19</f>
        <v>-25466</v>
      </c>
      <c r="O19" s="309">
        <f t="shared" si="8"/>
        <v>-16276</v>
      </c>
      <c r="P19" s="309">
        <f t="shared" si="8"/>
        <v>-32503</v>
      </c>
      <c r="Q19" s="309">
        <f t="shared" si="8"/>
        <v>8531</v>
      </c>
      <c r="R19" s="309">
        <f t="shared" si="8"/>
        <v>14782</v>
      </c>
      <c r="S19" s="309">
        <f t="shared" ref="S19:S21" si="9">M19-G19</f>
        <v>16048</v>
      </c>
    </row>
    <row r="20" spans="1:19" ht="14.65" customHeight="1">
      <c r="A20" s="288" t="s">
        <v>30</v>
      </c>
      <c r="B20" s="292">
        <f>SUM(C20:F20)</f>
        <v>485709</v>
      </c>
      <c r="C20" s="292">
        <v>85147</v>
      </c>
      <c r="D20" s="292">
        <v>256026</v>
      </c>
      <c r="E20" s="292">
        <v>53852</v>
      </c>
      <c r="F20" s="292">
        <v>90684</v>
      </c>
      <c r="G20" s="292">
        <v>218486</v>
      </c>
      <c r="H20" s="292">
        <f>SUM(I20:L20)</f>
        <v>460245</v>
      </c>
      <c r="I20" s="292">
        <v>69283</v>
      </c>
      <c r="J20" s="292">
        <v>223805</v>
      </c>
      <c r="K20" s="292">
        <v>61976</v>
      </c>
      <c r="L20" s="292">
        <v>105181</v>
      </c>
      <c r="M20" s="292">
        <v>234524</v>
      </c>
      <c r="N20" s="293">
        <f t="shared" si="8"/>
        <v>-25464</v>
      </c>
      <c r="O20" s="293">
        <f t="shared" si="8"/>
        <v>-15864</v>
      </c>
      <c r="P20" s="293">
        <f t="shared" si="8"/>
        <v>-32221</v>
      </c>
      <c r="Q20" s="293">
        <f t="shared" si="8"/>
        <v>8124</v>
      </c>
      <c r="R20" s="293">
        <f t="shared" si="8"/>
        <v>14497</v>
      </c>
      <c r="S20" s="293">
        <f t="shared" si="9"/>
        <v>16038</v>
      </c>
    </row>
    <row r="21" spans="1:19" ht="14.65" customHeight="1">
      <c r="A21" s="289" t="s">
        <v>41</v>
      </c>
      <c r="B21" s="291">
        <f>SUM(C21:F21)</f>
        <v>11070</v>
      </c>
      <c r="C21" s="291">
        <v>758</v>
      </c>
      <c r="D21" s="291">
        <v>2031</v>
      </c>
      <c r="E21" s="291">
        <v>1823</v>
      </c>
      <c r="F21" s="291">
        <v>6458</v>
      </c>
      <c r="G21" s="291">
        <v>10924</v>
      </c>
      <c r="H21" s="291">
        <f>SUM(I21:L21)</f>
        <v>11068</v>
      </c>
      <c r="I21" s="291">
        <v>346</v>
      </c>
      <c r="J21" s="291">
        <v>1749</v>
      </c>
      <c r="K21" s="291">
        <v>2230</v>
      </c>
      <c r="L21" s="291">
        <v>6743</v>
      </c>
      <c r="M21" s="291">
        <v>10934</v>
      </c>
      <c r="N21" s="294">
        <f t="shared" si="8"/>
        <v>-2</v>
      </c>
      <c r="O21" s="294">
        <f t="shared" si="8"/>
        <v>-412</v>
      </c>
      <c r="P21" s="294">
        <f t="shared" si="8"/>
        <v>-282</v>
      </c>
      <c r="Q21" s="294">
        <f t="shared" si="8"/>
        <v>407</v>
      </c>
      <c r="R21" s="294">
        <f t="shared" si="8"/>
        <v>285</v>
      </c>
      <c r="S21" s="294">
        <f t="shared" si="9"/>
        <v>10</v>
      </c>
    </row>
    <row r="22" spans="1:19" ht="14.65" customHeight="1">
      <c r="A22" s="290"/>
      <c r="B22" s="376" t="s">
        <v>156</v>
      </c>
      <c r="C22" s="364"/>
      <c r="D22" s="364"/>
      <c r="E22" s="364"/>
      <c r="F22" s="364"/>
      <c r="G22" s="364"/>
      <c r="H22" s="376" t="s">
        <v>156</v>
      </c>
      <c r="I22" s="364"/>
      <c r="J22" s="364"/>
      <c r="K22" s="364"/>
      <c r="L22" s="364"/>
      <c r="M22" s="364"/>
      <c r="N22" s="376" t="s">
        <v>124</v>
      </c>
      <c r="O22" s="364"/>
      <c r="P22" s="364"/>
      <c r="Q22" s="364"/>
      <c r="R22" s="364"/>
      <c r="S22" s="364"/>
    </row>
    <row r="23" spans="1:19" ht="14.65" customHeight="1">
      <c r="A23" s="287" t="s">
        <v>29</v>
      </c>
      <c r="B23" s="304">
        <f t="shared" ref="B23:G25" si="10">B19*100/$B19</f>
        <v>100</v>
      </c>
      <c r="C23" s="295">
        <f t="shared" si="10"/>
        <v>17.292397625503494</v>
      </c>
      <c r="D23" s="295">
        <f t="shared" si="10"/>
        <v>51.946036366271521</v>
      </c>
      <c r="E23" s="295">
        <f t="shared" si="10"/>
        <v>11.207196761537826</v>
      </c>
      <c r="F23" s="295">
        <f t="shared" si="10"/>
        <v>19.554369246687159</v>
      </c>
      <c r="G23" s="295">
        <f t="shared" si="10"/>
        <v>46.179488263392777</v>
      </c>
      <c r="H23" s="304">
        <f t="shared" ref="H23:M25" si="11">H19*100/$H19</f>
        <v>100</v>
      </c>
      <c r="I23" s="295">
        <f t="shared" si="11"/>
        <v>14.773409602535894</v>
      </c>
      <c r="J23" s="295">
        <f t="shared" si="11"/>
        <v>47.856519977170159</v>
      </c>
      <c r="K23" s="295">
        <f t="shared" si="11"/>
        <v>13.622794194091824</v>
      </c>
      <c r="L23" s="295">
        <f t="shared" si="11"/>
        <v>23.747276226202121</v>
      </c>
      <c r="M23" s="295">
        <f t="shared" si="11"/>
        <v>52.079615881590364</v>
      </c>
      <c r="N23" s="303" t="s">
        <v>103</v>
      </c>
      <c r="O23" s="301">
        <f t="shared" ref="O23:R25" si="12">I23-C23</f>
        <v>-2.5189880229675996</v>
      </c>
      <c r="P23" s="301">
        <f t="shared" si="12"/>
        <v>-4.0895163891013624</v>
      </c>
      <c r="Q23" s="301">
        <f t="shared" si="12"/>
        <v>2.4155974325539979</v>
      </c>
      <c r="R23" s="301">
        <f t="shared" si="12"/>
        <v>4.1929069795149623</v>
      </c>
      <c r="S23" s="301">
        <f t="shared" ref="S23:S25" si="13">M23-G23</f>
        <v>5.9001276181975868</v>
      </c>
    </row>
    <row r="24" spans="1:19" ht="14.65" customHeight="1">
      <c r="A24" s="288" t="s">
        <v>30</v>
      </c>
      <c r="B24" s="305">
        <f t="shared" si="10"/>
        <v>100</v>
      </c>
      <c r="C24" s="297">
        <f t="shared" si="10"/>
        <v>17.53045547848609</v>
      </c>
      <c r="D24" s="297">
        <f t="shared" si="10"/>
        <v>52.71180892262651</v>
      </c>
      <c r="E24" s="297">
        <f t="shared" si="10"/>
        <v>11.087297126468728</v>
      </c>
      <c r="F24" s="297">
        <f t="shared" si="10"/>
        <v>18.67043847241867</v>
      </c>
      <c r="G24" s="297">
        <f t="shared" si="10"/>
        <v>44.982901284513979</v>
      </c>
      <c r="H24" s="305">
        <f t="shared" si="11"/>
        <v>100</v>
      </c>
      <c r="I24" s="297">
        <f t="shared" si="11"/>
        <v>15.053504111940379</v>
      </c>
      <c r="J24" s="297">
        <f t="shared" si="11"/>
        <v>48.627361513976254</v>
      </c>
      <c r="K24" s="297">
        <f t="shared" si="11"/>
        <v>13.465871438038436</v>
      </c>
      <c r="L24" s="297">
        <f t="shared" si="11"/>
        <v>22.853262936044931</v>
      </c>
      <c r="M24" s="297">
        <f t="shared" si="11"/>
        <v>50.956338471900835</v>
      </c>
      <c r="N24" s="302" t="s">
        <v>103</v>
      </c>
      <c r="O24" s="302">
        <f t="shared" si="12"/>
        <v>-2.4769513665457108</v>
      </c>
      <c r="P24" s="302">
        <f t="shared" si="12"/>
        <v>-4.0844474086502558</v>
      </c>
      <c r="Q24" s="302">
        <f t="shared" si="12"/>
        <v>2.3785743115697073</v>
      </c>
      <c r="R24" s="302">
        <f t="shared" si="12"/>
        <v>4.182824463626261</v>
      </c>
      <c r="S24" s="302">
        <f t="shared" si="13"/>
        <v>5.9734371873868568</v>
      </c>
    </row>
    <row r="25" spans="1:19" ht="14.65" customHeight="1">
      <c r="A25" s="289" t="s">
        <v>41</v>
      </c>
      <c r="B25" s="304">
        <f t="shared" si="10"/>
        <v>100</v>
      </c>
      <c r="C25" s="295">
        <f t="shared" si="10"/>
        <v>6.8473351400180666</v>
      </c>
      <c r="D25" s="295">
        <f t="shared" si="10"/>
        <v>18.346883468834687</v>
      </c>
      <c r="E25" s="295">
        <f t="shared" si="10"/>
        <v>16.467931345980126</v>
      </c>
      <c r="F25" s="295">
        <f t="shared" si="10"/>
        <v>58.337850045167116</v>
      </c>
      <c r="G25" s="295">
        <f t="shared" si="10"/>
        <v>98.681120144534773</v>
      </c>
      <c r="H25" s="304">
        <f t="shared" si="11"/>
        <v>100</v>
      </c>
      <c r="I25" s="295">
        <f t="shared" si="11"/>
        <v>3.1261293820021683</v>
      </c>
      <c r="J25" s="295">
        <f t="shared" si="11"/>
        <v>15.802312974340442</v>
      </c>
      <c r="K25" s="295">
        <f t="shared" si="11"/>
        <v>20.148174918684497</v>
      </c>
      <c r="L25" s="295">
        <f t="shared" si="11"/>
        <v>60.923382724972896</v>
      </c>
      <c r="M25" s="295">
        <f t="shared" si="11"/>
        <v>98.789302493675464</v>
      </c>
      <c r="N25" s="301" t="s">
        <v>103</v>
      </c>
      <c r="O25" s="301">
        <f t="shared" si="12"/>
        <v>-3.7212057580158984</v>
      </c>
      <c r="P25" s="301">
        <f t="shared" si="12"/>
        <v>-2.5445704944942449</v>
      </c>
      <c r="Q25" s="301">
        <f t="shared" si="12"/>
        <v>3.6802435727043701</v>
      </c>
      <c r="R25" s="301">
        <f t="shared" si="12"/>
        <v>2.5855326798057803</v>
      </c>
      <c r="S25" s="301">
        <f t="shared" si="13"/>
        <v>0.1081823491406908</v>
      </c>
    </row>
    <row r="26" spans="1:19" ht="20.25" customHeight="1">
      <c r="A26" s="373" t="s">
        <v>127</v>
      </c>
      <c r="B26" s="373"/>
      <c r="C26" s="373"/>
      <c r="D26" s="373"/>
      <c r="E26" s="373"/>
      <c r="F26" s="373"/>
      <c r="G26" s="373"/>
      <c r="H26" s="373"/>
      <c r="I26" s="373"/>
      <c r="J26" s="373"/>
      <c r="K26" s="373"/>
      <c r="L26" s="373"/>
      <c r="M26" s="373"/>
      <c r="N26" s="373"/>
      <c r="O26" s="373"/>
      <c r="P26" s="373"/>
      <c r="Q26" s="373"/>
      <c r="R26" s="373"/>
      <c r="S26" s="373"/>
    </row>
  </sheetData>
  <mergeCells count="29">
    <mergeCell ref="A5:A7"/>
    <mergeCell ref="B5:G5"/>
    <mergeCell ref="H5:M5"/>
    <mergeCell ref="N5:S5"/>
    <mergeCell ref="B6:B7"/>
    <mergeCell ref="C6:G6"/>
    <mergeCell ref="H6:H7"/>
    <mergeCell ref="I6:M6"/>
    <mergeCell ref="N6:N7"/>
    <mergeCell ref="O6:S6"/>
    <mergeCell ref="B8:G8"/>
    <mergeCell ref="H8:M8"/>
    <mergeCell ref="N8:S8"/>
    <mergeCell ref="B9:G9"/>
    <mergeCell ref="H9:M9"/>
    <mergeCell ref="N9:S9"/>
    <mergeCell ref="B13:G13"/>
    <mergeCell ref="H13:M13"/>
    <mergeCell ref="N13:S13"/>
    <mergeCell ref="B17:G17"/>
    <mergeCell ref="H17:M17"/>
    <mergeCell ref="N17:S17"/>
    <mergeCell ref="A26:S26"/>
    <mergeCell ref="B18:G18"/>
    <mergeCell ref="H18:M18"/>
    <mergeCell ref="N18:S18"/>
    <mergeCell ref="B22:G22"/>
    <mergeCell ref="H22:M22"/>
    <mergeCell ref="N22:S22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6"/>
  <sheetViews>
    <sheetView workbookViewId="0"/>
  </sheetViews>
  <sheetFormatPr baseColWidth="10" defaultColWidth="10.81640625" defaultRowHeight="14.65" customHeight="1"/>
  <cols>
    <col min="1" max="1" width="26.81640625" style="3" customWidth="1"/>
    <col min="2" max="2" width="15.54296875" style="3" customWidth="1"/>
    <col min="3" max="5" width="12.54296875" style="3" customWidth="1"/>
    <col min="6" max="6" width="12.54296875" style="283" customWidth="1"/>
    <col min="7" max="7" width="12.54296875" style="3" customWidth="1"/>
    <col min="8" max="8" width="15.54296875" style="3" customWidth="1"/>
    <col min="9" max="11" width="12.54296875" style="3" customWidth="1"/>
    <col min="12" max="12" width="12.54296875" style="283" customWidth="1"/>
    <col min="13" max="13" width="12.54296875" style="3" customWidth="1"/>
    <col min="14" max="14" width="15.54296875" style="3" customWidth="1"/>
    <col min="15" max="17" width="12.54296875" style="3" customWidth="1"/>
    <col min="18" max="18" width="12.54296875" style="283" customWidth="1"/>
    <col min="19" max="19" width="12.54296875" style="3" customWidth="1"/>
    <col min="20" max="16384" width="10.81640625" style="3"/>
  </cols>
  <sheetData>
    <row r="1" spans="1:19" s="5" customFormat="1" ht="20.25" customHeight="1">
      <c r="A1" s="4" t="s">
        <v>0</v>
      </c>
      <c r="F1" s="284"/>
      <c r="L1" s="284"/>
      <c r="R1" s="284"/>
    </row>
    <row r="2" spans="1:19" s="2" customFormat="1" ht="14.65" customHeight="1">
      <c r="A2" s="1"/>
      <c r="F2" s="282"/>
      <c r="L2" s="282"/>
      <c r="R2" s="282"/>
    </row>
    <row r="3" spans="1:19" s="2" customFormat="1" ht="14.65" customHeight="1">
      <c r="A3" s="9" t="s">
        <v>370</v>
      </c>
      <c r="F3" s="282"/>
      <c r="L3" s="282"/>
      <c r="R3" s="282"/>
    </row>
    <row r="5" spans="1:19" ht="14.65" customHeight="1">
      <c r="A5" s="374" t="s">
        <v>207</v>
      </c>
      <c r="B5" s="366">
        <v>2012</v>
      </c>
      <c r="C5" s="366"/>
      <c r="D5" s="366"/>
      <c r="E5" s="366"/>
      <c r="F5" s="366"/>
      <c r="G5" s="366"/>
      <c r="H5" s="366">
        <v>2015</v>
      </c>
      <c r="I5" s="366"/>
      <c r="J5" s="366"/>
      <c r="K5" s="366"/>
      <c r="L5" s="366"/>
      <c r="M5" s="366"/>
      <c r="N5" s="366" t="s">
        <v>214</v>
      </c>
      <c r="O5" s="366"/>
      <c r="P5" s="366"/>
      <c r="Q5" s="366"/>
      <c r="R5" s="366"/>
      <c r="S5" s="366"/>
    </row>
    <row r="6" spans="1:19" ht="14.65" customHeight="1">
      <c r="A6" s="375"/>
      <c r="B6" s="371" t="s">
        <v>154</v>
      </c>
      <c r="C6" s="366" t="s">
        <v>27</v>
      </c>
      <c r="D6" s="366"/>
      <c r="E6" s="366"/>
      <c r="F6" s="366"/>
      <c r="G6" s="366"/>
      <c r="H6" s="371" t="s">
        <v>154</v>
      </c>
      <c r="I6" s="366" t="s">
        <v>27</v>
      </c>
      <c r="J6" s="366"/>
      <c r="K6" s="366"/>
      <c r="L6" s="366"/>
      <c r="M6" s="366"/>
      <c r="N6" s="371" t="s">
        <v>154</v>
      </c>
      <c r="O6" s="366" t="s">
        <v>27</v>
      </c>
      <c r="P6" s="366"/>
      <c r="Q6" s="366"/>
      <c r="R6" s="366"/>
      <c r="S6" s="366"/>
    </row>
    <row r="7" spans="1:19" s="25" customFormat="1" ht="40.15" customHeight="1">
      <c r="A7" s="377"/>
      <c r="B7" s="372"/>
      <c r="C7" s="300" t="s">
        <v>72</v>
      </c>
      <c r="D7" s="300" t="s">
        <v>145</v>
      </c>
      <c r="E7" s="300" t="s">
        <v>146</v>
      </c>
      <c r="F7" s="300" t="s">
        <v>147</v>
      </c>
      <c r="G7" s="300" t="s">
        <v>158</v>
      </c>
      <c r="H7" s="372"/>
      <c r="I7" s="300" t="s">
        <v>72</v>
      </c>
      <c r="J7" s="300" t="s">
        <v>145</v>
      </c>
      <c r="K7" s="300" t="s">
        <v>146</v>
      </c>
      <c r="L7" s="300" t="s">
        <v>147</v>
      </c>
      <c r="M7" s="300" t="s">
        <v>158</v>
      </c>
      <c r="N7" s="372"/>
      <c r="O7" s="300" t="s">
        <v>72</v>
      </c>
      <c r="P7" s="300" t="s">
        <v>145</v>
      </c>
      <c r="Q7" s="300" t="s">
        <v>146</v>
      </c>
      <c r="R7" s="300" t="s">
        <v>147</v>
      </c>
      <c r="S7" s="300" t="s">
        <v>158</v>
      </c>
    </row>
    <row r="8" spans="1:19" ht="14.65" customHeight="1">
      <c r="A8" s="285"/>
      <c r="B8" s="365" t="s">
        <v>174</v>
      </c>
      <c r="C8" s="365"/>
      <c r="D8" s="365"/>
      <c r="E8" s="365"/>
      <c r="F8" s="365"/>
      <c r="G8" s="365"/>
      <c r="H8" s="365" t="s">
        <v>174</v>
      </c>
      <c r="I8" s="365"/>
      <c r="J8" s="365"/>
      <c r="K8" s="365"/>
      <c r="L8" s="365"/>
      <c r="M8" s="365"/>
      <c r="N8" s="365" t="s">
        <v>174</v>
      </c>
      <c r="O8" s="365"/>
      <c r="P8" s="365"/>
      <c r="Q8" s="365"/>
      <c r="R8" s="365"/>
      <c r="S8" s="365"/>
    </row>
    <row r="9" spans="1:19" ht="14.65" customHeight="1">
      <c r="A9" s="285"/>
      <c r="B9" s="362" t="s">
        <v>5</v>
      </c>
      <c r="C9" s="362"/>
      <c r="D9" s="362"/>
      <c r="E9" s="362"/>
      <c r="F9" s="362"/>
      <c r="G9" s="362"/>
      <c r="H9" s="362" t="s">
        <v>5</v>
      </c>
      <c r="I9" s="362"/>
      <c r="J9" s="362"/>
      <c r="K9" s="362"/>
      <c r="L9" s="362"/>
      <c r="M9" s="362"/>
      <c r="N9" s="362" t="s">
        <v>5</v>
      </c>
      <c r="O9" s="362"/>
      <c r="P9" s="362"/>
      <c r="Q9" s="362"/>
      <c r="R9" s="362"/>
      <c r="S9" s="362"/>
    </row>
    <row r="10" spans="1:19" ht="14.65" customHeight="1">
      <c r="A10" s="287" t="s">
        <v>29</v>
      </c>
      <c r="B10" s="307">
        <f>SUM(B11:B12)</f>
        <v>2547</v>
      </c>
      <c r="C10" s="307">
        <f t="shared" ref="C10:M10" si="0">SUM(C11:C12)</f>
        <v>104</v>
      </c>
      <c r="D10" s="307">
        <f t="shared" si="0"/>
        <v>1177</v>
      </c>
      <c r="E10" s="307">
        <f t="shared" si="0"/>
        <v>274</v>
      </c>
      <c r="F10" s="307">
        <f t="shared" si="0"/>
        <v>992</v>
      </c>
      <c r="G10" s="307">
        <f t="shared" si="0"/>
        <v>2414</v>
      </c>
      <c r="H10" s="307">
        <f t="shared" si="0"/>
        <v>4765</v>
      </c>
      <c r="I10" s="307">
        <f t="shared" si="0"/>
        <v>183</v>
      </c>
      <c r="J10" s="307">
        <f t="shared" si="0"/>
        <v>1767</v>
      </c>
      <c r="K10" s="307">
        <f t="shared" si="0"/>
        <v>595</v>
      </c>
      <c r="L10" s="307">
        <f t="shared" si="0"/>
        <v>2220</v>
      </c>
      <c r="M10" s="307">
        <f t="shared" si="0"/>
        <v>4420</v>
      </c>
      <c r="N10" s="309">
        <f t="shared" ref="N10:R12" si="1">H10-B10</f>
        <v>2218</v>
      </c>
      <c r="O10" s="309">
        <f t="shared" si="1"/>
        <v>79</v>
      </c>
      <c r="P10" s="309">
        <f t="shared" si="1"/>
        <v>590</v>
      </c>
      <c r="Q10" s="309">
        <f t="shared" si="1"/>
        <v>321</v>
      </c>
      <c r="R10" s="309">
        <f t="shared" si="1"/>
        <v>1228</v>
      </c>
      <c r="S10" s="309">
        <f t="shared" ref="S10:S12" si="2">M10-G10</f>
        <v>2006</v>
      </c>
    </row>
    <row r="11" spans="1:19" ht="14.65" customHeight="1">
      <c r="A11" s="288" t="s">
        <v>30</v>
      </c>
      <c r="B11" s="292">
        <f>SUM(C11:F11)</f>
        <v>1373</v>
      </c>
      <c r="C11" s="292">
        <v>58</v>
      </c>
      <c r="D11" s="292">
        <v>912</v>
      </c>
      <c r="E11" s="292">
        <v>86</v>
      </c>
      <c r="F11" s="292">
        <v>317</v>
      </c>
      <c r="G11" s="292">
        <v>1251</v>
      </c>
      <c r="H11" s="292">
        <f>SUM(I11:L11)</f>
        <v>2719</v>
      </c>
      <c r="I11" s="292">
        <v>150</v>
      </c>
      <c r="J11" s="292">
        <v>1323</v>
      </c>
      <c r="K11" s="292">
        <v>195</v>
      </c>
      <c r="L11" s="292">
        <v>1051</v>
      </c>
      <c r="M11" s="292">
        <v>2391</v>
      </c>
      <c r="N11" s="293">
        <f t="shared" si="1"/>
        <v>1346</v>
      </c>
      <c r="O11" s="293">
        <f t="shared" si="1"/>
        <v>92</v>
      </c>
      <c r="P11" s="293">
        <f t="shared" si="1"/>
        <v>411</v>
      </c>
      <c r="Q11" s="293">
        <f t="shared" si="1"/>
        <v>109</v>
      </c>
      <c r="R11" s="293">
        <f t="shared" si="1"/>
        <v>734</v>
      </c>
      <c r="S11" s="293">
        <f t="shared" si="2"/>
        <v>1140</v>
      </c>
    </row>
    <row r="12" spans="1:19" ht="14.65" customHeight="1">
      <c r="A12" s="289" t="s">
        <v>41</v>
      </c>
      <c r="B12" s="291">
        <f>SUM(C12:F12)</f>
        <v>1174</v>
      </c>
      <c r="C12" s="291">
        <v>46</v>
      </c>
      <c r="D12" s="291">
        <v>265</v>
      </c>
      <c r="E12" s="291">
        <v>188</v>
      </c>
      <c r="F12" s="291">
        <v>675</v>
      </c>
      <c r="G12" s="291">
        <v>1163</v>
      </c>
      <c r="H12" s="291">
        <f>SUM(I12:L12)</f>
        <v>2046</v>
      </c>
      <c r="I12" s="291">
        <v>33</v>
      </c>
      <c r="J12" s="291">
        <v>444</v>
      </c>
      <c r="K12" s="291">
        <v>400</v>
      </c>
      <c r="L12" s="291">
        <v>1169</v>
      </c>
      <c r="M12" s="291">
        <v>2029</v>
      </c>
      <c r="N12" s="294">
        <f t="shared" si="1"/>
        <v>872</v>
      </c>
      <c r="O12" s="294">
        <f t="shared" si="1"/>
        <v>-13</v>
      </c>
      <c r="P12" s="294">
        <f t="shared" si="1"/>
        <v>179</v>
      </c>
      <c r="Q12" s="294">
        <f t="shared" si="1"/>
        <v>212</v>
      </c>
      <c r="R12" s="294">
        <f t="shared" si="1"/>
        <v>494</v>
      </c>
      <c r="S12" s="294">
        <f t="shared" si="2"/>
        <v>866</v>
      </c>
    </row>
    <row r="13" spans="1:19" ht="14.65" customHeight="1">
      <c r="A13" s="290"/>
      <c r="B13" s="376" t="s">
        <v>156</v>
      </c>
      <c r="C13" s="364"/>
      <c r="D13" s="364"/>
      <c r="E13" s="364"/>
      <c r="F13" s="364"/>
      <c r="G13" s="364"/>
      <c r="H13" s="376" t="s">
        <v>156</v>
      </c>
      <c r="I13" s="364"/>
      <c r="J13" s="364"/>
      <c r="K13" s="364"/>
      <c r="L13" s="364"/>
      <c r="M13" s="364"/>
      <c r="N13" s="376" t="s">
        <v>124</v>
      </c>
      <c r="O13" s="364"/>
      <c r="P13" s="364"/>
      <c r="Q13" s="364"/>
      <c r="R13" s="364"/>
      <c r="S13" s="364"/>
    </row>
    <row r="14" spans="1:19" ht="14.65" customHeight="1">
      <c r="A14" s="287" t="s">
        <v>29</v>
      </c>
      <c r="B14" s="304">
        <f t="shared" ref="B14:G16" si="3">B10*100/$B10</f>
        <v>100</v>
      </c>
      <c r="C14" s="295">
        <f t="shared" si="3"/>
        <v>4.0832351786415391</v>
      </c>
      <c r="D14" s="295">
        <f t="shared" si="3"/>
        <v>46.211228896741261</v>
      </c>
      <c r="E14" s="295">
        <f t="shared" si="3"/>
        <v>10.757754220651748</v>
      </c>
      <c r="F14" s="295">
        <f t="shared" si="3"/>
        <v>38.947781703965447</v>
      </c>
      <c r="G14" s="295">
        <f t="shared" si="3"/>
        <v>94.778170396544951</v>
      </c>
      <c r="H14" s="304">
        <f t="shared" ref="H14:M16" si="4">H10*100/$H10</f>
        <v>100</v>
      </c>
      <c r="I14" s="295">
        <f t="shared" si="4"/>
        <v>3.8405036726128019</v>
      </c>
      <c r="J14" s="295">
        <f t="shared" si="4"/>
        <v>37.08289611752361</v>
      </c>
      <c r="K14" s="295">
        <f t="shared" si="4"/>
        <v>12.48688352570829</v>
      </c>
      <c r="L14" s="295">
        <f>L10*100/$H10</f>
        <v>46.589716684155299</v>
      </c>
      <c r="M14" s="295">
        <f t="shared" si="4"/>
        <v>92.759706190975862</v>
      </c>
      <c r="N14" s="303" t="s">
        <v>103</v>
      </c>
      <c r="O14" s="301">
        <f t="shared" ref="O14:R16" si="5">I14-C14</f>
        <v>-0.24273150602873717</v>
      </c>
      <c r="P14" s="301">
        <f t="shared" si="5"/>
        <v>-9.1283327792176507</v>
      </c>
      <c r="Q14" s="301">
        <f t="shared" si="5"/>
        <v>1.7291293050565422</v>
      </c>
      <c r="R14" s="301">
        <f t="shared" si="5"/>
        <v>7.641934980189852</v>
      </c>
      <c r="S14" s="301">
        <f t="shared" ref="S14:S16" si="6">M14-G14</f>
        <v>-2.0184642055690887</v>
      </c>
    </row>
    <row r="15" spans="1:19" ht="14.65" customHeight="1">
      <c r="A15" s="288" t="s">
        <v>30</v>
      </c>
      <c r="B15" s="305">
        <f t="shared" si="3"/>
        <v>100</v>
      </c>
      <c r="C15" s="297">
        <f t="shared" si="3"/>
        <v>4.2243262927895122</v>
      </c>
      <c r="D15" s="297">
        <f t="shared" si="3"/>
        <v>66.423889293517846</v>
      </c>
      <c r="E15" s="297">
        <f t="shared" si="3"/>
        <v>6.263656227239621</v>
      </c>
      <c r="F15" s="297">
        <f t="shared" si="3"/>
        <v>23.088128186453023</v>
      </c>
      <c r="G15" s="297">
        <f t="shared" si="3"/>
        <v>91.114348142753101</v>
      </c>
      <c r="H15" s="305">
        <f t="shared" si="4"/>
        <v>100</v>
      </c>
      <c r="I15" s="297">
        <f t="shared" si="4"/>
        <v>5.5167340934166971</v>
      </c>
      <c r="J15" s="297">
        <f t="shared" si="4"/>
        <v>48.657594703935267</v>
      </c>
      <c r="K15" s="297">
        <f t="shared" si="4"/>
        <v>7.1717543214417061</v>
      </c>
      <c r="L15" s="297">
        <f t="shared" si="4"/>
        <v>38.653916881206328</v>
      </c>
      <c r="M15" s="297">
        <f t="shared" si="4"/>
        <v>87.936741449062154</v>
      </c>
      <c r="N15" s="302" t="s">
        <v>103</v>
      </c>
      <c r="O15" s="302">
        <f t="shared" si="5"/>
        <v>1.2924078006271849</v>
      </c>
      <c r="P15" s="302">
        <f t="shared" si="5"/>
        <v>-17.766294589582579</v>
      </c>
      <c r="Q15" s="302">
        <f t="shared" si="5"/>
        <v>0.90809809420208509</v>
      </c>
      <c r="R15" s="302">
        <f t="shared" si="5"/>
        <v>15.565788694753305</v>
      </c>
      <c r="S15" s="302">
        <f t="shared" si="6"/>
        <v>-3.1776066936909473</v>
      </c>
    </row>
    <row r="16" spans="1:19" ht="14.65" customHeight="1">
      <c r="A16" s="289" t="s">
        <v>41</v>
      </c>
      <c r="B16" s="280">
        <f t="shared" si="3"/>
        <v>100</v>
      </c>
      <c r="C16" s="311">
        <f t="shared" si="3"/>
        <v>3.918228279386712</v>
      </c>
      <c r="D16" s="311">
        <f t="shared" si="3"/>
        <v>22.572402044293014</v>
      </c>
      <c r="E16" s="311">
        <f t="shared" si="3"/>
        <v>16.013628620102214</v>
      </c>
      <c r="F16" s="311">
        <f t="shared" si="3"/>
        <v>57.495741056218058</v>
      </c>
      <c r="G16" s="311">
        <f t="shared" si="3"/>
        <v>99.063032367972738</v>
      </c>
      <c r="H16" s="280">
        <f t="shared" si="4"/>
        <v>100</v>
      </c>
      <c r="I16" s="311">
        <f t="shared" si="4"/>
        <v>1.6129032258064515</v>
      </c>
      <c r="J16" s="311">
        <f t="shared" si="4"/>
        <v>21.700879765395893</v>
      </c>
      <c r="K16" s="311">
        <f t="shared" si="4"/>
        <v>19.550342130987293</v>
      </c>
      <c r="L16" s="311">
        <f t="shared" si="4"/>
        <v>57.135874877810359</v>
      </c>
      <c r="M16" s="311">
        <f t="shared" si="4"/>
        <v>99.169110459433043</v>
      </c>
      <c r="N16" s="312" t="s">
        <v>103</v>
      </c>
      <c r="O16" s="312">
        <f t="shared" si="5"/>
        <v>-2.3053250535802605</v>
      </c>
      <c r="P16" s="312">
        <f t="shared" si="5"/>
        <v>-0.87152227889712108</v>
      </c>
      <c r="Q16" s="312">
        <f t="shared" si="5"/>
        <v>3.5367135108850789</v>
      </c>
      <c r="R16" s="312">
        <f t="shared" si="5"/>
        <v>-0.35986617840769952</v>
      </c>
      <c r="S16" s="312">
        <f t="shared" si="6"/>
        <v>0.10607809146030434</v>
      </c>
    </row>
    <row r="17" spans="1:19" ht="14.65" customHeight="1">
      <c r="A17" s="285"/>
      <c r="B17" s="365" t="s">
        <v>175</v>
      </c>
      <c r="C17" s="365"/>
      <c r="D17" s="365"/>
      <c r="E17" s="365"/>
      <c r="F17" s="365"/>
      <c r="G17" s="365"/>
      <c r="H17" s="365" t="s">
        <v>175</v>
      </c>
      <c r="I17" s="365"/>
      <c r="J17" s="365"/>
      <c r="K17" s="365"/>
      <c r="L17" s="365"/>
      <c r="M17" s="365"/>
      <c r="N17" s="365" t="s">
        <v>175</v>
      </c>
      <c r="O17" s="365"/>
      <c r="P17" s="365"/>
      <c r="Q17" s="365"/>
      <c r="R17" s="365"/>
      <c r="S17" s="365"/>
    </row>
    <row r="18" spans="1:19" ht="14.65" customHeight="1">
      <c r="A18" s="285"/>
      <c r="B18" s="362" t="s">
        <v>5</v>
      </c>
      <c r="C18" s="362"/>
      <c r="D18" s="362"/>
      <c r="E18" s="362"/>
      <c r="F18" s="362"/>
      <c r="G18" s="362"/>
      <c r="H18" s="362" t="s">
        <v>5</v>
      </c>
      <c r="I18" s="362"/>
      <c r="J18" s="362"/>
      <c r="K18" s="362"/>
      <c r="L18" s="362"/>
      <c r="M18" s="362"/>
      <c r="N18" s="362" t="s">
        <v>5</v>
      </c>
      <c r="O18" s="362"/>
      <c r="P18" s="362"/>
      <c r="Q18" s="362"/>
      <c r="R18" s="362"/>
      <c r="S18" s="362"/>
    </row>
    <row r="19" spans="1:19" ht="14.65" customHeight="1">
      <c r="A19" s="287" t="s">
        <v>29</v>
      </c>
      <c r="B19" s="307">
        <f>SUM(B20:B21)</f>
        <v>101518</v>
      </c>
      <c r="C19" s="307">
        <f t="shared" ref="C19:M19" si="7">SUM(C20:C21)</f>
        <v>12482</v>
      </c>
      <c r="D19" s="307">
        <f t="shared" si="7"/>
        <v>32059</v>
      </c>
      <c r="E19" s="307">
        <f t="shared" si="7"/>
        <v>13111</v>
      </c>
      <c r="F19" s="307">
        <f t="shared" si="7"/>
        <v>43866</v>
      </c>
      <c r="G19" s="307">
        <f t="shared" si="7"/>
        <v>80387</v>
      </c>
      <c r="H19" s="307">
        <f t="shared" si="7"/>
        <v>104097</v>
      </c>
      <c r="I19" s="307">
        <f t="shared" si="7"/>
        <v>9722</v>
      </c>
      <c r="J19" s="307">
        <f t="shared" si="7"/>
        <v>29861</v>
      </c>
      <c r="K19" s="307">
        <f t="shared" si="7"/>
        <v>15575</v>
      </c>
      <c r="L19" s="307">
        <f t="shared" si="7"/>
        <v>48939</v>
      </c>
      <c r="M19" s="307">
        <f t="shared" si="7"/>
        <v>87856</v>
      </c>
      <c r="N19" s="309">
        <f t="shared" ref="N19:R21" si="8">H19-B19</f>
        <v>2579</v>
      </c>
      <c r="O19" s="309">
        <f t="shared" si="8"/>
        <v>-2760</v>
      </c>
      <c r="P19" s="309">
        <f t="shared" si="8"/>
        <v>-2198</v>
      </c>
      <c r="Q19" s="309">
        <f t="shared" si="8"/>
        <v>2464</v>
      </c>
      <c r="R19" s="309">
        <f t="shared" si="8"/>
        <v>5073</v>
      </c>
      <c r="S19" s="309">
        <f t="shared" ref="S19:S21" si="9">M19-G19</f>
        <v>7469</v>
      </c>
    </row>
    <row r="20" spans="1:19" ht="14.65" customHeight="1">
      <c r="A20" s="288" t="s">
        <v>30</v>
      </c>
      <c r="B20" s="292">
        <f>SUM(C20:F20)</f>
        <v>66614</v>
      </c>
      <c r="C20" s="292">
        <v>10247</v>
      </c>
      <c r="D20" s="292">
        <v>24823</v>
      </c>
      <c r="E20" s="292">
        <v>8173</v>
      </c>
      <c r="F20" s="292">
        <v>23371</v>
      </c>
      <c r="G20" s="292">
        <v>45849</v>
      </c>
      <c r="H20" s="292">
        <f>SUM(I20:L20)</f>
        <v>68750</v>
      </c>
      <c r="I20" s="292">
        <v>8607</v>
      </c>
      <c r="J20" s="292">
        <v>23442</v>
      </c>
      <c r="K20" s="292">
        <v>9769</v>
      </c>
      <c r="L20" s="292">
        <v>26932</v>
      </c>
      <c r="M20" s="292">
        <v>52792</v>
      </c>
      <c r="N20" s="293">
        <f t="shared" si="8"/>
        <v>2136</v>
      </c>
      <c r="O20" s="293">
        <f t="shared" si="8"/>
        <v>-1640</v>
      </c>
      <c r="P20" s="293">
        <f t="shared" si="8"/>
        <v>-1381</v>
      </c>
      <c r="Q20" s="293">
        <f t="shared" si="8"/>
        <v>1596</v>
      </c>
      <c r="R20" s="293">
        <f t="shared" si="8"/>
        <v>3561</v>
      </c>
      <c r="S20" s="293">
        <f t="shared" si="9"/>
        <v>6943</v>
      </c>
    </row>
    <row r="21" spans="1:19" ht="14.65" customHeight="1">
      <c r="A21" s="289" t="s">
        <v>41</v>
      </c>
      <c r="B21" s="291">
        <f>SUM(C21:F21)</f>
        <v>34904</v>
      </c>
      <c r="C21" s="291">
        <v>2235</v>
      </c>
      <c r="D21" s="291">
        <v>7236</v>
      </c>
      <c r="E21" s="291">
        <v>4938</v>
      </c>
      <c r="F21" s="291">
        <v>20495</v>
      </c>
      <c r="G21" s="291">
        <v>34538</v>
      </c>
      <c r="H21" s="291">
        <f>SUM(I21:L21)</f>
        <v>35347</v>
      </c>
      <c r="I21" s="291">
        <v>1115</v>
      </c>
      <c r="J21" s="291">
        <v>6419</v>
      </c>
      <c r="K21" s="291">
        <v>5806</v>
      </c>
      <c r="L21" s="291">
        <v>22007</v>
      </c>
      <c r="M21" s="291">
        <v>35064</v>
      </c>
      <c r="N21" s="294">
        <f t="shared" si="8"/>
        <v>443</v>
      </c>
      <c r="O21" s="294">
        <f t="shared" si="8"/>
        <v>-1120</v>
      </c>
      <c r="P21" s="294">
        <f t="shared" si="8"/>
        <v>-817</v>
      </c>
      <c r="Q21" s="294">
        <f t="shared" si="8"/>
        <v>868</v>
      </c>
      <c r="R21" s="294">
        <f t="shared" si="8"/>
        <v>1512</v>
      </c>
      <c r="S21" s="294">
        <f t="shared" si="9"/>
        <v>526</v>
      </c>
    </row>
    <row r="22" spans="1:19" ht="14.65" customHeight="1">
      <c r="A22" s="290"/>
      <c r="B22" s="376" t="s">
        <v>156</v>
      </c>
      <c r="C22" s="364"/>
      <c r="D22" s="364"/>
      <c r="E22" s="364"/>
      <c r="F22" s="364"/>
      <c r="G22" s="364"/>
      <c r="H22" s="376" t="s">
        <v>156</v>
      </c>
      <c r="I22" s="364"/>
      <c r="J22" s="364"/>
      <c r="K22" s="364"/>
      <c r="L22" s="364"/>
      <c r="M22" s="364"/>
      <c r="N22" s="376" t="s">
        <v>124</v>
      </c>
      <c r="O22" s="364"/>
      <c r="P22" s="364"/>
      <c r="Q22" s="364"/>
      <c r="R22" s="364"/>
      <c r="S22" s="364"/>
    </row>
    <row r="23" spans="1:19" ht="14.65" customHeight="1">
      <c r="A23" s="287" t="s">
        <v>29</v>
      </c>
      <c r="B23" s="304">
        <f t="shared" ref="B23:G25" si="10">B19*100/$B19</f>
        <v>100</v>
      </c>
      <c r="C23" s="295">
        <f t="shared" si="10"/>
        <v>12.295356488504501</v>
      </c>
      <c r="D23" s="295">
        <f t="shared" si="10"/>
        <v>31.579621347938296</v>
      </c>
      <c r="E23" s="295">
        <f t="shared" si="10"/>
        <v>12.914951043164759</v>
      </c>
      <c r="F23" s="295">
        <f t="shared" si="10"/>
        <v>43.210071120392442</v>
      </c>
      <c r="G23" s="295">
        <f t="shared" si="10"/>
        <v>79.184972123170269</v>
      </c>
      <c r="H23" s="304">
        <f t="shared" ref="H23:M25" si="11">H19*100/$H19</f>
        <v>100</v>
      </c>
      <c r="I23" s="295">
        <f t="shared" si="11"/>
        <v>9.3393661680932212</v>
      </c>
      <c r="J23" s="295">
        <f t="shared" si="11"/>
        <v>28.685745026273572</v>
      </c>
      <c r="K23" s="295">
        <f t="shared" si="11"/>
        <v>14.962006590007396</v>
      </c>
      <c r="L23" s="295">
        <f t="shared" si="11"/>
        <v>47.012882215625808</v>
      </c>
      <c r="M23" s="295">
        <f t="shared" si="11"/>
        <v>84.398205519851672</v>
      </c>
      <c r="N23" s="303" t="s">
        <v>103</v>
      </c>
      <c r="O23" s="301">
        <f t="shared" ref="O23:R25" si="12">I23-C23</f>
        <v>-2.9559903204112796</v>
      </c>
      <c r="P23" s="301">
        <f t="shared" si="12"/>
        <v>-2.8938763216647239</v>
      </c>
      <c r="Q23" s="301">
        <f t="shared" si="12"/>
        <v>2.0470555468426372</v>
      </c>
      <c r="R23" s="301">
        <f t="shared" si="12"/>
        <v>3.8028110952333662</v>
      </c>
      <c r="S23" s="301">
        <f t="shared" ref="S23:S25" si="13">M23-G23</f>
        <v>5.2132333966814031</v>
      </c>
    </row>
    <row r="24" spans="1:19" ht="14.65" customHeight="1">
      <c r="A24" s="288" t="s">
        <v>30</v>
      </c>
      <c r="B24" s="305">
        <f t="shared" si="10"/>
        <v>100</v>
      </c>
      <c r="C24" s="297">
        <f t="shared" si="10"/>
        <v>15.382652295313298</v>
      </c>
      <c r="D24" s="297">
        <f t="shared" si="10"/>
        <v>37.263938511424023</v>
      </c>
      <c r="E24" s="297">
        <f t="shared" si="10"/>
        <v>12.269192662203141</v>
      </c>
      <c r="F24" s="297">
        <f t="shared" si="10"/>
        <v>35.084216531059539</v>
      </c>
      <c r="G24" s="297">
        <f t="shared" si="10"/>
        <v>68.827874020476173</v>
      </c>
      <c r="H24" s="305">
        <f t="shared" si="11"/>
        <v>100</v>
      </c>
      <c r="I24" s="297">
        <f t="shared" si="11"/>
        <v>12.519272727272726</v>
      </c>
      <c r="J24" s="297">
        <f t="shared" si="11"/>
        <v>34.097454545454546</v>
      </c>
      <c r="K24" s="297">
        <f t="shared" si="11"/>
        <v>14.209454545454545</v>
      </c>
      <c r="L24" s="297">
        <f t="shared" si="11"/>
        <v>39.173818181818184</v>
      </c>
      <c r="M24" s="297">
        <f t="shared" si="11"/>
        <v>76.788363636363641</v>
      </c>
      <c r="N24" s="302" t="s">
        <v>103</v>
      </c>
      <c r="O24" s="302">
        <f t="shared" si="12"/>
        <v>-2.8633795680405711</v>
      </c>
      <c r="P24" s="302">
        <f t="shared" si="12"/>
        <v>-3.1664839659694763</v>
      </c>
      <c r="Q24" s="302">
        <f t="shared" si="12"/>
        <v>1.940261883251404</v>
      </c>
      <c r="R24" s="302">
        <f t="shared" si="12"/>
        <v>4.0896016507586452</v>
      </c>
      <c r="S24" s="302">
        <f t="shared" si="13"/>
        <v>7.9604896158874681</v>
      </c>
    </row>
    <row r="25" spans="1:19" ht="14.65" customHeight="1">
      <c r="A25" s="289" t="s">
        <v>41</v>
      </c>
      <c r="B25" s="304">
        <f t="shared" si="10"/>
        <v>100</v>
      </c>
      <c r="C25" s="295">
        <f t="shared" si="10"/>
        <v>6.4032775613110244</v>
      </c>
      <c r="D25" s="295">
        <f t="shared" si="10"/>
        <v>20.731148292459316</v>
      </c>
      <c r="E25" s="295">
        <f t="shared" si="10"/>
        <v>14.147375658950263</v>
      </c>
      <c r="F25" s="295">
        <f t="shared" si="10"/>
        <v>58.718198487279395</v>
      </c>
      <c r="G25" s="295">
        <f t="shared" si="10"/>
        <v>98.951409580563833</v>
      </c>
      <c r="H25" s="304">
        <f t="shared" si="11"/>
        <v>100</v>
      </c>
      <c r="I25" s="295">
        <f t="shared" si="11"/>
        <v>3.1544402636715989</v>
      </c>
      <c r="J25" s="295">
        <f t="shared" si="11"/>
        <v>18.159956997765015</v>
      </c>
      <c r="K25" s="295">
        <f t="shared" si="11"/>
        <v>16.425722126347356</v>
      </c>
      <c r="L25" s="295">
        <f t="shared" si="11"/>
        <v>62.25988061221603</v>
      </c>
      <c r="M25" s="295">
        <f t="shared" si="11"/>
        <v>99.199366282852864</v>
      </c>
      <c r="N25" s="301" t="s">
        <v>103</v>
      </c>
      <c r="O25" s="301">
        <f t="shared" si="12"/>
        <v>-3.2488372976394255</v>
      </c>
      <c r="P25" s="301">
        <f t="shared" si="12"/>
        <v>-2.5711912946943016</v>
      </c>
      <c r="Q25" s="301">
        <f t="shared" si="12"/>
        <v>2.2783464673970926</v>
      </c>
      <c r="R25" s="301">
        <f t="shared" si="12"/>
        <v>3.541682124936635</v>
      </c>
      <c r="S25" s="301">
        <f t="shared" si="13"/>
        <v>0.24795670228903077</v>
      </c>
    </row>
    <row r="26" spans="1:19" ht="20.25" customHeight="1">
      <c r="A26" s="373" t="s">
        <v>127</v>
      </c>
      <c r="B26" s="373"/>
      <c r="C26" s="373"/>
      <c r="D26" s="373"/>
      <c r="E26" s="373"/>
      <c r="F26" s="373"/>
      <c r="G26" s="373"/>
      <c r="H26" s="373"/>
      <c r="I26" s="373"/>
      <c r="J26" s="373"/>
      <c r="K26" s="373"/>
      <c r="L26" s="373"/>
      <c r="M26" s="373"/>
      <c r="N26" s="373"/>
      <c r="O26" s="373"/>
      <c r="P26" s="373"/>
      <c r="Q26" s="373"/>
      <c r="R26" s="373"/>
      <c r="S26" s="373"/>
    </row>
  </sheetData>
  <mergeCells count="29">
    <mergeCell ref="A5:A7"/>
    <mergeCell ref="B5:G5"/>
    <mergeCell ref="H5:M5"/>
    <mergeCell ref="N5:S5"/>
    <mergeCell ref="B6:B7"/>
    <mergeCell ref="C6:G6"/>
    <mergeCell ref="H6:H7"/>
    <mergeCell ref="I6:M6"/>
    <mergeCell ref="N6:N7"/>
    <mergeCell ref="O6:S6"/>
    <mergeCell ref="B8:G8"/>
    <mergeCell ref="H8:M8"/>
    <mergeCell ref="N8:S8"/>
    <mergeCell ref="B9:G9"/>
    <mergeCell ref="H9:M9"/>
    <mergeCell ref="N9:S9"/>
    <mergeCell ref="B13:G13"/>
    <mergeCell ref="H13:M13"/>
    <mergeCell ref="N13:S13"/>
    <mergeCell ref="B17:G17"/>
    <mergeCell ref="H17:M17"/>
    <mergeCell ref="N17:S17"/>
    <mergeCell ref="A26:S26"/>
    <mergeCell ref="B18:G18"/>
    <mergeCell ref="H18:M18"/>
    <mergeCell ref="N18:S18"/>
    <mergeCell ref="B22:G22"/>
    <mergeCell ref="H22:M22"/>
    <mergeCell ref="N22:S22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6"/>
  <sheetViews>
    <sheetView workbookViewId="0"/>
  </sheetViews>
  <sheetFormatPr baseColWidth="10" defaultColWidth="10.81640625" defaultRowHeight="14.65" customHeight="1"/>
  <cols>
    <col min="1" max="1" width="26.81640625" style="3" customWidth="1"/>
    <col min="2" max="2" width="15.54296875" style="3" customWidth="1"/>
    <col min="3" max="5" width="12.54296875" style="3" customWidth="1"/>
    <col min="6" max="6" width="12.54296875" style="283" customWidth="1"/>
    <col min="7" max="7" width="12.54296875" style="3" customWidth="1"/>
    <col min="8" max="8" width="15.54296875" style="3" customWidth="1"/>
    <col min="9" max="11" width="12.54296875" style="3" customWidth="1"/>
    <col min="12" max="12" width="12.54296875" style="283" customWidth="1"/>
    <col min="13" max="13" width="12.54296875" style="3" customWidth="1"/>
    <col min="14" max="14" width="15.54296875" style="3" customWidth="1"/>
    <col min="15" max="17" width="12.54296875" style="3" customWidth="1"/>
    <col min="18" max="18" width="12.54296875" style="283" customWidth="1"/>
    <col min="19" max="19" width="12.54296875" style="3" customWidth="1"/>
    <col min="20" max="16384" width="10.81640625" style="3"/>
  </cols>
  <sheetData>
    <row r="1" spans="1:19" s="5" customFormat="1" ht="20.25" customHeight="1">
      <c r="A1" s="4" t="s">
        <v>0</v>
      </c>
      <c r="F1" s="284"/>
      <c r="L1" s="284"/>
      <c r="R1" s="284"/>
    </row>
    <row r="2" spans="1:19" s="2" customFormat="1" ht="14.65" customHeight="1">
      <c r="A2" s="1"/>
      <c r="F2" s="282"/>
      <c r="L2" s="282"/>
      <c r="R2" s="282"/>
    </row>
    <row r="3" spans="1:19" s="2" customFormat="1" ht="14.65" customHeight="1">
      <c r="A3" s="9" t="s">
        <v>369</v>
      </c>
      <c r="F3" s="282"/>
      <c r="L3" s="282"/>
      <c r="R3" s="282"/>
    </row>
    <row r="5" spans="1:19" ht="14.65" customHeight="1">
      <c r="A5" s="374" t="s">
        <v>207</v>
      </c>
      <c r="B5" s="366">
        <v>2012</v>
      </c>
      <c r="C5" s="366"/>
      <c r="D5" s="366"/>
      <c r="E5" s="366"/>
      <c r="F5" s="366"/>
      <c r="G5" s="366"/>
      <c r="H5" s="366">
        <v>2015</v>
      </c>
      <c r="I5" s="366"/>
      <c r="J5" s="366"/>
      <c r="K5" s="366"/>
      <c r="L5" s="366"/>
      <c r="M5" s="366"/>
      <c r="N5" s="366" t="s">
        <v>214</v>
      </c>
      <c r="O5" s="366"/>
      <c r="P5" s="366"/>
      <c r="Q5" s="366"/>
      <c r="R5" s="366"/>
      <c r="S5" s="366"/>
    </row>
    <row r="6" spans="1:19" ht="14.65" customHeight="1">
      <c r="A6" s="375"/>
      <c r="B6" s="371" t="s">
        <v>154</v>
      </c>
      <c r="C6" s="366" t="s">
        <v>27</v>
      </c>
      <c r="D6" s="366"/>
      <c r="E6" s="366"/>
      <c r="F6" s="366"/>
      <c r="G6" s="366"/>
      <c r="H6" s="371" t="s">
        <v>154</v>
      </c>
      <c r="I6" s="366" t="s">
        <v>27</v>
      </c>
      <c r="J6" s="366"/>
      <c r="K6" s="366"/>
      <c r="L6" s="366"/>
      <c r="M6" s="366"/>
      <c r="N6" s="371" t="s">
        <v>154</v>
      </c>
      <c r="O6" s="366" t="s">
        <v>27</v>
      </c>
      <c r="P6" s="366"/>
      <c r="Q6" s="366"/>
      <c r="R6" s="366"/>
      <c r="S6" s="366"/>
    </row>
    <row r="7" spans="1:19" s="25" customFormat="1" ht="40.15" customHeight="1">
      <c r="A7" s="377"/>
      <c r="B7" s="372"/>
      <c r="C7" s="300" t="s">
        <v>72</v>
      </c>
      <c r="D7" s="300" t="s">
        <v>145</v>
      </c>
      <c r="E7" s="300" t="s">
        <v>146</v>
      </c>
      <c r="F7" s="300" t="s">
        <v>147</v>
      </c>
      <c r="G7" s="300" t="s">
        <v>158</v>
      </c>
      <c r="H7" s="372"/>
      <c r="I7" s="300" t="s">
        <v>72</v>
      </c>
      <c r="J7" s="300" t="s">
        <v>145</v>
      </c>
      <c r="K7" s="300" t="s">
        <v>146</v>
      </c>
      <c r="L7" s="300" t="s">
        <v>147</v>
      </c>
      <c r="M7" s="300" t="s">
        <v>158</v>
      </c>
      <c r="N7" s="372"/>
      <c r="O7" s="300" t="s">
        <v>72</v>
      </c>
      <c r="P7" s="300" t="s">
        <v>145</v>
      </c>
      <c r="Q7" s="300" t="s">
        <v>146</v>
      </c>
      <c r="R7" s="300" t="s">
        <v>147</v>
      </c>
      <c r="S7" s="300" t="s">
        <v>158</v>
      </c>
    </row>
    <row r="8" spans="1:19" ht="14.65" customHeight="1">
      <c r="A8" s="285"/>
      <c r="B8" s="365" t="s">
        <v>174</v>
      </c>
      <c r="C8" s="365"/>
      <c r="D8" s="365"/>
      <c r="E8" s="365"/>
      <c r="F8" s="365"/>
      <c r="G8" s="365"/>
      <c r="H8" s="365" t="s">
        <v>174</v>
      </c>
      <c r="I8" s="365"/>
      <c r="J8" s="365"/>
      <c r="K8" s="365"/>
      <c r="L8" s="365"/>
      <c r="M8" s="365"/>
      <c r="N8" s="365" t="s">
        <v>174</v>
      </c>
      <c r="O8" s="365"/>
      <c r="P8" s="365"/>
      <c r="Q8" s="365"/>
      <c r="R8" s="365"/>
      <c r="S8" s="365"/>
    </row>
    <row r="9" spans="1:19" ht="14.65" customHeight="1">
      <c r="A9" s="285"/>
      <c r="B9" s="362" t="s">
        <v>5</v>
      </c>
      <c r="C9" s="362"/>
      <c r="D9" s="362"/>
      <c r="E9" s="362"/>
      <c r="F9" s="362"/>
      <c r="G9" s="362"/>
      <c r="H9" s="362" t="s">
        <v>5</v>
      </c>
      <c r="I9" s="362"/>
      <c r="J9" s="362"/>
      <c r="K9" s="362"/>
      <c r="L9" s="362"/>
      <c r="M9" s="362"/>
      <c r="N9" s="362" t="s">
        <v>5</v>
      </c>
      <c r="O9" s="362"/>
      <c r="P9" s="362"/>
      <c r="Q9" s="362"/>
      <c r="R9" s="362"/>
      <c r="S9" s="362"/>
    </row>
    <row r="10" spans="1:19" ht="14.65" customHeight="1">
      <c r="A10" s="287" t="s">
        <v>29</v>
      </c>
      <c r="B10" s="307">
        <f>SUM(B11:B12)</f>
        <v>9881</v>
      </c>
      <c r="C10" s="307">
        <f t="shared" ref="C10:M10" si="0">SUM(C11:C12)</f>
        <v>406</v>
      </c>
      <c r="D10" s="307">
        <f t="shared" si="0"/>
        <v>4390</v>
      </c>
      <c r="E10" s="307">
        <f t="shared" si="0"/>
        <v>1141</v>
      </c>
      <c r="F10" s="307">
        <f t="shared" si="0"/>
        <v>3944</v>
      </c>
      <c r="G10" s="307">
        <f>SUM(G11:G12)</f>
        <v>9550</v>
      </c>
      <c r="H10" s="307">
        <f t="shared" si="0"/>
        <v>14754</v>
      </c>
      <c r="I10" s="307">
        <f t="shared" si="0"/>
        <v>399</v>
      </c>
      <c r="J10" s="307">
        <f t="shared" si="0"/>
        <v>6192</v>
      </c>
      <c r="K10" s="307">
        <f t="shared" si="0"/>
        <v>1986</v>
      </c>
      <c r="L10" s="307">
        <f t="shared" si="0"/>
        <v>6177</v>
      </c>
      <c r="M10" s="307">
        <f t="shared" si="0"/>
        <v>14127</v>
      </c>
      <c r="N10" s="309">
        <f t="shared" ref="N10:R12" si="1">H10-B10</f>
        <v>4873</v>
      </c>
      <c r="O10" s="309">
        <f t="shared" si="1"/>
        <v>-7</v>
      </c>
      <c r="P10" s="309">
        <f t="shared" si="1"/>
        <v>1802</v>
      </c>
      <c r="Q10" s="309">
        <f t="shared" si="1"/>
        <v>845</v>
      </c>
      <c r="R10" s="309">
        <f t="shared" si="1"/>
        <v>2233</v>
      </c>
      <c r="S10" s="309">
        <f t="shared" ref="S10" si="2">M10-G10</f>
        <v>4577</v>
      </c>
    </row>
    <row r="11" spans="1:19" ht="14.65" customHeight="1">
      <c r="A11" s="288" t="s">
        <v>30</v>
      </c>
      <c r="B11" s="292">
        <f>SUM(C11:F11)</f>
        <v>5141</v>
      </c>
      <c r="C11" s="292">
        <v>134</v>
      </c>
      <c r="D11" s="292">
        <v>3408</v>
      </c>
      <c r="E11" s="292">
        <v>430</v>
      </c>
      <c r="F11" s="292">
        <v>1169</v>
      </c>
      <c r="G11" s="292">
        <v>4846</v>
      </c>
      <c r="H11" s="292">
        <f>SUM(I11:L11)</f>
        <v>8650</v>
      </c>
      <c r="I11" s="292">
        <v>286</v>
      </c>
      <c r="J11" s="292">
        <v>5092</v>
      </c>
      <c r="K11" s="292">
        <v>1090</v>
      </c>
      <c r="L11" s="292">
        <v>2182</v>
      </c>
      <c r="M11" s="292">
        <v>8068</v>
      </c>
      <c r="N11" s="293">
        <f t="shared" si="1"/>
        <v>3509</v>
      </c>
      <c r="O11" s="293">
        <f t="shared" si="1"/>
        <v>152</v>
      </c>
      <c r="P11" s="293">
        <f t="shared" si="1"/>
        <v>1684</v>
      </c>
      <c r="Q11" s="293">
        <f t="shared" si="1"/>
        <v>660</v>
      </c>
      <c r="R11" s="293">
        <f t="shared" si="1"/>
        <v>1013</v>
      </c>
      <c r="S11" s="293">
        <f>M11-G11</f>
        <v>3222</v>
      </c>
    </row>
    <row r="12" spans="1:19" ht="14.65" customHeight="1">
      <c r="A12" s="289" t="s">
        <v>41</v>
      </c>
      <c r="B12" s="291">
        <f>SUM(C12:F12)</f>
        <v>4740</v>
      </c>
      <c r="C12" s="291">
        <v>272</v>
      </c>
      <c r="D12" s="291">
        <v>982</v>
      </c>
      <c r="E12" s="291">
        <v>711</v>
      </c>
      <c r="F12" s="291">
        <v>2775</v>
      </c>
      <c r="G12" s="291">
        <v>4704</v>
      </c>
      <c r="H12" s="291">
        <f>SUM(I12:L12)</f>
        <v>6104</v>
      </c>
      <c r="I12" s="291">
        <v>113</v>
      </c>
      <c r="J12" s="291">
        <v>1100</v>
      </c>
      <c r="K12" s="291">
        <v>896</v>
      </c>
      <c r="L12" s="291">
        <v>3995</v>
      </c>
      <c r="M12" s="291">
        <v>6059</v>
      </c>
      <c r="N12" s="294">
        <f t="shared" si="1"/>
        <v>1364</v>
      </c>
      <c r="O12" s="294">
        <f t="shared" si="1"/>
        <v>-159</v>
      </c>
      <c r="P12" s="294">
        <f t="shared" si="1"/>
        <v>118</v>
      </c>
      <c r="Q12" s="294">
        <f t="shared" si="1"/>
        <v>185</v>
      </c>
      <c r="R12" s="294">
        <f t="shared" si="1"/>
        <v>1220</v>
      </c>
      <c r="S12" s="294">
        <f>M12-G12</f>
        <v>1355</v>
      </c>
    </row>
    <row r="13" spans="1:19" ht="14.65" customHeight="1">
      <c r="A13" s="290"/>
      <c r="B13" s="376" t="s">
        <v>156</v>
      </c>
      <c r="C13" s="364"/>
      <c r="D13" s="364"/>
      <c r="E13" s="364"/>
      <c r="F13" s="364"/>
      <c r="G13" s="364"/>
      <c r="H13" s="376" t="s">
        <v>156</v>
      </c>
      <c r="I13" s="364"/>
      <c r="J13" s="364"/>
      <c r="K13" s="364"/>
      <c r="L13" s="364"/>
      <c r="M13" s="364"/>
      <c r="N13" s="376" t="s">
        <v>124</v>
      </c>
      <c r="O13" s="364"/>
      <c r="P13" s="364"/>
      <c r="Q13" s="364"/>
      <c r="R13" s="364"/>
      <c r="S13" s="364"/>
    </row>
    <row r="14" spans="1:19" ht="14.65" customHeight="1">
      <c r="A14" s="287" t="s">
        <v>29</v>
      </c>
      <c r="B14" s="304">
        <f t="shared" ref="B14:G16" si="3">B10*100/$B10</f>
        <v>100</v>
      </c>
      <c r="C14" s="295">
        <f t="shared" si="3"/>
        <v>4.1088958607428401</v>
      </c>
      <c r="D14" s="295">
        <f t="shared" si="3"/>
        <v>44.428701548426275</v>
      </c>
      <c r="E14" s="295">
        <f t="shared" si="3"/>
        <v>11.547414229329016</v>
      </c>
      <c r="F14" s="295">
        <f t="shared" si="3"/>
        <v>39.914988361501869</v>
      </c>
      <c r="G14" s="295">
        <f t="shared" si="3"/>
        <v>96.65013662584758</v>
      </c>
      <c r="H14" s="304">
        <f t="shared" ref="H14:M16" si="4">H10*100/$H10</f>
        <v>100</v>
      </c>
      <c r="I14" s="295">
        <f t="shared" si="4"/>
        <v>2.7043513623424156</v>
      </c>
      <c r="J14" s="295">
        <f t="shared" si="4"/>
        <v>41.968279788531923</v>
      </c>
      <c r="K14" s="295">
        <f t="shared" si="4"/>
        <v>13.4607564050427</v>
      </c>
      <c r="L14" s="295">
        <f>L10*100/$H10</f>
        <v>41.866612444082961</v>
      </c>
      <c r="M14" s="295">
        <f t="shared" si="4"/>
        <v>95.750305002033343</v>
      </c>
      <c r="N14" s="303" t="s">
        <v>103</v>
      </c>
      <c r="O14" s="301">
        <f t="shared" ref="O14:R16" si="5">I14-C14</f>
        <v>-1.4045444984004245</v>
      </c>
      <c r="P14" s="301">
        <f t="shared" si="5"/>
        <v>-2.4604217598943521</v>
      </c>
      <c r="Q14" s="301">
        <f t="shared" si="5"/>
        <v>1.9133421757136837</v>
      </c>
      <c r="R14" s="301">
        <f t="shared" si="5"/>
        <v>1.9516240825810911</v>
      </c>
      <c r="S14" s="301">
        <f t="shared" ref="S14:S16" si="6">M14-G14</f>
        <v>-0.89983162381423654</v>
      </c>
    </row>
    <row r="15" spans="1:19" ht="14.65" customHeight="1">
      <c r="A15" s="288" t="s">
        <v>30</v>
      </c>
      <c r="B15" s="305">
        <f t="shared" si="3"/>
        <v>100</v>
      </c>
      <c r="C15" s="297">
        <f t="shared" si="3"/>
        <v>2.6064967905076832</v>
      </c>
      <c r="D15" s="297">
        <f t="shared" si="3"/>
        <v>66.29060494067302</v>
      </c>
      <c r="E15" s="297">
        <f t="shared" si="3"/>
        <v>8.3641314919276404</v>
      </c>
      <c r="F15" s="297">
        <f t="shared" si="3"/>
        <v>22.738766776891655</v>
      </c>
      <c r="G15" s="297">
        <f>G11*100/$B11</f>
        <v>94.261816767165925</v>
      </c>
      <c r="H15" s="305">
        <f t="shared" si="4"/>
        <v>100</v>
      </c>
      <c r="I15" s="297">
        <f t="shared" si="4"/>
        <v>3.3063583815028901</v>
      </c>
      <c r="J15" s="297">
        <f t="shared" si="4"/>
        <v>58.867052023121389</v>
      </c>
      <c r="K15" s="297">
        <f t="shared" si="4"/>
        <v>12.601156069364162</v>
      </c>
      <c r="L15" s="297">
        <f t="shared" si="4"/>
        <v>25.22543352601156</v>
      </c>
      <c r="M15" s="297">
        <f t="shared" si="4"/>
        <v>93.271676300578036</v>
      </c>
      <c r="N15" s="302" t="s">
        <v>103</v>
      </c>
      <c r="O15" s="302">
        <f t="shared" si="5"/>
        <v>0.69986159099520684</v>
      </c>
      <c r="P15" s="302">
        <f t="shared" si="5"/>
        <v>-7.4235529175516319</v>
      </c>
      <c r="Q15" s="302">
        <f t="shared" si="5"/>
        <v>4.2370245774365216</v>
      </c>
      <c r="R15" s="302">
        <f t="shared" si="5"/>
        <v>2.4866667491199053</v>
      </c>
      <c r="S15" s="302">
        <f t="shared" si="6"/>
        <v>-0.99014046658788857</v>
      </c>
    </row>
    <row r="16" spans="1:19" ht="14.65" customHeight="1">
      <c r="A16" s="289" t="s">
        <v>41</v>
      </c>
      <c r="B16" s="280">
        <f t="shared" si="3"/>
        <v>100</v>
      </c>
      <c r="C16" s="311">
        <f t="shared" si="3"/>
        <v>5.7383966244725739</v>
      </c>
      <c r="D16" s="311">
        <f t="shared" si="3"/>
        <v>20.717299578059073</v>
      </c>
      <c r="E16" s="311">
        <f t="shared" si="3"/>
        <v>15</v>
      </c>
      <c r="F16" s="311">
        <f t="shared" si="3"/>
        <v>58.544303797468352</v>
      </c>
      <c r="G16" s="311">
        <f>G12*100/$B12</f>
        <v>99.240506329113927</v>
      </c>
      <c r="H16" s="280">
        <f t="shared" si="4"/>
        <v>100</v>
      </c>
      <c r="I16" s="311">
        <f t="shared" si="4"/>
        <v>1.8512450851900393</v>
      </c>
      <c r="J16" s="311">
        <f t="shared" si="4"/>
        <v>18.020969855832242</v>
      </c>
      <c r="K16" s="311">
        <f t="shared" si="4"/>
        <v>14.678899082568808</v>
      </c>
      <c r="L16" s="311">
        <f t="shared" si="4"/>
        <v>65.448885976408917</v>
      </c>
      <c r="M16" s="311">
        <f t="shared" si="4"/>
        <v>99.262778505897771</v>
      </c>
      <c r="N16" s="312" t="s">
        <v>103</v>
      </c>
      <c r="O16" s="312">
        <f t="shared" si="5"/>
        <v>-3.8871515392825344</v>
      </c>
      <c r="P16" s="312">
        <f t="shared" si="5"/>
        <v>-2.6963297222268316</v>
      </c>
      <c r="Q16" s="312">
        <f t="shared" si="5"/>
        <v>-0.32110091743119185</v>
      </c>
      <c r="R16" s="312">
        <f t="shared" si="5"/>
        <v>6.904582178940565</v>
      </c>
      <c r="S16" s="312">
        <f t="shared" si="6"/>
        <v>2.2272176783843634E-2</v>
      </c>
    </row>
    <row r="17" spans="1:19" ht="14.65" customHeight="1">
      <c r="A17" s="285"/>
      <c r="B17" s="365" t="s">
        <v>175</v>
      </c>
      <c r="C17" s="365"/>
      <c r="D17" s="365"/>
      <c r="E17" s="365"/>
      <c r="F17" s="365"/>
      <c r="G17" s="365"/>
      <c r="H17" s="365" t="s">
        <v>175</v>
      </c>
      <c r="I17" s="365"/>
      <c r="J17" s="365"/>
      <c r="K17" s="365"/>
      <c r="L17" s="365"/>
      <c r="M17" s="365"/>
      <c r="N17" s="365" t="s">
        <v>175</v>
      </c>
      <c r="O17" s="365"/>
      <c r="P17" s="365"/>
      <c r="Q17" s="365"/>
      <c r="R17" s="365"/>
      <c r="S17" s="365"/>
    </row>
    <row r="18" spans="1:19" ht="14.65" customHeight="1">
      <c r="A18" s="285"/>
      <c r="B18" s="362" t="s">
        <v>5</v>
      </c>
      <c r="C18" s="362"/>
      <c r="D18" s="362"/>
      <c r="E18" s="362"/>
      <c r="F18" s="362"/>
      <c r="G18" s="362"/>
      <c r="H18" s="362" t="s">
        <v>5</v>
      </c>
      <c r="I18" s="362"/>
      <c r="J18" s="362"/>
      <c r="K18" s="362"/>
      <c r="L18" s="362"/>
      <c r="M18" s="362"/>
      <c r="N18" s="362" t="s">
        <v>5</v>
      </c>
      <c r="O18" s="362"/>
      <c r="P18" s="362"/>
      <c r="Q18" s="362"/>
      <c r="R18" s="362"/>
      <c r="S18" s="362"/>
    </row>
    <row r="19" spans="1:19" ht="14.65" customHeight="1">
      <c r="A19" s="287" t="s">
        <v>29</v>
      </c>
      <c r="B19" s="307">
        <f>SUM(B20:B21)</f>
        <v>169529</v>
      </c>
      <c r="C19" s="307">
        <f t="shared" ref="C19:M19" si="7">SUM(C20:C21)</f>
        <v>17973</v>
      </c>
      <c r="D19" s="307">
        <f t="shared" si="7"/>
        <v>48889</v>
      </c>
      <c r="E19" s="307">
        <f t="shared" si="7"/>
        <v>20114</v>
      </c>
      <c r="F19" s="307">
        <f t="shared" si="7"/>
        <v>82553</v>
      </c>
      <c r="G19" s="307">
        <f t="shared" si="7"/>
        <v>147695</v>
      </c>
      <c r="H19" s="307">
        <f t="shared" si="7"/>
        <v>175881</v>
      </c>
      <c r="I19" s="307">
        <f t="shared" si="7"/>
        <v>13261</v>
      </c>
      <c r="J19" s="307">
        <f t="shared" si="7"/>
        <v>46596</v>
      </c>
      <c r="K19" s="307">
        <f t="shared" si="7"/>
        <v>23397</v>
      </c>
      <c r="L19" s="307">
        <f t="shared" si="7"/>
        <v>92627</v>
      </c>
      <c r="M19" s="307">
        <f t="shared" si="7"/>
        <v>158630</v>
      </c>
      <c r="N19" s="309">
        <f t="shared" ref="N19:R21" si="8">H19-B19</f>
        <v>6352</v>
      </c>
      <c r="O19" s="309">
        <f t="shared" si="8"/>
        <v>-4712</v>
      </c>
      <c r="P19" s="309">
        <f t="shared" si="8"/>
        <v>-2293</v>
      </c>
      <c r="Q19" s="309">
        <f t="shared" si="8"/>
        <v>3283</v>
      </c>
      <c r="R19" s="309">
        <f t="shared" si="8"/>
        <v>10074</v>
      </c>
      <c r="S19" s="309">
        <f t="shared" ref="S19:S21" si="9">M19-G19</f>
        <v>10935</v>
      </c>
    </row>
    <row r="20" spans="1:19" ht="14.65" customHeight="1">
      <c r="A20" s="288" t="s">
        <v>30</v>
      </c>
      <c r="B20" s="292">
        <f>SUM(C20:F20)</f>
        <v>85184</v>
      </c>
      <c r="C20" s="292">
        <v>12545</v>
      </c>
      <c r="D20" s="292">
        <v>31750</v>
      </c>
      <c r="E20" s="292">
        <v>10491</v>
      </c>
      <c r="F20" s="292">
        <v>30398</v>
      </c>
      <c r="G20" s="292">
        <v>64126</v>
      </c>
      <c r="H20" s="292">
        <f>SUM(I20:L20)</f>
        <v>87677</v>
      </c>
      <c r="I20" s="292">
        <v>11096</v>
      </c>
      <c r="J20" s="292">
        <v>29472</v>
      </c>
      <c r="K20" s="292">
        <v>13029</v>
      </c>
      <c r="L20" s="292">
        <v>34080</v>
      </c>
      <c r="M20" s="292">
        <v>71053</v>
      </c>
      <c r="N20" s="293">
        <f t="shared" si="8"/>
        <v>2493</v>
      </c>
      <c r="O20" s="293">
        <f t="shared" si="8"/>
        <v>-1449</v>
      </c>
      <c r="P20" s="293">
        <f t="shared" si="8"/>
        <v>-2278</v>
      </c>
      <c r="Q20" s="293">
        <f t="shared" si="8"/>
        <v>2538</v>
      </c>
      <c r="R20" s="293">
        <f t="shared" si="8"/>
        <v>3682</v>
      </c>
      <c r="S20" s="293">
        <f t="shared" si="9"/>
        <v>6927</v>
      </c>
    </row>
    <row r="21" spans="1:19" ht="14.65" customHeight="1">
      <c r="A21" s="289" t="s">
        <v>41</v>
      </c>
      <c r="B21" s="291">
        <f>SUM(C21:F21)</f>
        <v>84345</v>
      </c>
      <c r="C21" s="291">
        <v>5428</v>
      </c>
      <c r="D21" s="291">
        <v>17139</v>
      </c>
      <c r="E21" s="291">
        <v>9623</v>
      </c>
      <c r="F21" s="291">
        <v>52155</v>
      </c>
      <c r="G21" s="291">
        <v>83569</v>
      </c>
      <c r="H21" s="291">
        <f>SUM(I21:L21)</f>
        <v>88204</v>
      </c>
      <c r="I21" s="291">
        <v>2165</v>
      </c>
      <c r="J21" s="291">
        <v>17124</v>
      </c>
      <c r="K21" s="291">
        <v>10368</v>
      </c>
      <c r="L21" s="291">
        <v>58547</v>
      </c>
      <c r="M21" s="291">
        <v>87577</v>
      </c>
      <c r="N21" s="294">
        <f t="shared" si="8"/>
        <v>3859</v>
      </c>
      <c r="O21" s="294">
        <f t="shared" si="8"/>
        <v>-3263</v>
      </c>
      <c r="P21" s="294">
        <f t="shared" si="8"/>
        <v>-15</v>
      </c>
      <c r="Q21" s="294">
        <f t="shared" si="8"/>
        <v>745</v>
      </c>
      <c r="R21" s="294">
        <f t="shared" si="8"/>
        <v>6392</v>
      </c>
      <c r="S21" s="294">
        <f t="shared" si="9"/>
        <v>4008</v>
      </c>
    </row>
    <row r="22" spans="1:19" ht="14.65" customHeight="1">
      <c r="A22" s="290"/>
      <c r="B22" s="376" t="s">
        <v>156</v>
      </c>
      <c r="C22" s="364"/>
      <c r="D22" s="364"/>
      <c r="E22" s="364"/>
      <c r="F22" s="364"/>
      <c r="G22" s="364"/>
      <c r="H22" s="376" t="s">
        <v>156</v>
      </c>
      <c r="I22" s="364"/>
      <c r="J22" s="364"/>
      <c r="K22" s="364"/>
      <c r="L22" s="364"/>
      <c r="M22" s="364"/>
      <c r="N22" s="376" t="s">
        <v>124</v>
      </c>
      <c r="O22" s="364"/>
      <c r="P22" s="364"/>
      <c r="Q22" s="364"/>
      <c r="R22" s="364"/>
      <c r="S22" s="364"/>
    </row>
    <row r="23" spans="1:19" ht="14.65" customHeight="1">
      <c r="A23" s="287" t="s">
        <v>29</v>
      </c>
      <c r="B23" s="304">
        <f t="shared" ref="B23:G25" si="10">B19*100/$B19</f>
        <v>100</v>
      </c>
      <c r="C23" s="295">
        <f t="shared" si="10"/>
        <v>10.601725958390601</v>
      </c>
      <c r="D23" s="295">
        <f t="shared" si="10"/>
        <v>28.83813388859723</v>
      </c>
      <c r="E23" s="295">
        <f t="shared" si="10"/>
        <v>11.864636728819258</v>
      </c>
      <c r="F23" s="295">
        <f t="shared" si="10"/>
        <v>48.695503424192914</v>
      </c>
      <c r="G23" s="295">
        <f t="shared" si="10"/>
        <v>87.120787593863</v>
      </c>
      <c r="H23" s="304">
        <f t="shared" ref="H23:M25" si="11">H19*100/$H19</f>
        <v>100</v>
      </c>
      <c r="I23" s="295">
        <f t="shared" si="11"/>
        <v>7.5397569947862477</v>
      </c>
      <c r="J23" s="295">
        <f t="shared" si="11"/>
        <v>26.492912821737423</v>
      </c>
      <c r="K23" s="295">
        <f t="shared" si="11"/>
        <v>13.302744469271838</v>
      </c>
      <c r="L23" s="295">
        <f t="shared" si="11"/>
        <v>52.664585714204492</v>
      </c>
      <c r="M23" s="295">
        <f t="shared" si="11"/>
        <v>90.191663681693868</v>
      </c>
      <c r="N23" s="303" t="s">
        <v>103</v>
      </c>
      <c r="O23" s="301">
        <f t="shared" ref="O23:R25" si="12">I23-C23</f>
        <v>-3.061968963604353</v>
      </c>
      <c r="P23" s="301">
        <f t="shared" si="12"/>
        <v>-2.345221066859807</v>
      </c>
      <c r="Q23" s="301">
        <f t="shared" si="12"/>
        <v>1.4381077404525797</v>
      </c>
      <c r="R23" s="301">
        <f t="shared" si="12"/>
        <v>3.9690822900115776</v>
      </c>
      <c r="S23" s="301">
        <f t="shared" ref="S23:S25" si="13">M23-G23</f>
        <v>3.0708760878308681</v>
      </c>
    </row>
    <row r="24" spans="1:19" ht="14.65" customHeight="1">
      <c r="A24" s="288" t="s">
        <v>30</v>
      </c>
      <c r="B24" s="305">
        <f t="shared" si="10"/>
        <v>100</v>
      </c>
      <c r="C24" s="297">
        <f t="shared" si="10"/>
        <v>14.726944027047333</v>
      </c>
      <c r="D24" s="297">
        <f t="shared" si="10"/>
        <v>37.272257700976709</v>
      </c>
      <c r="E24" s="297">
        <f t="shared" si="10"/>
        <v>12.315693087903831</v>
      </c>
      <c r="F24" s="297">
        <f t="shared" si="10"/>
        <v>35.685105184072128</v>
      </c>
      <c r="G24" s="297">
        <f t="shared" si="10"/>
        <v>75.27939519158528</v>
      </c>
      <c r="H24" s="305">
        <f t="shared" si="11"/>
        <v>100</v>
      </c>
      <c r="I24" s="297">
        <f t="shared" si="11"/>
        <v>12.65554250259475</v>
      </c>
      <c r="J24" s="297">
        <f t="shared" si="11"/>
        <v>33.61428881006421</v>
      </c>
      <c r="K24" s="297">
        <f t="shared" si="11"/>
        <v>14.860225600784698</v>
      </c>
      <c r="L24" s="297">
        <f t="shared" si="11"/>
        <v>38.86994308655634</v>
      </c>
      <c r="M24" s="297">
        <f t="shared" si="11"/>
        <v>81.039497245571809</v>
      </c>
      <c r="N24" s="302" t="s">
        <v>103</v>
      </c>
      <c r="O24" s="302">
        <f t="shared" si="12"/>
        <v>-2.0714015244525825</v>
      </c>
      <c r="P24" s="302">
        <f t="shared" si="12"/>
        <v>-3.6579688909124997</v>
      </c>
      <c r="Q24" s="302">
        <f t="shared" si="12"/>
        <v>2.5445325128808669</v>
      </c>
      <c r="R24" s="302">
        <f t="shared" si="12"/>
        <v>3.1848379024842117</v>
      </c>
      <c r="S24" s="302">
        <f t="shared" si="13"/>
        <v>5.7601020539865289</v>
      </c>
    </row>
    <row r="25" spans="1:19" ht="14.65" customHeight="1">
      <c r="A25" s="289" t="s">
        <v>41</v>
      </c>
      <c r="B25" s="304">
        <f t="shared" si="10"/>
        <v>100</v>
      </c>
      <c r="C25" s="295">
        <f t="shared" si="10"/>
        <v>6.4354733534886481</v>
      </c>
      <c r="D25" s="295">
        <f t="shared" si="10"/>
        <v>20.320113818246487</v>
      </c>
      <c r="E25" s="295">
        <f t="shared" si="10"/>
        <v>11.409093603651669</v>
      </c>
      <c r="F25" s="295">
        <f t="shared" si="10"/>
        <v>61.835319224613194</v>
      </c>
      <c r="G25" s="295">
        <f t="shared" si="10"/>
        <v>99.079969174224914</v>
      </c>
      <c r="H25" s="304">
        <f t="shared" si="11"/>
        <v>100</v>
      </c>
      <c r="I25" s="295">
        <f t="shared" si="11"/>
        <v>2.4545372091968618</v>
      </c>
      <c r="J25" s="295">
        <f t="shared" si="11"/>
        <v>19.414085529000953</v>
      </c>
      <c r="K25" s="295">
        <f t="shared" si="11"/>
        <v>11.754568953788944</v>
      </c>
      <c r="L25" s="295">
        <f t="shared" si="11"/>
        <v>66.376808308013239</v>
      </c>
      <c r="M25" s="295">
        <f t="shared" si="11"/>
        <v>99.28914788444969</v>
      </c>
      <c r="N25" s="301" t="s">
        <v>103</v>
      </c>
      <c r="O25" s="301">
        <f t="shared" si="12"/>
        <v>-3.9809361442917863</v>
      </c>
      <c r="P25" s="301">
        <f t="shared" si="12"/>
        <v>-0.90602828924553336</v>
      </c>
      <c r="Q25" s="301">
        <f t="shared" si="12"/>
        <v>0.34547535013727426</v>
      </c>
      <c r="R25" s="301">
        <f t="shared" si="12"/>
        <v>4.5414890834000445</v>
      </c>
      <c r="S25" s="301">
        <f t="shared" si="13"/>
        <v>0.20917871022477641</v>
      </c>
    </row>
    <row r="26" spans="1:19" ht="20.25" customHeight="1">
      <c r="A26" s="373" t="s">
        <v>127</v>
      </c>
      <c r="B26" s="373"/>
      <c r="C26" s="373"/>
      <c r="D26" s="373"/>
      <c r="E26" s="373"/>
      <c r="F26" s="373"/>
      <c r="G26" s="373"/>
      <c r="H26" s="373"/>
      <c r="I26" s="373"/>
      <c r="J26" s="373"/>
      <c r="K26" s="373"/>
      <c r="L26" s="373"/>
      <c r="M26" s="373"/>
      <c r="N26" s="373"/>
      <c r="O26" s="373"/>
      <c r="P26" s="373"/>
      <c r="Q26" s="373"/>
      <c r="R26" s="373"/>
      <c r="S26" s="373"/>
    </row>
  </sheetData>
  <mergeCells count="29">
    <mergeCell ref="A5:A7"/>
    <mergeCell ref="B5:G5"/>
    <mergeCell ref="H5:M5"/>
    <mergeCell ref="N5:S5"/>
    <mergeCell ref="B6:B7"/>
    <mergeCell ref="C6:G6"/>
    <mergeCell ref="H6:H7"/>
    <mergeCell ref="I6:M6"/>
    <mergeCell ref="N6:N7"/>
    <mergeCell ref="O6:S6"/>
    <mergeCell ref="B8:G8"/>
    <mergeCell ref="H8:M8"/>
    <mergeCell ref="N8:S8"/>
    <mergeCell ref="B9:G9"/>
    <mergeCell ref="H9:M9"/>
    <mergeCell ref="N9:S9"/>
    <mergeCell ref="B13:G13"/>
    <mergeCell ref="H13:M13"/>
    <mergeCell ref="N13:S13"/>
    <mergeCell ref="B17:G17"/>
    <mergeCell ref="H17:M17"/>
    <mergeCell ref="N17:S17"/>
    <mergeCell ref="A26:S26"/>
    <mergeCell ref="B18:G18"/>
    <mergeCell ref="H18:M18"/>
    <mergeCell ref="N18:S18"/>
    <mergeCell ref="B22:G22"/>
    <mergeCell ref="H22:M22"/>
    <mergeCell ref="N22:S22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6"/>
  <sheetViews>
    <sheetView workbookViewId="0"/>
  </sheetViews>
  <sheetFormatPr baseColWidth="10" defaultColWidth="10.81640625" defaultRowHeight="14.65" customHeight="1"/>
  <cols>
    <col min="1" max="1" width="26.81640625" style="3" customWidth="1"/>
    <col min="2" max="2" width="15.54296875" style="3" customWidth="1"/>
    <col min="3" max="5" width="12.54296875" style="3" customWidth="1"/>
    <col min="6" max="6" width="12.54296875" style="283" customWidth="1"/>
    <col min="7" max="7" width="12.54296875" style="3" customWidth="1"/>
    <col min="8" max="8" width="15.54296875" style="3" customWidth="1"/>
    <col min="9" max="11" width="12.54296875" style="3" customWidth="1"/>
    <col min="12" max="12" width="12.54296875" style="283" customWidth="1"/>
    <col min="13" max="13" width="12.54296875" style="3" customWidth="1"/>
    <col min="14" max="14" width="15.54296875" style="3" customWidth="1"/>
    <col min="15" max="17" width="12.54296875" style="3" customWidth="1"/>
    <col min="18" max="18" width="12.54296875" style="283" customWidth="1"/>
    <col min="19" max="19" width="12.54296875" style="3" customWidth="1"/>
    <col min="20" max="16384" width="10.81640625" style="3"/>
  </cols>
  <sheetData>
    <row r="1" spans="1:19" s="5" customFormat="1" ht="20.25" customHeight="1">
      <c r="A1" s="4" t="s">
        <v>0</v>
      </c>
      <c r="F1" s="284"/>
      <c r="L1" s="284"/>
      <c r="R1" s="284"/>
    </row>
    <row r="2" spans="1:19" s="2" customFormat="1" ht="14.65" customHeight="1">
      <c r="A2" s="1"/>
      <c r="F2" s="282"/>
      <c r="L2" s="282"/>
      <c r="R2" s="282"/>
    </row>
    <row r="3" spans="1:19" s="2" customFormat="1" ht="14.65" customHeight="1">
      <c r="A3" s="9" t="s">
        <v>368</v>
      </c>
      <c r="F3" s="282"/>
      <c r="L3" s="282"/>
      <c r="R3" s="282"/>
    </row>
    <row r="5" spans="1:19" ht="14.65" customHeight="1">
      <c r="A5" s="374" t="s">
        <v>207</v>
      </c>
      <c r="B5" s="366">
        <v>2012</v>
      </c>
      <c r="C5" s="366"/>
      <c r="D5" s="366"/>
      <c r="E5" s="366"/>
      <c r="F5" s="366"/>
      <c r="G5" s="366"/>
      <c r="H5" s="366">
        <v>2015</v>
      </c>
      <c r="I5" s="366"/>
      <c r="J5" s="366"/>
      <c r="K5" s="366"/>
      <c r="L5" s="366"/>
      <c r="M5" s="366"/>
      <c r="N5" s="366" t="s">
        <v>214</v>
      </c>
      <c r="O5" s="366"/>
      <c r="P5" s="366"/>
      <c r="Q5" s="366"/>
      <c r="R5" s="366"/>
      <c r="S5" s="366"/>
    </row>
    <row r="6" spans="1:19" ht="14.65" customHeight="1">
      <c r="A6" s="375"/>
      <c r="B6" s="371" t="s">
        <v>154</v>
      </c>
      <c r="C6" s="366" t="s">
        <v>27</v>
      </c>
      <c r="D6" s="366"/>
      <c r="E6" s="366"/>
      <c r="F6" s="366"/>
      <c r="G6" s="366"/>
      <c r="H6" s="371" t="s">
        <v>154</v>
      </c>
      <c r="I6" s="366" t="s">
        <v>27</v>
      </c>
      <c r="J6" s="366"/>
      <c r="K6" s="366"/>
      <c r="L6" s="366"/>
      <c r="M6" s="366"/>
      <c r="N6" s="371" t="s">
        <v>154</v>
      </c>
      <c r="O6" s="366" t="s">
        <v>27</v>
      </c>
      <c r="P6" s="366"/>
      <c r="Q6" s="366"/>
      <c r="R6" s="366"/>
      <c r="S6" s="366"/>
    </row>
    <row r="7" spans="1:19" s="25" customFormat="1" ht="40.15" customHeight="1">
      <c r="A7" s="377"/>
      <c r="B7" s="372"/>
      <c r="C7" s="300" t="s">
        <v>72</v>
      </c>
      <c r="D7" s="300" t="s">
        <v>145</v>
      </c>
      <c r="E7" s="300" t="s">
        <v>146</v>
      </c>
      <c r="F7" s="300" t="s">
        <v>147</v>
      </c>
      <c r="G7" s="300" t="s">
        <v>158</v>
      </c>
      <c r="H7" s="372"/>
      <c r="I7" s="300" t="s">
        <v>72</v>
      </c>
      <c r="J7" s="300" t="s">
        <v>145</v>
      </c>
      <c r="K7" s="300" t="s">
        <v>146</v>
      </c>
      <c r="L7" s="300" t="s">
        <v>147</v>
      </c>
      <c r="M7" s="300" t="s">
        <v>158</v>
      </c>
      <c r="N7" s="372"/>
      <c r="O7" s="300" t="s">
        <v>72</v>
      </c>
      <c r="P7" s="300" t="s">
        <v>145</v>
      </c>
      <c r="Q7" s="300" t="s">
        <v>146</v>
      </c>
      <c r="R7" s="300" t="s">
        <v>147</v>
      </c>
      <c r="S7" s="300" t="s">
        <v>158</v>
      </c>
    </row>
    <row r="8" spans="1:19" ht="14.65" customHeight="1">
      <c r="A8" s="285"/>
      <c r="B8" s="365" t="s">
        <v>174</v>
      </c>
      <c r="C8" s="365"/>
      <c r="D8" s="365"/>
      <c r="E8" s="365"/>
      <c r="F8" s="365"/>
      <c r="G8" s="365"/>
      <c r="H8" s="365" t="s">
        <v>174</v>
      </c>
      <c r="I8" s="365"/>
      <c r="J8" s="365"/>
      <c r="K8" s="365"/>
      <c r="L8" s="365"/>
      <c r="M8" s="365"/>
      <c r="N8" s="365" t="s">
        <v>174</v>
      </c>
      <c r="O8" s="365"/>
      <c r="P8" s="365"/>
      <c r="Q8" s="365"/>
      <c r="R8" s="365"/>
      <c r="S8" s="365"/>
    </row>
    <row r="9" spans="1:19" ht="14.65" customHeight="1">
      <c r="A9" s="285"/>
      <c r="B9" s="362" t="s">
        <v>5</v>
      </c>
      <c r="C9" s="362"/>
      <c r="D9" s="362"/>
      <c r="E9" s="362"/>
      <c r="F9" s="362"/>
      <c r="G9" s="362"/>
      <c r="H9" s="362" t="s">
        <v>5</v>
      </c>
      <c r="I9" s="362"/>
      <c r="J9" s="362"/>
      <c r="K9" s="362"/>
      <c r="L9" s="362"/>
      <c r="M9" s="362"/>
      <c r="N9" s="362" t="s">
        <v>5</v>
      </c>
      <c r="O9" s="362"/>
      <c r="P9" s="362"/>
      <c r="Q9" s="362"/>
      <c r="R9" s="362"/>
      <c r="S9" s="362"/>
    </row>
    <row r="10" spans="1:19" ht="14.65" customHeight="1">
      <c r="A10" s="287" t="s">
        <v>29</v>
      </c>
      <c r="B10" s="307">
        <f>SUM(B11:B12)</f>
        <v>1152</v>
      </c>
      <c r="C10" s="307">
        <f t="shared" ref="C10:M10" si="0">SUM(C11:C12)</f>
        <v>129</v>
      </c>
      <c r="D10" s="307">
        <f t="shared" si="0"/>
        <v>434</v>
      </c>
      <c r="E10" s="307">
        <f t="shared" si="0"/>
        <v>149</v>
      </c>
      <c r="F10" s="307">
        <f t="shared" si="0"/>
        <v>440</v>
      </c>
      <c r="G10" s="307">
        <f t="shared" si="0"/>
        <v>1012</v>
      </c>
      <c r="H10" s="307">
        <f t="shared" si="0"/>
        <v>2509</v>
      </c>
      <c r="I10" s="307">
        <f t="shared" si="0"/>
        <v>246</v>
      </c>
      <c r="J10" s="307">
        <f t="shared" si="0"/>
        <v>802</v>
      </c>
      <c r="K10" s="307">
        <f t="shared" si="0"/>
        <v>310</v>
      </c>
      <c r="L10" s="307">
        <f t="shared" si="0"/>
        <v>1151</v>
      </c>
      <c r="M10" s="307">
        <f t="shared" si="0"/>
        <v>2218</v>
      </c>
      <c r="N10" s="309">
        <f t="shared" ref="N10:R12" si="1">H10-B10</f>
        <v>1357</v>
      </c>
      <c r="O10" s="309">
        <f t="shared" si="1"/>
        <v>117</v>
      </c>
      <c r="P10" s="309">
        <f t="shared" si="1"/>
        <v>368</v>
      </c>
      <c r="Q10" s="309">
        <f t="shared" si="1"/>
        <v>161</v>
      </c>
      <c r="R10" s="309">
        <f t="shared" si="1"/>
        <v>711</v>
      </c>
      <c r="S10" s="309">
        <f t="shared" ref="S10:S12" si="2">M10-G10</f>
        <v>1206</v>
      </c>
    </row>
    <row r="11" spans="1:19" ht="14.65" customHeight="1">
      <c r="A11" s="288" t="s">
        <v>30</v>
      </c>
      <c r="B11" s="292">
        <f>SUM(C11:F11)</f>
        <v>681</v>
      </c>
      <c r="C11" s="292">
        <v>106</v>
      </c>
      <c r="D11" s="292">
        <v>366</v>
      </c>
      <c r="E11" s="292">
        <v>58</v>
      </c>
      <c r="F11" s="292">
        <v>151</v>
      </c>
      <c r="G11" s="292">
        <v>554</v>
      </c>
      <c r="H11" s="292">
        <f>SUM(I11:L11)</f>
        <v>1774</v>
      </c>
      <c r="I11" s="292">
        <v>239</v>
      </c>
      <c r="J11" s="292">
        <v>698</v>
      </c>
      <c r="K11" s="292">
        <v>207</v>
      </c>
      <c r="L11" s="292">
        <v>630</v>
      </c>
      <c r="M11" s="292">
        <v>1490</v>
      </c>
      <c r="N11" s="293">
        <f t="shared" si="1"/>
        <v>1093</v>
      </c>
      <c r="O11" s="293">
        <f t="shared" si="1"/>
        <v>133</v>
      </c>
      <c r="P11" s="293">
        <f t="shared" si="1"/>
        <v>332</v>
      </c>
      <c r="Q11" s="293">
        <f t="shared" si="1"/>
        <v>149</v>
      </c>
      <c r="R11" s="293">
        <f t="shared" si="1"/>
        <v>479</v>
      </c>
      <c r="S11" s="293">
        <f t="shared" si="2"/>
        <v>936</v>
      </c>
    </row>
    <row r="12" spans="1:19" ht="14.65" customHeight="1">
      <c r="A12" s="289" t="s">
        <v>41</v>
      </c>
      <c r="B12" s="291">
        <f>SUM(C12:F12)</f>
        <v>471</v>
      </c>
      <c r="C12" s="291">
        <v>23</v>
      </c>
      <c r="D12" s="291">
        <v>68</v>
      </c>
      <c r="E12" s="291">
        <v>91</v>
      </c>
      <c r="F12" s="291">
        <v>289</v>
      </c>
      <c r="G12" s="291">
        <v>458</v>
      </c>
      <c r="H12" s="291">
        <f>SUM(I12:L12)</f>
        <v>735</v>
      </c>
      <c r="I12" s="291">
        <v>7</v>
      </c>
      <c r="J12" s="291">
        <v>104</v>
      </c>
      <c r="K12" s="291">
        <v>103</v>
      </c>
      <c r="L12" s="291">
        <v>521</v>
      </c>
      <c r="M12" s="291">
        <v>728</v>
      </c>
      <c r="N12" s="294">
        <f t="shared" si="1"/>
        <v>264</v>
      </c>
      <c r="O12" s="294">
        <f t="shared" si="1"/>
        <v>-16</v>
      </c>
      <c r="P12" s="294">
        <f t="shared" si="1"/>
        <v>36</v>
      </c>
      <c r="Q12" s="294">
        <f t="shared" si="1"/>
        <v>12</v>
      </c>
      <c r="R12" s="294">
        <f t="shared" si="1"/>
        <v>232</v>
      </c>
      <c r="S12" s="294">
        <f t="shared" si="2"/>
        <v>270</v>
      </c>
    </row>
    <row r="13" spans="1:19" ht="14.65" customHeight="1">
      <c r="A13" s="290"/>
      <c r="B13" s="376" t="s">
        <v>156</v>
      </c>
      <c r="C13" s="364"/>
      <c r="D13" s="364"/>
      <c r="E13" s="364"/>
      <c r="F13" s="364"/>
      <c r="G13" s="364"/>
      <c r="H13" s="376" t="s">
        <v>156</v>
      </c>
      <c r="I13" s="364"/>
      <c r="J13" s="364"/>
      <c r="K13" s="364"/>
      <c r="L13" s="364"/>
      <c r="M13" s="364"/>
      <c r="N13" s="376" t="s">
        <v>124</v>
      </c>
      <c r="O13" s="364"/>
      <c r="P13" s="364"/>
      <c r="Q13" s="364"/>
      <c r="R13" s="364"/>
      <c r="S13" s="364"/>
    </row>
    <row r="14" spans="1:19" ht="14.65" customHeight="1">
      <c r="A14" s="287" t="s">
        <v>29</v>
      </c>
      <c r="B14" s="304">
        <f t="shared" ref="B14:G16" si="3">B10*100/$B10</f>
        <v>100</v>
      </c>
      <c r="C14" s="295">
        <f t="shared" si="3"/>
        <v>11.197916666666666</v>
      </c>
      <c r="D14" s="295">
        <f t="shared" si="3"/>
        <v>37.673611111111114</v>
      </c>
      <c r="E14" s="295">
        <f t="shared" si="3"/>
        <v>12.934027777777779</v>
      </c>
      <c r="F14" s="295">
        <f t="shared" si="3"/>
        <v>38.194444444444443</v>
      </c>
      <c r="G14" s="295">
        <f t="shared" si="3"/>
        <v>87.847222222222229</v>
      </c>
      <c r="H14" s="304">
        <f t="shared" ref="H14:M16" si="4">H10*100/$H10</f>
        <v>100</v>
      </c>
      <c r="I14" s="295">
        <f t="shared" si="4"/>
        <v>9.804703068951774</v>
      </c>
      <c r="J14" s="295">
        <f t="shared" si="4"/>
        <v>31.964926265444401</v>
      </c>
      <c r="K14" s="295">
        <f t="shared" si="4"/>
        <v>12.355520127540853</v>
      </c>
      <c r="L14" s="295">
        <f>L10*100/$H10</f>
        <v>45.874850538062972</v>
      </c>
      <c r="M14" s="295">
        <f t="shared" si="4"/>
        <v>88.401753686727787</v>
      </c>
      <c r="N14" s="303" t="s">
        <v>103</v>
      </c>
      <c r="O14" s="301">
        <f t="shared" ref="O14:R16" si="5">I14-C14</f>
        <v>-1.3932135977148921</v>
      </c>
      <c r="P14" s="301">
        <f t="shared" si="5"/>
        <v>-5.7086848456667134</v>
      </c>
      <c r="Q14" s="301">
        <f t="shared" si="5"/>
        <v>-0.57850765023692574</v>
      </c>
      <c r="R14" s="301">
        <f t="shared" si="5"/>
        <v>7.6804060936185294</v>
      </c>
      <c r="S14" s="301">
        <f t="shared" ref="S14:S16" si="6">M14-G14</f>
        <v>0.55453146450555835</v>
      </c>
    </row>
    <row r="15" spans="1:19" ht="14.65" customHeight="1">
      <c r="A15" s="288" t="s">
        <v>30</v>
      </c>
      <c r="B15" s="305">
        <f t="shared" si="3"/>
        <v>100</v>
      </c>
      <c r="C15" s="297">
        <f t="shared" si="3"/>
        <v>15.565345080763583</v>
      </c>
      <c r="D15" s="297">
        <f t="shared" si="3"/>
        <v>53.744493392070481</v>
      </c>
      <c r="E15" s="297">
        <f t="shared" si="3"/>
        <v>8.5168869309838477</v>
      </c>
      <c r="F15" s="297">
        <f t="shared" si="3"/>
        <v>22.173274596182086</v>
      </c>
      <c r="G15" s="297">
        <f t="shared" si="3"/>
        <v>81.350954478707777</v>
      </c>
      <c r="H15" s="305">
        <f t="shared" si="4"/>
        <v>100</v>
      </c>
      <c r="I15" s="297">
        <f t="shared" si="4"/>
        <v>13.472378804960542</v>
      </c>
      <c r="J15" s="297">
        <f t="shared" si="4"/>
        <v>39.346110484780155</v>
      </c>
      <c r="K15" s="297">
        <f t="shared" si="4"/>
        <v>11.668545659526494</v>
      </c>
      <c r="L15" s="297">
        <f t="shared" si="4"/>
        <v>35.512965050732809</v>
      </c>
      <c r="M15" s="297">
        <f t="shared" si="4"/>
        <v>83.990980834272833</v>
      </c>
      <c r="N15" s="302" t="s">
        <v>103</v>
      </c>
      <c r="O15" s="302">
        <f t="shared" si="5"/>
        <v>-2.0929662758030414</v>
      </c>
      <c r="P15" s="302">
        <f t="shared" si="5"/>
        <v>-14.398382907290326</v>
      </c>
      <c r="Q15" s="302">
        <f t="shared" si="5"/>
        <v>3.1516587285426461</v>
      </c>
      <c r="R15" s="302">
        <f t="shared" si="5"/>
        <v>13.339690454550723</v>
      </c>
      <c r="S15" s="302">
        <f t="shared" si="6"/>
        <v>2.6400263555650554</v>
      </c>
    </row>
    <row r="16" spans="1:19" ht="14.65" customHeight="1">
      <c r="A16" s="289" t="s">
        <v>41</v>
      </c>
      <c r="B16" s="280">
        <f t="shared" si="3"/>
        <v>100</v>
      </c>
      <c r="C16" s="311">
        <f t="shared" si="3"/>
        <v>4.8832271762208066</v>
      </c>
      <c r="D16" s="311">
        <f t="shared" si="3"/>
        <v>14.437367303609342</v>
      </c>
      <c r="E16" s="311">
        <f t="shared" si="3"/>
        <v>19.320594479830149</v>
      </c>
      <c r="F16" s="311">
        <f t="shared" si="3"/>
        <v>61.358811040339702</v>
      </c>
      <c r="G16" s="311">
        <f t="shared" si="3"/>
        <v>97.239915074309977</v>
      </c>
      <c r="H16" s="280">
        <f t="shared" si="4"/>
        <v>100</v>
      </c>
      <c r="I16" s="311">
        <f t="shared" si="4"/>
        <v>0.95238095238095233</v>
      </c>
      <c r="J16" s="311">
        <f t="shared" si="4"/>
        <v>14.149659863945578</v>
      </c>
      <c r="K16" s="311">
        <f t="shared" si="4"/>
        <v>14.013605442176871</v>
      </c>
      <c r="L16" s="311">
        <f t="shared" si="4"/>
        <v>70.884353741496597</v>
      </c>
      <c r="M16" s="311">
        <f t="shared" si="4"/>
        <v>99.047619047619051</v>
      </c>
      <c r="N16" s="312" t="s">
        <v>103</v>
      </c>
      <c r="O16" s="312">
        <f t="shared" si="5"/>
        <v>-3.930846223839854</v>
      </c>
      <c r="P16" s="312">
        <f t="shared" si="5"/>
        <v>-0.28770743966376422</v>
      </c>
      <c r="Q16" s="312">
        <f t="shared" si="5"/>
        <v>-5.3069890376532776</v>
      </c>
      <c r="R16" s="312">
        <f t="shared" si="5"/>
        <v>9.5255427011568941</v>
      </c>
      <c r="S16" s="312">
        <f t="shared" si="6"/>
        <v>1.8077039733090743</v>
      </c>
    </row>
    <row r="17" spans="1:19" ht="14.65" customHeight="1">
      <c r="A17" s="285"/>
      <c r="B17" s="365" t="s">
        <v>175</v>
      </c>
      <c r="C17" s="365"/>
      <c r="D17" s="365"/>
      <c r="E17" s="365"/>
      <c r="F17" s="365"/>
      <c r="G17" s="365"/>
      <c r="H17" s="365" t="s">
        <v>175</v>
      </c>
      <c r="I17" s="365"/>
      <c r="J17" s="365"/>
      <c r="K17" s="365"/>
      <c r="L17" s="365"/>
      <c r="M17" s="365"/>
      <c r="N17" s="365" t="s">
        <v>175</v>
      </c>
      <c r="O17" s="365"/>
      <c r="P17" s="365"/>
      <c r="Q17" s="365"/>
      <c r="R17" s="365"/>
      <c r="S17" s="365"/>
    </row>
    <row r="18" spans="1:19" ht="14.65" customHeight="1">
      <c r="A18" s="285"/>
      <c r="B18" s="362" t="s">
        <v>5</v>
      </c>
      <c r="C18" s="362"/>
      <c r="D18" s="362"/>
      <c r="E18" s="362"/>
      <c r="F18" s="362"/>
      <c r="G18" s="362"/>
      <c r="H18" s="362" t="s">
        <v>5</v>
      </c>
      <c r="I18" s="362"/>
      <c r="J18" s="362"/>
      <c r="K18" s="362"/>
      <c r="L18" s="362"/>
      <c r="M18" s="362"/>
      <c r="N18" s="362" t="s">
        <v>5</v>
      </c>
      <c r="O18" s="362"/>
      <c r="P18" s="362"/>
      <c r="Q18" s="362"/>
      <c r="R18" s="362"/>
      <c r="S18" s="362"/>
    </row>
    <row r="19" spans="1:19" ht="14.65" customHeight="1">
      <c r="A19" s="287" t="s">
        <v>29</v>
      </c>
      <c r="B19" s="307">
        <f>SUM(B20:B21)</f>
        <v>64802</v>
      </c>
      <c r="C19" s="307">
        <f t="shared" ref="C19:M19" si="7">SUM(C20:C21)</f>
        <v>15749</v>
      </c>
      <c r="D19" s="307">
        <f t="shared" si="7"/>
        <v>20193</v>
      </c>
      <c r="E19" s="307">
        <f t="shared" si="7"/>
        <v>7863</v>
      </c>
      <c r="F19" s="307">
        <f t="shared" si="7"/>
        <v>20997</v>
      </c>
      <c r="G19" s="307">
        <f t="shared" si="7"/>
        <v>44137</v>
      </c>
      <c r="H19" s="307">
        <f t="shared" si="7"/>
        <v>65853</v>
      </c>
      <c r="I19" s="307">
        <f t="shared" si="7"/>
        <v>12626</v>
      </c>
      <c r="J19" s="307">
        <f t="shared" si="7"/>
        <v>18767</v>
      </c>
      <c r="K19" s="307">
        <f t="shared" si="7"/>
        <v>9555</v>
      </c>
      <c r="L19" s="307">
        <f t="shared" si="7"/>
        <v>24905</v>
      </c>
      <c r="M19" s="307">
        <f t="shared" si="7"/>
        <v>49899</v>
      </c>
      <c r="N19" s="309">
        <f t="shared" ref="N19:R21" si="8">H19-B19</f>
        <v>1051</v>
      </c>
      <c r="O19" s="309">
        <f t="shared" si="8"/>
        <v>-3123</v>
      </c>
      <c r="P19" s="309">
        <f t="shared" si="8"/>
        <v>-1426</v>
      </c>
      <c r="Q19" s="309">
        <f t="shared" si="8"/>
        <v>1692</v>
      </c>
      <c r="R19" s="309">
        <f t="shared" si="8"/>
        <v>3908</v>
      </c>
      <c r="S19" s="309">
        <f t="shared" ref="S19:S21" si="9">M19-G19</f>
        <v>5762</v>
      </c>
    </row>
    <row r="20" spans="1:19" ht="14.65" customHeight="1">
      <c r="A20" s="288" t="s">
        <v>30</v>
      </c>
      <c r="B20" s="292">
        <f>SUM(C20:F20)</f>
        <v>46055</v>
      </c>
      <c r="C20" s="292">
        <v>14809</v>
      </c>
      <c r="D20" s="292">
        <v>16125</v>
      </c>
      <c r="E20" s="292">
        <v>5142</v>
      </c>
      <c r="F20" s="292">
        <v>9979</v>
      </c>
      <c r="G20" s="292">
        <v>25678</v>
      </c>
      <c r="H20" s="292">
        <f>SUM(I20:L20)</f>
        <v>46220</v>
      </c>
      <c r="I20" s="292">
        <v>12178</v>
      </c>
      <c r="J20" s="292">
        <v>15086</v>
      </c>
      <c r="K20" s="292">
        <v>6656</v>
      </c>
      <c r="L20" s="292">
        <v>12300</v>
      </c>
      <c r="M20" s="292">
        <v>30468</v>
      </c>
      <c r="N20" s="293">
        <f t="shared" si="8"/>
        <v>165</v>
      </c>
      <c r="O20" s="293">
        <f t="shared" si="8"/>
        <v>-2631</v>
      </c>
      <c r="P20" s="293">
        <f t="shared" si="8"/>
        <v>-1039</v>
      </c>
      <c r="Q20" s="293">
        <f t="shared" si="8"/>
        <v>1514</v>
      </c>
      <c r="R20" s="293">
        <f t="shared" si="8"/>
        <v>2321</v>
      </c>
      <c r="S20" s="293">
        <f t="shared" si="9"/>
        <v>4790</v>
      </c>
    </row>
    <row r="21" spans="1:19" ht="14.65" customHeight="1">
      <c r="A21" s="289" t="s">
        <v>41</v>
      </c>
      <c r="B21" s="291">
        <f>SUM(C21:F21)</f>
        <v>18747</v>
      </c>
      <c r="C21" s="291">
        <v>940</v>
      </c>
      <c r="D21" s="291">
        <v>4068</v>
      </c>
      <c r="E21" s="291">
        <v>2721</v>
      </c>
      <c r="F21" s="291">
        <v>11018</v>
      </c>
      <c r="G21" s="291">
        <v>18459</v>
      </c>
      <c r="H21" s="291">
        <f>SUM(I21:L21)</f>
        <v>19633</v>
      </c>
      <c r="I21" s="291">
        <v>448</v>
      </c>
      <c r="J21" s="291">
        <v>3681</v>
      </c>
      <c r="K21" s="291">
        <v>2899</v>
      </c>
      <c r="L21" s="291">
        <v>12605</v>
      </c>
      <c r="M21" s="291">
        <v>19431</v>
      </c>
      <c r="N21" s="294">
        <f t="shared" si="8"/>
        <v>886</v>
      </c>
      <c r="O21" s="294">
        <f t="shared" si="8"/>
        <v>-492</v>
      </c>
      <c r="P21" s="294">
        <f t="shared" si="8"/>
        <v>-387</v>
      </c>
      <c r="Q21" s="294">
        <f t="shared" si="8"/>
        <v>178</v>
      </c>
      <c r="R21" s="294">
        <f t="shared" si="8"/>
        <v>1587</v>
      </c>
      <c r="S21" s="294">
        <f t="shared" si="9"/>
        <v>972</v>
      </c>
    </row>
    <row r="22" spans="1:19" ht="14.65" customHeight="1">
      <c r="A22" s="290"/>
      <c r="B22" s="376" t="s">
        <v>156</v>
      </c>
      <c r="C22" s="364"/>
      <c r="D22" s="364"/>
      <c r="E22" s="364"/>
      <c r="F22" s="364"/>
      <c r="G22" s="364"/>
      <c r="H22" s="376" t="s">
        <v>156</v>
      </c>
      <c r="I22" s="364"/>
      <c r="J22" s="364"/>
      <c r="K22" s="364"/>
      <c r="L22" s="364"/>
      <c r="M22" s="364"/>
      <c r="N22" s="376" t="s">
        <v>124</v>
      </c>
      <c r="O22" s="364"/>
      <c r="P22" s="364"/>
      <c r="Q22" s="364"/>
      <c r="R22" s="364"/>
      <c r="S22" s="364"/>
    </row>
    <row r="23" spans="1:19" ht="14.65" customHeight="1">
      <c r="A23" s="287" t="s">
        <v>29</v>
      </c>
      <c r="B23" s="304">
        <f t="shared" ref="B23:G25" si="10">B19*100/$B19</f>
        <v>100</v>
      </c>
      <c r="C23" s="295">
        <f t="shared" si="10"/>
        <v>24.303262244992439</v>
      </c>
      <c r="D23" s="295">
        <f t="shared" si="10"/>
        <v>31.161075275454461</v>
      </c>
      <c r="E23" s="295">
        <f t="shared" si="10"/>
        <v>12.133884756643313</v>
      </c>
      <c r="F23" s="295">
        <f t="shared" si="10"/>
        <v>32.401777722909785</v>
      </c>
      <c r="G23" s="295">
        <f t="shared" si="10"/>
        <v>68.110552143452367</v>
      </c>
      <c r="H23" s="304">
        <f t="shared" ref="H23:M25" si="11">H19*100/$H19</f>
        <v>100</v>
      </c>
      <c r="I23" s="295">
        <f t="shared" si="11"/>
        <v>19.173006544880263</v>
      </c>
      <c r="J23" s="295">
        <f t="shared" si="11"/>
        <v>28.498322020257241</v>
      </c>
      <c r="K23" s="295">
        <f t="shared" si="11"/>
        <v>14.509589540339848</v>
      </c>
      <c r="L23" s="295">
        <f t="shared" si="11"/>
        <v>37.819081894522647</v>
      </c>
      <c r="M23" s="295">
        <f t="shared" si="11"/>
        <v>75.773313288688442</v>
      </c>
      <c r="N23" s="303" t="s">
        <v>103</v>
      </c>
      <c r="O23" s="301">
        <f t="shared" ref="O23:R25" si="12">I23-C23</f>
        <v>-5.1302557001121762</v>
      </c>
      <c r="P23" s="301">
        <f t="shared" si="12"/>
        <v>-2.6627532551972202</v>
      </c>
      <c r="Q23" s="301">
        <f t="shared" si="12"/>
        <v>2.3757047836965342</v>
      </c>
      <c r="R23" s="301">
        <f t="shared" si="12"/>
        <v>5.4173041716128623</v>
      </c>
      <c r="S23" s="301">
        <f t="shared" ref="S23:S25" si="13">M23-G23</f>
        <v>7.6627611452360753</v>
      </c>
    </row>
    <row r="24" spans="1:19" ht="14.65" customHeight="1">
      <c r="A24" s="288" t="s">
        <v>30</v>
      </c>
      <c r="B24" s="305">
        <f t="shared" si="10"/>
        <v>100</v>
      </c>
      <c r="C24" s="297">
        <f t="shared" si="10"/>
        <v>32.155032026924331</v>
      </c>
      <c r="D24" s="297">
        <f t="shared" si="10"/>
        <v>35.012485072196284</v>
      </c>
      <c r="E24" s="297">
        <f t="shared" si="10"/>
        <v>11.164911518836174</v>
      </c>
      <c r="F24" s="297">
        <f t="shared" si="10"/>
        <v>21.66757138204321</v>
      </c>
      <c r="G24" s="297">
        <f t="shared" si="10"/>
        <v>55.755075453262407</v>
      </c>
      <c r="H24" s="305">
        <f t="shared" si="11"/>
        <v>100</v>
      </c>
      <c r="I24" s="297">
        <f t="shared" si="11"/>
        <v>26.347901341410644</v>
      </c>
      <c r="J24" s="297">
        <f t="shared" si="11"/>
        <v>32.639549978364343</v>
      </c>
      <c r="K24" s="297">
        <f t="shared" si="11"/>
        <v>14.400692340977931</v>
      </c>
      <c r="L24" s="297">
        <f t="shared" si="11"/>
        <v>26.61185633924708</v>
      </c>
      <c r="M24" s="297">
        <f t="shared" si="11"/>
        <v>65.919515361315447</v>
      </c>
      <c r="N24" s="302" t="s">
        <v>103</v>
      </c>
      <c r="O24" s="302">
        <f t="shared" si="12"/>
        <v>-5.8071306855136875</v>
      </c>
      <c r="P24" s="302">
        <f t="shared" si="12"/>
        <v>-2.3729350938319413</v>
      </c>
      <c r="Q24" s="302">
        <f t="shared" si="12"/>
        <v>3.2357808221417574</v>
      </c>
      <c r="R24" s="302">
        <f t="shared" si="12"/>
        <v>4.9442849572038696</v>
      </c>
      <c r="S24" s="302">
        <f t="shared" si="13"/>
        <v>10.164439908053041</v>
      </c>
    </row>
    <row r="25" spans="1:19" ht="14.65" customHeight="1">
      <c r="A25" s="289" t="s">
        <v>41</v>
      </c>
      <c r="B25" s="304">
        <f t="shared" si="10"/>
        <v>100</v>
      </c>
      <c r="C25" s="295">
        <f t="shared" si="10"/>
        <v>5.014135595028538</v>
      </c>
      <c r="D25" s="295">
        <f t="shared" si="10"/>
        <v>21.699471915506482</v>
      </c>
      <c r="E25" s="295">
        <f t="shared" si="10"/>
        <v>14.51432229156665</v>
      </c>
      <c r="F25" s="295">
        <f t="shared" si="10"/>
        <v>58.77207019789833</v>
      </c>
      <c r="G25" s="295">
        <f t="shared" si="10"/>
        <v>98.463754200672113</v>
      </c>
      <c r="H25" s="304">
        <f t="shared" si="11"/>
        <v>100</v>
      </c>
      <c r="I25" s="295">
        <f t="shared" si="11"/>
        <v>2.2818723577649873</v>
      </c>
      <c r="J25" s="295">
        <f t="shared" si="11"/>
        <v>18.749044975296695</v>
      </c>
      <c r="K25" s="295">
        <f t="shared" si="11"/>
        <v>14.765955279376559</v>
      </c>
      <c r="L25" s="295">
        <f t="shared" si="11"/>
        <v>64.203127387561764</v>
      </c>
      <c r="M25" s="295">
        <f t="shared" si="11"/>
        <v>98.97112005297204</v>
      </c>
      <c r="N25" s="301" t="s">
        <v>103</v>
      </c>
      <c r="O25" s="301">
        <f t="shared" si="12"/>
        <v>-2.7322632372635507</v>
      </c>
      <c r="P25" s="301">
        <f t="shared" si="12"/>
        <v>-2.9504269402097876</v>
      </c>
      <c r="Q25" s="301">
        <f t="shared" si="12"/>
        <v>0.25163298780990928</v>
      </c>
      <c r="R25" s="301">
        <f t="shared" si="12"/>
        <v>5.4310571896634343</v>
      </c>
      <c r="S25" s="301">
        <f t="shared" si="13"/>
        <v>0.5073658522999267</v>
      </c>
    </row>
    <row r="26" spans="1:19" ht="20.25" customHeight="1">
      <c r="A26" s="373" t="s">
        <v>127</v>
      </c>
      <c r="B26" s="373"/>
      <c r="C26" s="373"/>
      <c r="D26" s="373"/>
      <c r="E26" s="373"/>
      <c r="F26" s="373"/>
      <c r="G26" s="373"/>
      <c r="H26" s="373"/>
      <c r="I26" s="373"/>
      <c r="J26" s="373"/>
      <c r="K26" s="373"/>
      <c r="L26" s="373"/>
      <c r="M26" s="373"/>
      <c r="N26" s="373"/>
      <c r="O26" s="373"/>
      <c r="P26" s="373"/>
      <c r="Q26" s="373"/>
      <c r="R26" s="373"/>
      <c r="S26" s="373"/>
    </row>
  </sheetData>
  <mergeCells count="29">
    <mergeCell ref="A5:A7"/>
    <mergeCell ref="B5:G5"/>
    <mergeCell ref="H5:M5"/>
    <mergeCell ref="N5:S5"/>
    <mergeCell ref="B6:B7"/>
    <mergeCell ref="C6:G6"/>
    <mergeCell ref="H6:H7"/>
    <mergeCell ref="I6:M6"/>
    <mergeCell ref="N6:N7"/>
    <mergeCell ref="O6:S6"/>
    <mergeCell ref="B8:G8"/>
    <mergeCell ref="H8:M8"/>
    <mergeCell ref="N8:S8"/>
    <mergeCell ref="B9:G9"/>
    <mergeCell ref="H9:M9"/>
    <mergeCell ref="N9:S9"/>
    <mergeCell ref="B13:G13"/>
    <mergeCell ref="H13:M13"/>
    <mergeCell ref="N13:S13"/>
    <mergeCell ref="B17:G17"/>
    <mergeCell ref="H17:M17"/>
    <mergeCell ref="N17:S17"/>
    <mergeCell ref="A26:S26"/>
    <mergeCell ref="B18:G18"/>
    <mergeCell ref="H18:M18"/>
    <mergeCell ref="N18:S18"/>
    <mergeCell ref="B22:G22"/>
    <mergeCell ref="H22:M22"/>
    <mergeCell ref="N22:S22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6"/>
  <sheetViews>
    <sheetView workbookViewId="0"/>
  </sheetViews>
  <sheetFormatPr baseColWidth="10" defaultColWidth="10.81640625" defaultRowHeight="14.65" customHeight="1"/>
  <cols>
    <col min="1" max="1" width="26.81640625" style="3" customWidth="1"/>
    <col min="2" max="2" width="15.54296875" style="3" customWidth="1"/>
    <col min="3" max="5" width="12.54296875" style="3" customWidth="1"/>
    <col min="6" max="6" width="15.54296875" style="3" customWidth="1"/>
    <col min="7" max="9" width="12.54296875" style="3" customWidth="1"/>
    <col min="10" max="10" width="15.54296875" style="3" customWidth="1"/>
    <col min="11" max="13" width="12.54296875" style="3" customWidth="1"/>
    <col min="14" max="16384" width="10.81640625" style="3"/>
  </cols>
  <sheetData>
    <row r="1" spans="1:13" s="5" customFormat="1" ht="20.25" customHeight="1">
      <c r="A1" s="4" t="s">
        <v>0</v>
      </c>
    </row>
    <row r="2" spans="1:13" s="2" customFormat="1" ht="14.65" customHeight="1">
      <c r="A2" s="1"/>
    </row>
    <row r="3" spans="1:13" s="2" customFormat="1" ht="14.65" customHeight="1">
      <c r="A3" s="9" t="s">
        <v>367</v>
      </c>
    </row>
    <row r="5" spans="1:13" ht="14.65" customHeight="1">
      <c r="A5" s="374" t="s">
        <v>207</v>
      </c>
      <c r="B5" s="366">
        <v>2012</v>
      </c>
      <c r="C5" s="366"/>
      <c r="D5" s="366"/>
      <c r="E5" s="366"/>
      <c r="F5" s="366">
        <v>2015</v>
      </c>
      <c r="G5" s="366"/>
      <c r="H5" s="366"/>
      <c r="I5" s="366"/>
      <c r="J5" s="366" t="s">
        <v>214</v>
      </c>
      <c r="K5" s="366"/>
      <c r="L5" s="366"/>
      <c r="M5" s="366"/>
    </row>
    <row r="6" spans="1:13" ht="14.65" customHeight="1">
      <c r="A6" s="375"/>
      <c r="B6" s="371" t="s">
        <v>155</v>
      </c>
      <c r="C6" s="366" t="s">
        <v>27</v>
      </c>
      <c r="D6" s="366"/>
      <c r="E6" s="366"/>
      <c r="F6" s="371" t="s">
        <v>155</v>
      </c>
      <c r="G6" s="366" t="s">
        <v>27</v>
      </c>
      <c r="H6" s="366"/>
      <c r="I6" s="366"/>
      <c r="J6" s="371" t="s">
        <v>155</v>
      </c>
      <c r="K6" s="366" t="s">
        <v>27</v>
      </c>
      <c r="L6" s="366"/>
      <c r="M6" s="366"/>
    </row>
    <row r="7" spans="1:13" s="25" customFormat="1" ht="40.15" customHeight="1">
      <c r="A7" s="377"/>
      <c r="B7" s="372"/>
      <c r="C7" s="181" t="s">
        <v>72</v>
      </c>
      <c r="D7" s="181" t="s">
        <v>159</v>
      </c>
      <c r="E7" s="181" t="s">
        <v>158</v>
      </c>
      <c r="F7" s="372"/>
      <c r="G7" s="181" t="s">
        <v>72</v>
      </c>
      <c r="H7" s="181" t="s">
        <v>159</v>
      </c>
      <c r="I7" s="181" t="s">
        <v>158</v>
      </c>
      <c r="J7" s="372"/>
      <c r="K7" s="181" t="s">
        <v>72</v>
      </c>
      <c r="L7" s="181" t="s">
        <v>159</v>
      </c>
      <c r="M7" s="181" t="s">
        <v>158</v>
      </c>
    </row>
    <row r="8" spans="1:13" ht="14.65" customHeight="1">
      <c r="A8" s="8"/>
      <c r="B8" s="365" t="s">
        <v>174</v>
      </c>
      <c r="C8" s="365"/>
      <c r="D8" s="365"/>
      <c r="E8" s="365"/>
      <c r="F8" s="365" t="s">
        <v>174</v>
      </c>
      <c r="G8" s="365"/>
      <c r="H8" s="365"/>
      <c r="I8" s="365"/>
      <c r="J8" s="365" t="s">
        <v>174</v>
      </c>
      <c r="K8" s="365"/>
      <c r="L8" s="365"/>
      <c r="M8" s="365"/>
    </row>
    <row r="9" spans="1:13" ht="14.65" customHeight="1">
      <c r="A9" s="8"/>
      <c r="B9" s="362" t="s">
        <v>5</v>
      </c>
      <c r="C9" s="362"/>
      <c r="D9" s="362"/>
      <c r="E9" s="362"/>
      <c r="F9" s="362" t="s">
        <v>5</v>
      </c>
      <c r="G9" s="362"/>
      <c r="H9" s="362"/>
      <c r="I9" s="362"/>
      <c r="J9" s="362" t="s">
        <v>5</v>
      </c>
      <c r="K9" s="362"/>
      <c r="L9" s="362"/>
      <c r="M9" s="362"/>
    </row>
    <row r="10" spans="1:13" ht="14.65" customHeight="1">
      <c r="A10" s="26" t="s">
        <v>29</v>
      </c>
      <c r="B10" s="307">
        <f>SUM(C10:D10)</f>
        <v>3062</v>
      </c>
      <c r="C10" s="307">
        <f>SUM(C11:C12)</f>
        <v>1392</v>
      </c>
      <c r="D10" s="307">
        <f t="shared" ref="D10:E10" si="0">SUM(D11:D12)</f>
        <v>1670</v>
      </c>
      <c r="E10" s="307">
        <f t="shared" si="0"/>
        <v>2461</v>
      </c>
      <c r="F10" s="307">
        <f>SUM(G10:H10)</f>
        <v>4902</v>
      </c>
      <c r="G10" s="307">
        <f>SUM(G11:G12)</f>
        <v>2525</v>
      </c>
      <c r="H10" s="307">
        <f t="shared" ref="H10" si="1">SUM(H11:H12)</f>
        <v>2377</v>
      </c>
      <c r="I10" s="307">
        <f t="shared" ref="I10" si="2">SUM(I11:I12)</f>
        <v>4054</v>
      </c>
      <c r="J10" s="309">
        <f>F10-B10</f>
        <v>1840</v>
      </c>
      <c r="K10" s="309">
        <f t="shared" ref="J10:M12" si="3">G10-C10</f>
        <v>1133</v>
      </c>
      <c r="L10" s="309">
        <f t="shared" si="3"/>
        <v>707</v>
      </c>
      <c r="M10" s="309">
        <f t="shared" si="3"/>
        <v>1593</v>
      </c>
    </row>
    <row r="11" spans="1:13" ht="14.65" customHeight="1">
      <c r="A11" s="27" t="s">
        <v>30</v>
      </c>
      <c r="B11" s="292">
        <f>SUM(C11:D11)</f>
        <v>1252</v>
      </c>
      <c r="C11" s="292">
        <v>561</v>
      </c>
      <c r="D11" s="292">
        <v>691</v>
      </c>
      <c r="E11" s="292">
        <v>1084</v>
      </c>
      <c r="F11" s="292">
        <f>SUM(G11:H11)</f>
        <v>2694</v>
      </c>
      <c r="G11" s="292">
        <v>1434</v>
      </c>
      <c r="H11" s="292">
        <v>1260</v>
      </c>
      <c r="I11" s="292">
        <v>2493</v>
      </c>
      <c r="J11" s="293">
        <f t="shared" si="3"/>
        <v>1442</v>
      </c>
      <c r="K11" s="293">
        <f t="shared" si="3"/>
        <v>873</v>
      </c>
      <c r="L11" s="293">
        <f t="shared" si="3"/>
        <v>569</v>
      </c>
      <c r="M11" s="293">
        <f t="shared" si="3"/>
        <v>1409</v>
      </c>
    </row>
    <row r="12" spans="1:13" ht="14.65" customHeight="1">
      <c r="A12" s="30" t="s">
        <v>41</v>
      </c>
      <c r="B12" s="291">
        <f>SUM(C12:D12)</f>
        <v>1810</v>
      </c>
      <c r="C12" s="291">
        <v>831</v>
      </c>
      <c r="D12" s="291">
        <v>979</v>
      </c>
      <c r="E12" s="291">
        <v>1377</v>
      </c>
      <c r="F12" s="291">
        <f>SUM(G12:H12)</f>
        <v>2208</v>
      </c>
      <c r="G12" s="291">
        <v>1091</v>
      </c>
      <c r="H12" s="291">
        <v>1117</v>
      </c>
      <c r="I12" s="291">
        <v>1561</v>
      </c>
      <c r="J12" s="294">
        <f t="shared" si="3"/>
        <v>398</v>
      </c>
      <c r="K12" s="294">
        <f t="shared" si="3"/>
        <v>260</v>
      </c>
      <c r="L12" s="294">
        <f t="shared" si="3"/>
        <v>138</v>
      </c>
      <c r="M12" s="294">
        <f t="shared" si="3"/>
        <v>184</v>
      </c>
    </row>
    <row r="13" spans="1:13" ht="14.65" customHeight="1">
      <c r="A13" s="31"/>
      <c r="B13" s="376" t="s">
        <v>156</v>
      </c>
      <c r="C13" s="364"/>
      <c r="D13" s="364"/>
      <c r="E13" s="364"/>
      <c r="F13" s="376" t="s">
        <v>156</v>
      </c>
      <c r="G13" s="364"/>
      <c r="H13" s="364"/>
      <c r="I13" s="364"/>
      <c r="J13" s="376" t="s">
        <v>124</v>
      </c>
      <c r="K13" s="364"/>
      <c r="L13" s="364"/>
      <c r="M13" s="364"/>
    </row>
    <row r="14" spans="1:13" ht="14.65" customHeight="1">
      <c r="A14" s="26" t="s">
        <v>29</v>
      </c>
      <c r="B14" s="304">
        <f t="shared" ref="B14:E16" si="4">B10*100/$B10</f>
        <v>100</v>
      </c>
      <c r="C14" s="63">
        <f t="shared" si="4"/>
        <v>45.460483344219462</v>
      </c>
      <c r="D14" s="63">
        <f t="shared" si="4"/>
        <v>54.539516655780538</v>
      </c>
      <c r="E14" s="63">
        <f t="shared" si="4"/>
        <v>80.372305682560423</v>
      </c>
      <c r="F14" s="304">
        <f t="shared" ref="F14:I16" si="5">F10*100/$F10</f>
        <v>100</v>
      </c>
      <c r="G14" s="63">
        <f t="shared" si="5"/>
        <v>51.509587923296614</v>
      </c>
      <c r="H14" s="63">
        <f t="shared" si="5"/>
        <v>48.490412076703386</v>
      </c>
      <c r="I14" s="63">
        <f t="shared" si="5"/>
        <v>82.700938392492858</v>
      </c>
      <c r="J14" s="183" t="s">
        <v>103</v>
      </c>
      <c r="K14" s="174">
        <f t="shared" ref="K14:M16" si="6">G14-C14</f>
        <v>6.0491045790771523</v>
      </c>
      <c r="L14" s="174">
        <f t="shared" si="6"/>
        <v>-6.0491045790771523</v>
      </c>
      <c r="M14" s="174">
        <f t="shared" si="6"/>
        <v>2.3286327099324353</v>
      </c>
    </row>
    <row r="15" spans="1:13" ht="14.65" customHeight="1">
      <c r="A15" s="27" t="s">
        <v>30</v>
      </c>
      <c r="B15" s="305">
        <f t="shared" si="4"/>
        <v>100</v>
      </c>
      <c r="C15" s="65">
        <f t="shared" si="4"/>
        <v>44.808306709265175</v>
      </c>
      <c r="D15" s="65">
        <f t="shared" si="4"/>
        <v>55.191693290734825</v>
      </c>
      <c r="E15" s="65">
        <f t="shared" si="4"/>
        <v>86.581469648562305</v>
      </c>
      <c r="F15" s="305">
        <f t="shared" si="5"/>
        <v>100</v>
      </c>
      <c r="G15" s="65">
        <f t="shared" si="5"/>
        <v>53.229398663697104</v>
      </c>
      <c r="H15" s="65">
        <f t="shared" si="5"/>
        <v>46.770601336302896</v>
      </c>
      <c r="I15" s="65">
        <f t="shared" si="5"/>
        <v>92.538975501113583</v>
      </c>
      <c r="J15" s="175" t="s">
        <v>103</v>
      </c>
      <c r="K15" s="175">
        <f t="shared" si="6"/>
        <v>8.4210919544319296</v>
      </c>
      <c r="L15" s="175">
        <f t="shared" si="6"/>
        <v>-8.4210919544319296</v>
      </c>
      <c r="M15" s="175">
        <f t="shared" si="6"/>
        <v>5.9575058525512787</v>
      </c>
    </row>
    <row r="16" spans="1:13" ht="14.65" customHeight="1">
      <c r="A16" s="30" t="s">
        <v>41</v>
      </c>
      <c r="B16" s="280">
        <f t="shared" si="4"/>
        <v>100</v>
      </c>
      <c r="C16" s="195">
        <f t="shared" si="4"/>
        <v>45.911602209944753</v>
      </c>
      <c r="D16" s="195">
        <f t="shared" si="4"/>
        <v>54.088397790055247</v>
      </c>
      <c r="E16" s="195">
        <f t="shared" si="4"/>
        <v>76.077348066298342</v>
      </c>
      <c r="F16" s="280">
        <f t="shared" si="5"/>
        <v>100</v>
      </c>
      <c r="G16" s="195">
        <f t="shared" si="5"/>
        <v>49.411231884057969</v>
      </c>
      <c r="H16" s="195">
        <f t="shared" si="5"/>
        <v>50.588768115942031</v>
      </c>
      <c r="I16" s="195">
        <f t="shared" si="5"/>
        <v>70.697463768115938</v>
      </c>
      <c r="J16" s="196" t="s">
        <v>103</v>
      </c>
      <c r="K16" s="196">
        <f t="shared" si="6"/>
        <v>3.4996296741132156</v>
      </c>
      <c r="L16" s="196">
        <f t="shared" si="6"/>
        <v>-3.4996296741132156</v>
      </c>
      <c r="M16" s="196">
        <f t="shared" si="6"/>
        <v>-5.3798842981824038</v>
      </c>
    </row>
    <row r="17" spans="1:13" ht="14.65" customHeight="1">
      <c r="A17" s="8"/>
      <c r="B17" s="365" t="s">
        <v>175</v>
      </c>
      <c r="C17" s="365"/>
      <c r="D17" s="365"/>
      <c r="E17" s="365"/>
      <c r="F17" s="365" t="s">
        <v>175</v>
      </c>
      <c r="G17" s="365"/>
      <c r="H17" s="365"/>
      <c r="I17" s="365"/>
      <c r="J17" s="365" t="s">
        <v>175</v>
      </c>
      <c r="K17" s="365"/>
      <c r="L17" s="365"/>
      <c r="M17" s="365"/>
    </row>
    <row r="18" spans="1:13" ht="14.65" customHeight="1">
      <c r="A18" s="8"/>
      <c r="B18" s="362" t="s">
        <v>5</v>
      </c>
      <c r="C18" s="362"/>
      <c r="D18" s="362"/>
      <c r="E18" s="362"/>
      <c r="F18" s="362" t="s">
        <v>5</v>
      </c>
      <c r="G18" s="362"/>
      <c r="H18" s="362"/>
      <c r="I18" s="362"/>
      <c r="J18" s="362" t="s">
        <v>5</v>
      </c>
      <c r="K18" s="362"/>
      <c r="L18" s="362"/>
      <c r="M18" s="362"/>
    </row>
    <row r="19" spans="1:13" ht="14.65" customHeight="1">
      <c r="A19" s="26" t="s">
        <v>29</v>
      </c>
      <c r="B19" s="307">
        <f>SUM(C19:D19)</f>
        <v>449011</v>
      </c>
      <c r="C19" s="307">
        <f>SUM(C20:C21)</f>
        <v>282644</v>
      </c>
      <c r="D19" s="307">
        <f t="shared" ref="D19" si="7">SUM(D20:D21)</f>
        <v>166367</v>
      </c>
      <c r="E19" s="307">
        <f t="shared" ref="E19" si="8">SUM(E20:E21)</f>
        <v>354064</v>
      </c>
      <c r="F19" s="307">
        <f>SUM(G19:H19)</f>
        <v>463132</v>
      </c>
      <c r="G19" s="307">
        <f>SUM(G20:G21)</f>
        <v>278931</v>
      </c>
      <c r="H19" s="307">
        <f t="shared" ref="H19" si="9">SUM(H20:H21)</f>
        <v>184201</v>
      </c>
      <c r="I19" s="307">
        <f t="shared" ref="I19" si="10">SUM(I20:I21)</f>
        <v>351645</v>
      </c>
      <c r="J19" s="309">
        <f>F19-B19</f>
        <v>14121</v>
      </c>
      <c r="K19" s="309">
        <f t="shared" ref="K19:K21" si="11">G19-C19</f>
        <v>-3713</v>
      </c>
      <c r="L19" s="309">
        <f t="shared" ref="L19:L21" si="12">H19-D19</f>
        <v>17834</v>
      </c>
      <c r="M19" s="309">
        <f t="shared" ref="M19:M21" si="13">I19-E19</f>
        <v>-2419</v>
      </c>
    </row>
    <row r="20" spans="1:13" ht="14.65" customHeight="1">
      <c r="A20" s="27" t="s">
        <v>30</v>
      </c>
      <c r="B20" s="292">
        <f>SUM(C20:D20)</f>
        <v>202723</v>
      </c>
      <c r="C20" s="292">
        <v>126404</v>
      </c>
      <c r="D20" s="292">
        <v>76319</v>
      </c>
      <c r="E20" s="292">
        <v>182553</v>
      </c>
      <c r="F20" s="292">
        <f>SUM(G20:H20)</f>
        <v>196975</v>
      </c>
      <c r="G20" s="292">
        <v>121420</v>
      </c>
      <c r="H20" s="292">
        <v>75555</v>
      </c>
      <c r="I20" s="292">
        <v>178057</v>
      </c>
      <c r="J20" s="293">
        <f t="shared" ref="J20:J21" si="14">F20-B20</f>
        <v>-5748</v>
      </c>
      <c r="K20" s="293">
        <f t="shared" si="11"/>
        <v>-4984</v>
      </c>
      <c r="L20" s="293">
        <f t="shared" si="12"/>
        <v>-764</v>
      </c>
      <c r="M20" s="293">
        <f t="shared" si="13"/>
        <v>-4496</v>
      </c>
    </row>
    <row r="21" spans="1:13" ht="14.65" customHeight="1">
      <c r="A21" s="30" t="s">
        <v>41</v>
      </c>
      <c r="B21" s="291">
        <f>SUM(C21:D21)</f>
        <v>246288</v>
      </c>
      <c r="C21" s="291">
        <v>156240</v>
      </c>
      <c r="D21" s="291">
        <v>90048</v>
      </c>
      <c r="E21" s="291">
        <v>171511</v>
      </c>
      <c r="F21" s="291">
        <f>SUM(G21:H21)</f>
        <v>266157</v>
      </c>
      <c r="G21" s="291">
        <v>157511</v>
      </c>
      <c r="H21" s="291">
        <v>108646</v>
      </c>
      <c r="I21" s="291">
        <v>173588</v>
      </c>
      <c r="J21" s="294">
        <f t="shared" si="14"/>
        <v>19869</v>
      </c>
      <c r="K21" s="294">
        <f t="shared" si="11"/>
        <v>1271</v>
      </c>
      <c r="L21" s="294">
        <f t="shared" si="12"/>
        <v>18598</v>
      </c>
      <c r="M21" s="294">
        <f t="shared" si="13"/>
        <v>2077</v>
      </c>
    </row>
    <row r="22" spans="1:13" ht="14.65" customHeight="1">
      <c r="A22" s="31"/>
      <c r="B22" s="376" t="s">
        <v>156</v>
      </c>
      <c r="C22" s="364"/>
      <c r="D22" s="364"/>
      <c r="E22" s="364"/>
      <c r="F22" s="376" t="s">
        <v>156</v>
      </c>
      <c r="G22" s="364"/>
      <c r="H22" s="364"/>
      <c r="I22" s="364"/>
      <c r="J22" s="376" t="s">
        <v>124</v>
      </c>
      <c r="K22" s="364"/>
      <c r="L22" s="364"/>
      <c r="M22" s="364"/>
    </row>
    <row r="23" spans="1:13" ht="14.65" customHeight="1">
      <c r="A23" s="26" t="s">
        <v>29</v>
      </c>
      <c r="B23" s="304">
        <f t="shared" ref="B23:E25" si="15">B19*100/$B19</f>
        <v>100</v>
      </c>
      <c r="C23" s="63">
        <f t="shared" si="15"/>
        <v>62.948123765342054</v>
      </c>
      <c r="D23" s="63">
        <f t="shared" si="15"/>
        <v>37.051876234657946</v>
      </c>
      <c r="E23" s="63">
        <f t="shared" si="15"/>
        <v>78.854192881688874</v>
      </c>
      <c r="F23" s="304">
        <f t="shared" ref="F23:I25" si="16">F19*100/$F19</f>
        <v>100</v>
      </c>
      <c r="G23" s="63">
        <f t="shared" si="16"/>
        <v>60.227105879101423</v>
      </c>
      <c r="H23" s="63">
        <f>H19*100/$F19</f>
        <v>39.772894120898577</v>
      </c>
      <c r="I23" s="63">
        <f t="shared" si="16"/>
        <v>75.927597315668109</v>
      </c>
      <c r="J23" s="183" t="s">
        <v>103</v>
      </c>
      <c r="K23" s="174">
        <f t="shared" ref="K23:M25" si="17">G23-C23</f>
        <v>-2.7210178862406309</v>
      </c>
      <c r="L23" s="174">
        <f t="shared" si="17"/>
        <v>2.7210178862406309</v>
      </c>
      <c r="M23" s="174">
        <f t="shared" si="17"/>
        <v>-2.9265955660207652</v>
      </c>
    </row>
    <row r="24" spans="1:13" ht="14.65" customHeight="1">
      <c r="A24" s="27" t="s">
        <v>30</v>
      </c>
      <c r="B24" s="305">
        <f t="shared" si="15"/>
        <v>100</v>
      </c>
      <c r="C24" s="65">
        <f t="shared" si="15"/>
        <v>62.353063046620264</v>
      </c>
      <c r="D24" s="65">
        <f t="shared" si="15"/>
        <v>37.646936953379736</v>
      </c>
      <c r="E24" s="65">
        <f t="shared" si="15"/>
        <v>90.050462946976907</v>
      </c>
      <c r="F24" s="305">
        <f t="shared" si="16"/>
        <v>100</v>
      </c>
      <c r="G24" s="65">
        <f t="shared" si="16"/>
        <v>61.642340398527729</v>
      </c>
      <c r="H24" s="65">
        <f t="shared" si="16"/>
        <v>38.357659601472271</v>
      </c>
      <c r="I24" s="65">
        <f t="shared" si="16"/>
        <v>90.395735499428866</v>
      </c>
      <c r="J24" s="175" t="s">
        <v>103</v>
      </c>
      <c r="K24" s="175">
        <f t="shared" si="17"/>
        <v>-0.71072264809253483</v>
      </c>
      <c r="L24" s="175">
        <f t="shared" si="17"/>
        <v>0.71072264809253483</v>
      </c>
      <c r="M24" s="175">
        <f t="shared" si="17"/>
        <v>0.34527255245195931</v>
      </c>
    </row>
    <row r="25" spans="1:13" ht="14.65" customHeight="1">
      <c r="A25" s="30" t="s">
        <v>41</v>
      </c>
      <c r="B25" s="304">
        <f t="shared" si="15"/>
        <v>100</v>
      </c>
      <c r="C25" s="63">
        <f t="shared" si="15"/>
        <v>63.43792633015007</v>
      </c>
      <c r="D25" s="63">
        <f t="shared" si="15"/>
        <v>36.56207366984993</v>
      </c>
      <c r="E25" s="63">
        <f t="shared" si="15"/>
        <v>69.638390826999284</v>
      </c>
      <c r="F25" s="304">
        <f t="shared" si="16"/>
        <v>100</v>
      </c>
      <c r="G25" s="63">
        <f t="shared" si="16"/>
        <v>59.179732263288209</v>
      </c>
      <c r="H25" s="63">
        <f t="shared" si="16"/>
        <v>40.820267736711791</v>
      </c>
      <c r="I25" s="63">
        <f t="shared" si="16"/>
        <v>65.220152015539696</v>
      </c>
      <c r="J25" s="174" t="s">
        <v>103</v>
      </c>
      <c r="K25" s="174">
        <f t="shared" si="17"/>
        <v>-4.2581940668618614</v>
      </c>
      <c r="L25" s="174">
        <f t="shared" si="17"/>
        <v>4.2581940668618614</v>
      </c>
      <c r="M25" s="174">
        <f t="shared" si="17"/>
        <v>-4.4182388114595881</v>
      </c>
    </row>
    <row r="26" spans="1:13" ht="20.25" customHeight="1">
      <c r="A26" s="373" t="s">
        <v>127</v>
      </c>
      <c r="B26" s="373"/>
      <c r="C26" s="373"/>
      <c r="D26" s="373"/>
      <c r="E26" s="373"/>
      <c r="F26" s="373"/>
      <c r="G26" s="373"/>
      <c r="H26" s="373"/>
      <c r="I26" s="373"/>
      <c r="J26" s="373"/>
      <c r="K26" s="373"/>
      <c r="L26" s="373"/>
      <c r="M26" s="373"/>
    </row>
  </sheetData>
  <mergeCells count="29">
    <mergeCell ref="A26:M26"/>
    <mergeCell ref="B18:E18"/>
    <mergeCell ref="F18:I18"/>
    <mergeCell ref="J18:M18"/>
    <mergeCell ref="B22:E22"/>
    <mergeCell ref="F22:I22"/>
    <mergeCell ref="J22:M22"/>
    <mergeCell ref="B13:E13"/>
    <mergeCell ref="F13:I13"/>
    <mergeCell ref="J13:M13"/>
    <mergeCell ref="B17:E17"/>
    <mergeCell ref="F17:I17"/>
    <mergeCell ref="J17:M17"/>
    <mergeCell ref="B8:E8"/>
    <mergeCell ref="F8:I8"/>
    <mergeCell ref="J8:M8"/>
    <mergeCell ref="B9:E9"/>
    <mergeCell ref="F9:I9"/>
    <mergeCell ref="J9:M9"/>
    <mergeCell ref="A5:A7"/>
    <mergeCell ref="B5:E5"/>
    <mergeCell ref="F5:I5"/>
    <mergeCell ref="J5:M5"/>
    <mergeCell ref="B6:B7"/>
    <mergeCell ref="C6:E6"/>
    <mergeCell ref="F6:F7"/>
    <mergeCell ref="G6:I6"/>
    <mergeCell ref="J6:J7"/>
    <mergeCell ref="K6:M6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8"/>
  <sheetViews>
    <sheetView workbookViewId="0">
      <selection activeCell="A4" sqref="A4"/>
    </sheetView>
  </sheetViews>
  <sheetFormatPr baseColWidth="10" defaultColWidth="10.81640625" defaultRowHeight="14.65" customHeight="1"/>
  <cols>
    <col min="1" max="1" width="26.81640625" style="3" customWidth="1"/>
    <col min="2" max="13" width="12.54296875" style="3" customWidth="1"/>
    <col min="14" max="16384" width="10.81640625" style="3"/>
  </cols>
  <sheetData>
    <row r="1" spans="1:13" s="5" customFormat="1" ht="20.25" customHeight="1">
      <c r="A1" s="4" t="s">
        <v>0</v>
      </c>
    </row>
    <row r="2" spans="1:13" s="2" customFormat="1" ht="14.65" customHeight="1">
      <c r="A2" s="1"/>
    </row>
    <row r="3" spans="1:13" s="2" customFormat="1" ht="14.65" customHeight="1">
      <c r="A3" s="9" t="s">
        <v>249</v>
      </c>
    </row>
    <row r="5" spans="1:13" s="283" customFormat="1" ht="20" customHeight="1">
      <c r="A5" s="374" t="s">
        <v>28</v>
      </c>
      <c r="B5" s="366">
        <v>2011</v>
      </c>
      <c r="C5" s="366"/>
      <c r="D5" s="366"/>
      <c r="E5" s="366"/>
      <c r="F5" s="366">
        <v>2015</v>
      </c>
      <c r="G5" s="366"/>
      <c r="H5" s="366"/>
      <c r="I5" s="366"/>
      <c r="J5" s="366" t="s">
        <v>49</v>
      </c>
      <c r="K5" s="366"/>
      <c r="L5" s="366"/>
      <c r="M5" s="366"/>
    </row>
    <row r="6" spans="1:13" s="283" customFormat="1" ht="20" customHeight="1">
      <c r="A6" s="375"/>
      <c r="B6" s="371" t="s">
        <v>1</v>
      </c>
      <c r="C6" s="366" t="s">
        <v>27</v>
      </c>
      <c r="D6" s="366"/>
      <c r="E6" s="366"/>
      <c r="F6" s="371" t="s">
        <v>1</v>
      </c>
      <c r="G6" s="366" t="s">
        <v>27</v>
      </c>
      <c r="H6" s="366"/>
      <c r="I6" s="366"/>
      <c r="J6" s="371" t="s">
        <v>1</v>
      </c>
      <c r="K6" s="366" t="s">
        <v>27</v>
      </c>
      <c r="L6" s="366"/>
      <c r="M6" s="366"/>
    </row>
    <row r="7" spans="1:13" s="25" customFormat="1" ht="40.15" customHeight="1">
      <c r="A7" s="375"/>
      <c r="B7" s="372"/>
      <c r="C7" s="333" t="s">
        <v>102</v>
      </c>
      <c r="D7" s="333" t="s">
        <v>68</v>
      </c>
      <c r="E7" s="333" t="s">
        <v>12</v>
      </c>
      <c r="F7" s="372"/>
      <c r="G7" s="333" t="s">
        <v>102</v>
      </c>
      <c r="H7" s="333" t="s">
        <v>68</v>
      </c>
      <c r="I7" s="333" t="s">
        <v>12</v>
      </c>
      <c r="J7" s="372"/>
      <c r="K7" s="333" t="s">
        <v>102</v>
      </c>
      <c r="L7" s="333" t="s">
        <v>68</v>
      </c>
      <c r="M7" s="333" t="s">
        <v>12</v>
      </c>
    </row>
    <row r="8" spans="1:13" ht="14.65" customHeight="1">
      <c r="A8" s="337"/>
      <c r="B8" s="362" t="s">
        <v>5</v>
      </c>
      <c r="C8" s="362"/>
      <c r="D8" s="362"/>
      <c r="E8" s="362"/>
      <c r="F8" s="362" t="s">
        <v>5</v>
      </c>
      <c r="G8" s="362"/>
      <c r="H8" s="362"/>
      <c r="I8" s="362"/>
      <c r="J8" s="362" t="s">
        <v>5</v>
      </c>
      <c r="K8" s="362"/>
      <c r="L8" s="362"/>
      <c r="M8" s="362"/>
    </row>
    <row r="9" spans="1:13" ht="14.65" customHeight="1">
      <c r="A9" s="341" t="s">
        <v>29</v>
      </c>
      <c r="B9" s="307">
        <f>SUM(B11:B20,B22:B27)</f>
        <v>598433</v>
      </c>
      <c r="C9" s="307">
        <f t="shared" ref="C9:H9" si="0">SUM(C11:C20,C22:C27)</f>
        <v>53767</v>
      </c>
      <c r="D9" s="307">
        <f t="shared" si="0"/>
        <v>513970</v>
      </c>
      <c r="E9" s="307">
        <f>SUM(E11:E20,E23:E27)</f>
        <v>30696</v>
      </c>
      <c r="F9" s="307">
        <f t="shared" si="0"/>
        <v>591185</v>
      </c>
      <c r="G9" s="307">
        <f t="shared" si="0"/>
        <v>80017</v>
      </c>
      <c r="H9" s="307">
        <f t="shared" si="0"/>
        <v>482174</v>
      </c>
      <c r="I9" s="307">
        <f>'Tab. 2.2'!M20</f>
        <v>29971</v>
      </c>
      <c r="J9" s="309">
        <f>F9-B9</f>
        <v>-7248</v>
      </c>
      <c r="K9" s="309">
        <f t="shared" ref="K9:M24" si="1">G9-C9</f>
        <v>26250</v>
      </c>
      <c r="L9" s="309">
        <f t="shared" si="1"/>
        <v>-31796</v>
      </c>
      <c r="M9" s="309">
        <f t="shared" si="1"/>
        <v>-725</v>
      </c>
    </row>
    <row r="10" spans="1:13" ht="14.65" customHeight="1">
      <c r="A10" s="27" t="s">
        <v>30</v>
      </c>
      <c r="B10" s="42">
        <f>SUM(B11:B20)</f>
        <v>581934</v>
      </c>
      <c r="C10" s="42">
        <f t="shared" ref="C10:H10" si="2">SUM(C11:C20)</f>
        <v>50426</v>
      </c>
      <c r="D10" s="42">
        <f t="shared" si="2"/>
        <v>502901</v>
      </c>
      <c r="E10" s="42">
        <f t="shared" si="2"/>
        <v>28607</v>
      </c>
      <c r="F10" s="42">
        <f t="shared" si="2"/>
        <v>573712</v>
      </c>
      <c r="G10" s="42">
        <f t="shared" si="2"/>
        <v>76152</v>
      </c>
      <c r="H10" s="42">
        <f t="shared" si="2"/>
        <v>470754</v>
      </c>
      <c r="I10" s="42">
        <v>27783</v>
      </c>
      <c r="J10" s="45">
        <f t="shared" ref="J10:L27" si="3">F10-B10</f>
        <v>-8222</v>
      </c>
      <c r="K10" s="45">
        <f t="shared" si="1"/>
        <v>25726</v>
      </c>
      <c r="L10" s="45">
        <f t="shared" si="1"/>
        <v>-32147</v>
      </c>
      <c r="M10" s="45">
        <f t="shared" si="1"/>
        <v>-824</v>
      </c>
    </row>
    <row r="11" spans="1:13" ht="14.65" customHeight="1">
      <c r="A11" s="28" t="s">
        <v>31</v>
      </c>
      <c r="B11" s="39">
        <f>SUM(C11:E11)</f>
        <v>1661</v>
      </c>
      <c r="C11" s="39">
        <v>201</v>
      </c>
      <c r="D11" s="39">
        <v>1399</v>
      </c>
      <c r="E11" s="39">
        <v>61</v>
      </c>
      <c r="F11" s="39">
        <f t="shared" ref="F11:F20" si="4">SUM(G11:I11)</f>
        <v>1644</v>
      </c>
      <c r="G11" s="39">
        <v>353</v>
      </c>
      <c r="H11" s="39">
        <v>1259</v>
      </c>
      <c r="I11" s="39">
        <v>32</v>
      </c>
      <c r="J11" s="55">
        <f t="shared" si="3"/>
        <v>-17</v>
      </c>
      <c r="K11" s="55">
        <f t="shared" si="1"/>
        <v>152</v>
      </c>
      <c r="L11" s="55">
        <f t="shared" si="1"/>
        <v>-140</v>
      </c>
      <c r="M11" s="55">
        <f t="shared" si="1"/>
        <v>-29</v>
      </c>
    </row>
    <row r="12" spans="1:13" ht="14.65" customHeight="1">
      <c r="A12" s="29" t="s">
        <v>32</v>
      </c>
      <c r="B12" s="42">
        <f t="shared" ref="B12:B26" si="5">SUM(C12:E12)</f>
        <v>3004</v>
      </c>
      <c r="C12" s="42">
        <v>221</v>
      </c>
      <c r="D12" s="42">
        <v>1864</v>
      </c>
      <c r="E12" s="42">
        <v>919</v>
      </c>
      <c r="F12" s="42">
        <f t="shared" si="4"/>
        <v>2190</v>
      </c>
      <c r="G12" s="42">
        <v>435</v>
      </c>
      <c r="H12" s="42">
        <v>1755</v>
      </c>
      <c r="I12" s="42" t="s">
        <v>53</v>
      </c>
      <c r="J12" s="45">
        <f t="shared" si="3"/>
        <v>-814</v>
      </c>
      <c r="K12" s="45">
        <f t="shared" si="1"/>
        <v>214</v>
      </c>
      <c r="L12" s="45">
        <f t="shared" si="1"/>
        <v>-109</v>
      </c>
      <c r="M12" s="42" t="s">
        <v>53</v>
      </c>
    </row>
    <row r="13" spans="1:13" ht="14.65" customHeight="1">
      <c r="A13" s="28" t="s">
        <v>33</v>
      </c>
      <c r="B13" s="39">
        <f t="shared" si="5"/>
        <v>40760</v>
      </c>
      <c r="C13" s="39">
        <v>3391</v>
      </c>
      <c r="D13" s="39">
        <v>35937</v>
      </c>
      <c r="E13" s="39">
        <v>1432</v>
      </c>
      <c r="F13" s="39">
        <f t="shared" si="4"/>
        <v>40022</v>
      </c>
      <c r="G13" s="39">
        <v>5592</v>
      </c>
      <c r="H13" s="39">
        <v>32998</v>
      </c>
      <c r="I13" s="39">
        <v>1432</v>
      </c>
      <c r="J13" s="55">
        <f t="shared" si="3"/>
        <v>-738</v>
      </c>
      <c r="K13" s="55">
        <f t="shared" si="1"/>
        <v>2201</v>
      </c>
      <c r="L13" s="55">
        <f t="shared" si="1"/>
        <v>-2939</v>
      </c>
      <c r="M13" s="55">
        <f t="shared" si="1"/>
        <v>0</v>
      </c>
    </row>
    <row r="14" spans="1:13" ht="14.65" customHeight="1">
      <c r="A14" s="29" t="s">
        <v>34</v>
      </c>
      <c r="B14" s="42">
        <f t="shared" si="5"/>
        <v>1026</v>
      </c>
      <c r="C14" s="42">
        <v>72</v>
      </c>
      <c r="D14" s="42">
        <v>913</v>
      </c>
      <c r="E14" s="42">
        <v>41</v>
      </c>
      <c r="F14" s="42">
        <f t="shared" si="4"/>
        <v>1132</v>
      </c>
      <c r="G14" s="42">
        <v>172</v>
      </c>
      <c r="H14" s="42">
        <v>903</v>
      </c>
      <c r="I14" s="42">
        <v>57</v>
      </c>
      <c r="J14" s="45">
        <f t="shared" si="3"/>
        <v>106</v>
      </c>
      <c r="K14" s="45">
        <f t="shared" si="1"/>
        <v>100</v>
      </c>
      <c r="L14" s="45">
        <f t="shared" si="1"/>
        <v>-10</v>
      </c>
      <c r="M14" s="45">
        <f t="shared" si="1"/>
        <v>16</v>
      </c>
    </row>
    <row r="15" spans="1:13" ht="14.65" customHeight="1">
      <c r="A15" s="28" t="s">
        <v>35</v>
      </c>
      <c r="B15" s="39">
        <f t="shared" si="5"/>
        <v>162221</v>
      </c>
      <c r="C15" s="39">
        <v>9455</v>
      </c>
      <c r="D15" s="39">
        <v>151636</v>
      </c>
      <c r="E15" s="39">
        <v>1130</v>
      </c>
      <c r="F15" s="39">
        <f t="shared" si="4"/>
        <v>152250</v>
      </c>
      <c r="G15" s="39">
        <v>18795</v>
      </c>
      <c r="H15" s="39">
        <v>132982</v>
      </c>
      <c r="I15" s="39">
        <v>473</v>
      </c>
      <c r="J15" s="55">
        <f t="shared" si="3"/>
        <v>-9971</v>
      </c>
      <c r="K15" s="55">
        <f t="shared" si="1"/>
        <v>9340</v>
      </c>
      <c r="L15" s="55">
        <f t="shared" si="1"/>
        <v>-18654</v>
      </c>
      <c r="M15" s="55">
        <f t="shared" si="1"/>
        <v>-657</v>
      </c>
    </row>
    <row r="16" spans="1:13" ht="14.65" customHeight="1">
      <c r="A16" s="29" t="s">
        <v>36</v>
      </c>
      <c r="B16" s="42">
        <f t="shared" si="5"/>
        <v>31639</v>
      </c>
      <c r="C16" s="42">
        <v>2149</v>
      </c>
      <c r="D16" s="42">
        <v>27309</v>
      </c>
      <c r="E16" s="42">
        <v>2181</v>
      </c>
      <c r="F16" s="42">
        <f t="shared" si="4"/>
        <v>32333</v>
      </c>
      <c r="G16" s="42">
        <v>3677</v>
      </c>
      <c r="H16" s="42">
        <v>26818</v>
      </c>
      <c r="I16" s="42">
        <v>1838</v>
      </c>
      <c r="J16" s="45">
        <f t="shared" si="3"/>
        <v>694</v>
      </c>
      <c r="K16" s="45">
        <f t="shared" si="1"/>
        <v>1528</v>
      </c>
      <c r="L16" s="45">
        <f t="shared" si="1"/>
        <v>-491</v>
      </c>
      <c r="M16" s="45">
        <f t="shared" si="1"/>
        <v>-343</v>
      </c>
    </row>
    <row r="17" spans="1:13" ht="14.65" customHeight="1">
      <c r="A17" s="28" t="s">
        <v>37</v>
      </c>
      <c r="B17" s="39">
        <f t="shared" si="5"/>
        <v>46389</v>
      </c>
      <c r="C17" s="39">
        <v>6365</v>
      </c>
      <c r="D17" s="39">
        <v>38107</v>
      </c>
      <c r="E17" s="39">
        <v>1917</v>
      </c>
      <c r="F17" s="39">
        <f t="shared" si="4"/>
        <v>45478</v>
      </c>
      <c r="G17" s="39">
        <v>8129</v>
      </c>
      <c r="H17" s="39">
        <v>35825</v>
      </c>
      <c r="I17" s="39">
        <v>1524</v>
      </c>
      <c r="J17" s="55">
        <f t="shared" si="3"/>
        <v>-911</v>
      </c>
      <c r="K17" s="55">
        <f t="shared" si="1"/>
        <v>1764</v>
      </c>
      <c r="L17" s="55">
        <f t="shared" si="1"/>
        <v>-2282</v>
      </c>
      <c r="M17" s="55">
        <f t="shared" si="1"/>
        <v>-393</v>
      </c>
    </row>
    <row r="18" spans="1:13" ht="14.65" customHeight="1">
      <c r="A18" s="29" t="s">
        <v>38</v>
      </c>
      <c r="B18" s="42">
        <f t="shared" si="5"/>
        <v>105525</v>
      </c>
      <c r="C18" s="42">
        <v>9797</v>
      </c>
      <c r="D18" s="42">
        <v>92214</v>
      </c>
      <c r="E18" s="42">
        <v>3514</v>
      </c>
      <c r="F18" s="42">
        <f t="shared" si="4"/>
        <v>102899</v>
      </c>
      <c r="G18" s="42">
        <v>13516</v>
      </c>
      <c r="H18" s="42">
        <v>86348</v>
      </c>
      <c r="I18" s="42">
        <v>3035</v>
      </c>
      <c r="J18" s="45">
        <f t="shared" si="3"/>
        <v>-2626</v>
      </c>
      <c r="K18" s="45">
        <f t="shared" si="1"/>
        <v>3719</v>
      </c>
      <c r="L18" s="45">
        <f t="shared" si="1"/>
        <v>-5866</v>
      </c>
      <c r="M18" s="45">
        <f t="shared" si="1"/>
        <v>-479</v>
      </c>
    </row>
    <row r="19" spans="1:13" ht="14.65" customHeight="1">
      <c r="A19" s="28" t="s">
        <v>39</v>
      </c>
      <c r="B19" s="39">
        <f t="shared" si="5"/>
        <v>174408</v>
      </c>
      <c r="C19" s="39">
        <v>17080</v>
      </c>
      <c r="D19" s="39">
        <v>140348</v>
      </c>
      <c r="E19" s="39">
        <v>16980</v>
      </c>
      <c r="F19" s="39">
        <f t="shared" si="4"/>
        <v>181048</v>
      </c>
      <c r="G19" s="39">
        <v>23341</v>
      </c>
      <c r="H19" s="39">
        <v>139292</v>
      </c>
      <c r="I19" s="39">
        <v>18415</v>
      </c>
      <c r="J19" s="55">
        <f t="shared" si="3"/>
        <v>6640</v>
      </c>
      <c r="K19" s="55">
        <f t="shared" si="1"/>
        <v>6261</v>
      </c>
      <c r="L19" s="55">
        <f t="shared" si="1"/>
        <v>-1056</v>
      </c>
      <c r="M19" s="55">
        <f t="shared" si="1"/>
        <v>1435</v>
      </c>
    </row>
    <row r="20" spans="1:13" ht="14.65" customHeight="1">
      <c r="A20" s="29" t="s">
        <v>40</v>
      </c>
      <c r="B20" s="42">
        <f t="shared" si="5"/>
        <v>15301</v>
      </c>
      <c r="C20" s="42">
        <v>1695</v>
      </c>
      <c r="D20" s="42">
        <v>13174</v>
      </c>
      <c r="E20" s="42">
        <v>432</v>
      </c>
      <c r="F20" s="42">
        <f t="shared" si="4"/>
        <v>14716</v>
      </c>
      <c r="G20" s="42">
        <v>2142</v>
      </c>
      <c r="H20" s="42">
        <v>12574</v>
      </c>
      <c r="I20" s="42" t="s">
        <v>53</v>
      </c>
      <c r="J20" s="45">
        <f t="shared" si="3"/>
        <v>-585</v>
      </c>
      <c r="K20" s="45">
        <f t="shared" si="1"/>
        <v>447</v>
      </c>
      <c r="L20" s="45">
        <f t="shared" si="1"/>
        <v>-600</v>
      </c>
      <c r="M20" s="42" t="s">
        <v>53</v>
      </c>
    </row>
    <row r="21" spans="1:13" ht="14.65" customHeight="1">
      <c r="A21" s="30" t="s">
        <v>41</v>
      </c>
      <c r="B21" s="39">
        <f t="shared" si="5"/>
        <v>16499</v>
      </c>
      <c r="C21" s="39">
        <f t="shared" ref="C21:D21" si="6">SUM(C22:C27)</f>
        <v>3341</v>
      </c>
      <c r="D21" s="39">
        <f t="shared" si="6"/>
        <v>11069</v>
      </c>
      <c r="E21" s="39">
        <f>SUM(E23:E27)</f>
        <v>2089</v>
      </c>
      <c r="F21" s="39">
        <f t="shared" ref="F21" si="7">SUM(F22:F27)</f>
        <v>17473</v>
      </c>
      <c r="G21" s="39">
        <f>SUM(G22:G27)</f>
        <v>3865</v>
      </c>
      <c r="H21" s="39">
        <f>SUM(H22:H27)</f>
        <v>11420</v>
      </c>
      <c r="I21" s="39">
        <v>2188</v>
      </c>
      <c r="J21" s="55">
        <f t="shared" si="3"/>
        <v>974</v>
      </c>
      <c r="K21" s="55">
        <f t="shared" si="1"/>
        <v>524</v>
      </c>
      <c r="L21" s="55">
        <f t="shared" si="1"/>
        <v>351</v>
      </c>
      <c r="M21" s="55">
        <f t="shared" si="1"/>
        <v>99</v>
      </c>
    </row>
    <row r="22" spans="1:13" ht="14.65" customHeight="1">
      <c r="A22" s="29" t="s">
        <v>42</v>
      </c>
      <c r="B22" s="42">
        <f t="shared" si="5"/>
        <v>3731</v>
      </c>
      <c r="C22" s="42">
        <v>852</v>
      </c>
      <c r="D22" s="42">
        <v>2879</v>
      </c>
      <c r="E22" s="42" t="s">
        <v>53</v>
      </c>
      <c r="F22" s="42">
        <f t="shared" ref="F22:F27" si="8">SUM(G22:I22)</f>
        <v>3832</v>
      </c>
      <c r="G22" s="42">
        <v>964</v>
      </c>
      <c r="H22" s="42">
        <v>2868</v>
      </c>
      <c r="I22" s="42" t="s">
        <v>53</v>
      </c>
      <c r="J22" s="45">
        <f t="shared" si="3"/>
        <v>101</v>
      </c>
      <c r="K22" s="45">
        <f t="shared" si="1"/>
        <v>112</v>
      </c>
      <c r="L22" s="45">
        <f t="shared" si="1"/>
        <v>-11</v>
      </c>
      <c r="M22" s="42" t="s">
        <v>53</v>
      </c>
    </row>
    <row r="23" spans="1:13" ht="14.65" customHeight="1">
      <c r="A23" s="28" t="s">
        <v>43</v>
      </c>
      <c r="B23" s="39">
        <f t="shared" si="5"/>
        <v>1162</v>
      </c>
      <c r="C23" s="39">
        <v>214</v>
      </c>
      <c r="D23" s="39">
        <v>610</v>
      </c>
      <c r="E23" s="39">
        <v>338</v>
      </c>
      <c r="F23" s="39">
        <f t="shared" si="8"/>
        <v>1666</v>
      </c>
      <c r="G23" s="39">
        <v>273</v>
      </c>
      <c r="H23" s="39">
        <v>861</v>
      </c>
      <c r="I23" s="39">
        <v>532</v>
      </c>
      <c r="J23" s="55">
        <f t="shared" si="3"/>
        <v>504</v>
      </c>
      <c r="K23" s="55">
        <f t="shared" si="1"/>
        <v>59</v>
      </c>
      <c r="L23" s="55">
        <f t="shared" si="1"/>
        <v>251</v>
      </c>
      <c r="M23" s="55">
        <f>I23-E24</f>
        <v>-35</v>
      </c>
    </row>
    <row r="24" spans="1:13" ht="14.65" customHeight="1">
      <c r="A24" s="29" t="s">
        <v>44</v>
      </c>
      <c r="B24" s="42">
        <f t="shared" si="5"/>
        <v>1622</v>
      </c>
      <c r="C24" s="42">
        <v>216</v>
      </c>
      <c r="D24" s="42">
        <v>839</v>
      </c>
      <c r="E24" s="42">
        <v>567</v>
      </c>
      <c r="F24" s="42">
        <f t="shared" si="8"/>
        <v>1652</v>
      </c>
      <c r="G24" s="42">
        <v>249</v>
      </c>
      <c r="H24" s="42">
        <v>830</v>
      </c>
      <c r="I24" s="42">
        <v>573</v>
      </c>
      <c r="J24" s="45">
        <f t="shared" si="3"/>
        <v>30</v>
      </c>
      <c r="K24" s="45">
        <f t="shared" si="1"/>
        <v>33</v>
      </c>
      <c r="L24" s="45">
        <f t="shared" si="1"/>
        <v>-9</v>
      </c>
      <c r="M24" s="45">
        <f>I24-E25</f>
        <v>44</v>
      </c>
    </row>
    <row r="25" spans="1:13" ht="14.65" customHeight="1">
      <c r="A25" s="28" t="s">
        <v>45</v>
      </c>
      <c r="B25" s="39">
        <f t="shared" si="5"/>
        <v>3219</v>
      </c>
      <c r="C25" s="39">
        <v>543</v>
      </c>
      <c r="D25" s="39">
        <v>2147</v>
      </c>
      <c r="E25" s="39">
        <v>529</v>
      </c>
      <c r="F25" s="39">
        <f t="shared" si="8"/>
        <v>3083</v>
      </c>
      <c r="G25" s="39">
        <v>541</v>
      </c>
      <c r="H25" s="39">
        <v>2041</v>
      </c>
      <c r="I25" s="39">
        <v>501</v>
      </c>
      <c r="J25" s="55">
        <f t="shared" si="3"/>
        <v>-136</v>
      </c>
      <c r="K25" s="55">
        <f t="shared" si="3"/>
        <v>-2</v>
      </c>
      <c r="L25" s="55">
        <f t="shared" si="3"/>
        <v>-106</v>
      </c>
      <c r="M25" s="55">
        <f>I25-E26</f>
        <v>-114</v>
      </c>
    </row>
    <row r="26" spans="1:13" ht="14.65" customHeight="1">
      <c r="A26" s="29" t="s">
        <v>46</v>
      </c>
      <c r="B26" s="42">
        <f t="shared" si="5"/>
        <v>2540</v>
      </c>
      <c r="C26" s="42">
        <v>527</v>
      </c>
      <c r="D26" s="42">
        <v>1398</v>
      </c>
      <c r="E26" s="42">
        <v>615</v>
      </c>
      <c r="F26" s="42">
        <f t="shared" si="8"/>
        <v>2547</v>
      </c>
      <c r="G26" s="42">
        <v>573</v>
      </c>
      <c r="H26" s="42">
        <v>1392</v>
      </c>
      <c r="I26" s="42">
        <v>582</v>
      </c>
      <c r="J26" s="45">
        <f t="shared" si="3"/>
        <v>7</v>
      </c>
      <c r="K26" s="45">
        <f t="shared" si="3"/>
        <v>46</v>
      </c>
      <c r="L26" s="45">
        <f t="shared" si="3"/>
        <v>-6</v>
      </c>
      <c r="M26" s="45">
        <f>I26-E27</f>
        <v>542</v>
      </c>
    </row>
    <row r="27" spans="1:13" ht="14.65" customHeight="1">
      <c r="A27" s="342" t="s">
        <v>47</v>
      </c>
      <c r="B27" s="276">
        <f>SUM(C27:E27)</f>
        <v>4225</v>
      </c>
      <c r="C27" s="276">
        <v>989</v>
      </c>
      <c r="D27" s="276">
        <v>3196</v>
      </c>
      <c r="E27" s="276">
        <v>40</v>
      </c>
      <c r="F27" s="276">
        <f t="shared" si="8"/>
        <v>4693</v>
      </c>
      <c r="G27" s="276">
        <v>1265</v>
      </c>
      <c r="H27" s="276">
        <v>3428</v>
      </c>
      <c r="I27" s="276" t="s">
        <v>53</v>
      </c>
      <c r="J27" s="278">
        <f t="shared" si="3"/>
        <v>468</v>
      </c>
      <c r="K27" s="278">
        <f t="shared" si="3"/>
        <v>276</v>
      </c>
      <c r="L27" s="278">
        <f t="shared" si="3"/>
        <v>232</v>
      </c>
      <c r="M27" s="276" t="s">
        <v>53</v>
      </c>
    </row>
    <row r="28" spans="1:13" ht="14.65" customHeight="1">
      <c r="A28" s="337"/>
      <c r="B28" s="362" t="s">
        <v>48</v>
      </c>
      <c r="C28" s="362"/>
      <c r="D28" s="362"/>
      <c r="E28" s="362"/>
      <c r="F28" s="362" t="s">
        <v>48</v>
      </c>
      <c r="G28" s="362"/>
      <c r="H28" s="362"/>
      <c r="I28" s="362"/>
      <c r="J28" s="362" t="s">
        <v>124</v>
      </c>
      <c r="K28" s="362"/>
      <c r="L28" s="362"/>
      <c r="M28" s="362"/>
    </row>
    <row r="29" spans="1:13" ht="14.65" customHeight="1">
      <c r="A29" s="341" t="s">
        <v>29</v>
      </c>
      <c r="B29" s="343">
        <f>B9*100/$B9</f>
        <v>100</v>
      </c>
      <c r="C29" s="344">
        <f t="shared" ref="C29:E29" si="9">C9*100/$B9</f>
        <v>8.9846315293441368</v>
      </c>
      <c r="D29" s="344">
        <f t="shared" si="9"/>
        <v>85.885972197388853</v>
      </c>
      <c r="E29" s="344">
        <f t="shared" si="9"/>
        <v>5.129396273267016</v>
      </c>
      <c r="F29" s="343">
        <f>F9*100/$F9</f>
        <v>100</v>
      </c>
      <c r="G29" s="344">
        <f t="shared" ref="G29:I29" si="10">G9*100/$F9</f>
        <v>13.535018648984666</v>
      </c>
      <c r="H29" s="344">
        <f t="shared" si="10"/>
        <v>81.560594399384286</v>
      </c>
      <c r="I29" s="344">
        <f t="shared" si="10"/>
        <v>5.0696482488561108</v>
      </c>
      <c r="J29" s="345" t="s">
        <v>103</v>
      </c>
      <c r="K29" s="193">
        <f t="shared" ref="K29:M44" si="11">G29-C29</f>
        <v>4.5503871196405292</v>
      </c>
      <c r="L29" s="193">
        <f t="shared" si="11"/>
        <v>-4.3253777980045669</v>
      </c>
      <c r="M29" s="193">
        <f t="shared" si="11"/>
        <v>-5.9748024410905209E-2</v>
      </c>
    </row>
    <row r="30" spans="1:13" ht="14.65" customHeight="1">
      <c r="A30" s="27" t="s">
        <v>30</v>
      </c>
      <c r="B30" s="59">
        <f t="shared" ref="B30:E45" si="12">B10*100/$B10</f>
        <v>100</v>
      </c>
      <c r="C30" s="61">
        <f t="shared" si="12"/>
        <v>8.6652438249011059</v>
      </c>
      <c r="D30" s="61">
        <f t="shared" si="12"/>
        <v>86.418906611402662</v>
      </c>
      <c r="E30" s="61">
        <f t="shared" si="12"/>
        <v>4.9158495636962263</v>
      </c>
      <c r="F30" s="59">
        <f t="shared" ref="F30:I45" si="13">F10*100/$F10</f>
        <v>100</v>
      </c>
      <c r="G30" s="61">
        <f t="shared" si="13"/>
        <v>13.273558858800234</v>
      </c>
      <c r="H30" s="61">
        <f t="shared" si="13"/>
        <v>82.05406196837437</v>
      </c>
      <c r="I30" s="61">
        <f t="shared" si="13"/>
        <v>4.8426736759907412</v>
      </c>
      <c r="J30" s="59" t="s">
        <v>103</v>
      </c>
      <c r="K30" s="57">
        <f t="shared" si="11"/>
        <v>4.6083150338991281</v>
      </c>
      <c r="L30" s="57">
        <f t="shared" si="11"/>
        <v>-4.3648446430282917</v>
      </c>
      <c r="M30" s="57">
        <f t="shared" si="11"/>
        <v>-7.317588770548511E-2</v>
      </c>
    </row>
    <row r="31" spans="1:13" ht="14.65" customHeight="1">
      <c r="A31" s="28" t="s">
        <v>31</v>
      </c>
      <c r="B31" s="58">
        <f t="shared" si="12"/>
        <v>100</v>
      </c>
      <c r="C31" s="60">
        <f t="shared" si="12"/>
        <v>12.10114388922336</v>
      </c>
      <c r="D31" s="60">
        <f t="shared" si="12"/>
        <v>84.226369656833228</v>
      </c>
      <c r="E31" s="60">
        <f t="shared" si="12"/>
        <v>3.6724864539434074</v>
      </c>
      <c r="F31" s="58">
        <f t="shared" si="13"/>
        <v>100</v>
      </c>
      <c r="G31" s="60">
        <f t="shared" si="13"/>
        <v>21.472019464720194</v>
      </c>
      <c r="H31" s="60">
        <f t="shared" si="13"/>
        <v>76.581508515815088</v>
      </c>
      <c r="I31" s="60">
        <f t="shared" si="13"/>
        <v>1.9464720194647203</v>
      </c>
      <c r="J31" s="58" t="s">
        <v>103</v>
      </c>
      <c r="K31" s="56">
        <f t="shared" si="11"/>
        <v>9.370875575496834</v>
      </c>
      <c r="L31" s="56">
        <f t="shared" si="11"/>
        <v>-7.64486114101814</v>
      </c>
      <c r="M31" s="56">
        <f t="shared" si="11"/>
        <v>-1.7260144344786872</v>
      </c>
    </row>
    <row r="32" spans="1:13" ht="14.65" customHeight="1">
      <c r="A32" s="29" t="s">
        <v>32</v>
      </c>
      <c r="B32" s="59">
        <f t="shared" si="12"/>
        <v>100</v>
      </c>
      <c r="C32" s="61">
        <f t="shared" si="12"/>
        <v>7.3568575233022635</v>
      </c>
      <c r="D32" s="61">
        <f t="shared" si="12"/>
        <v>62.050599201065246</v>
      </c>
      <c r="E32" s="61">
        <f t="shared" si="12"/>
        <v>30.59254327563249</v>
      </c>
      <c r="F32" s="59">
        <f t="shared" si="13"/>
        <v>100</v>
      </c>
      <c r="G32" s="61">
        <f t="shared" si="13"/>
        <v>19.863013698630137</v>
      </c>
      <c r="H32" s="61">
        <f t="shared" si="13"/>
        <v>80.136986301369859</v>
      </c>
      <c r="I32" s="42" t="s">
        <v>53</v>
      </c>
      <c r="J32" s="59" t="s">
        <v>103</v>
      </c>
      <c r="K32" s="57">
        <f t="shared" si="11"/>
        <v>12.506156175327874</v>
      </c>
      <c r="L32" s="57">
        <f t="shared" si="11"/>
        <v>18.086387100304613</v>
      </c>
      <c r="M32" s="42" t="s">
        <v>53</v>
      </c>
    </row>
    <row r="33" spans="1:13" ht="14.65" customHeight="1">
      <c r="A33" s="28" t="s">
        <v>33</v>
      </c>
      <c r="B33" s="58">
        <f t="shared" si="12"/>
        <v>100</v>
      </c>
      <c r="C33" s="60">
        <f t="shared" si="12"/>
        <v>8.3194308145240434</v>
      </c>
      <c r="D33" s="60">
        <f t="shared" si="12"/>
        <v>88.16732090284593</v>
      </c>
      <c r="E33" s="60">
        <f t="shared" si="12"/>
        <v>3.5132482826300295</v>
      </c>
      <c r="F33" s="58">
        <f t="shared" si="13"/>
        <v>100</v>
      </c>
      <c r="G33" s="60">
        <f t="shared" si="13"/>
        <v>13.972315226625357</v>
      </c>
      <c r="H33" s="60">
        <f t="shared" si="13"/>
        <v>82.449652691019935</v>
      </c>
      <c r="I33" s="60">
        <f t="shared" si="13"/>
        <v>3.5780320823547047</v>
      </c>
      <c r="J33" s="58" t="s">
        <v>103</v>
      </c>
      <c r="K33" s="56">
        <f t="shared" si="11"/>
        <v>5.6528844121013133</v>
      </c>
      <c r="L33" s="56">
        <f t="shared" si="11"/>
        <v>-5.7176682118259947</v>
      </c>
      <c r="M33" s="56">
        <f t="shared" si="11"/>
        <v>6.4783799724675184E-2</v>
      </c>
    </row>
    <row r="34" spans="1:13" ht="14.65" customHeight="1">
      <c r="A34" s="29" t="s">
        <v>34</v>
      </c>
      <c r="B34" s="59">
        <f t="shared" si="12"/>
        <v>100</v>
      </c>
      <c r="C34" s="61">
        <f t="shared" si="12"/>
        <v>7.0175438596491224</v>
      </c>
      <c r="D34" s="61">
        <f t="shared" si="12"/>
        <v>88.98635477582846</v>
      </c>
      <c r="E34" s="61">
        <f t="shared" si="12"/>
        <v>3.996101364522417</v>
      </c>
      <c r="F34" s="59">
        <f t="shared" si="13"/>
        <v>100</v>
      </c>
      <c r="G34" s="61">
        <f t="shared" si="13"/>
        <v>15.19434628975265</v>
      </c>
      <c r="H34" s="61">
        <f t="shared" si="13"/>
        <v>79.770318021201419</v>
      </c>
      <c r="I34" s="61">
        <f t="shared" si="13"/>
        <v>5.0353356890459366</v>
      </c>
      <c r="J34" s="59" t="s">
        <v>103</v>
      </c>
      <c r="K34" s="57">
        <f t="shared" si="11"/>
        <v>8.1768024301035283</v>
      </c>
      <c r="L34" s="57">
        <f t="shared" si="11"/>
        <v>-9.2160367546270408</v>
      </c>
      <c r="M34" s="57">
        <f t="shared" si="11"/>
        <v>1.0392343245235196</v>
      </c>
    </row>
    <row r="35" spans="1:13" ht="14.65" customHeight="1">
      <c r="A35" s="28" t="s">
        <v>35</v>
      </c>
      <c r="B35" s="58">
        <f t="shared" si="12"/>
        <v>100</v>
      </c>
      <c r="C35" s="60">
        <f t="shared" si="12"/>
        <v>5.8284685706536141</v>
      </c>
      <c r="D35" s="60">
        <f t="shared" si="12"/>
        <v>93.474950838670708</v>
      </c>
      <c r="E35" s="60">
        <f t="shared" si="12"/>
        <v>0.69658059067568312</v>
      </c>
      <c r="F35" s="58">
        <f t="shared" si="13"/>
        <v>100</v>
      </c>
      <c r="G35" s="60">
        <f t="shared" si="13"/>
        <v>12.344827586206897</v>
      </c>
      <c r="H35" s="60">
        <f t="shared" si="13"/>
        <v>87.344499178981934</v>
      </c>
      <c r="I35" s="60">
        <f t="shared" si="13"/>
        <v>0.31067323481116582</v>
      </c>
      <c r="J35" s="58" t="s">
        <v>103</v>
      </c>
      <c r="K35" s="56">
        <f>G35-C35</f>
        <v>6.5163590155532827</v>
      </c>
      <c r="L35" s="56">
        <f t="shared" si="11"/>
        <v>-6.1304516596887737</v>
      </c>
      <c r="M35" s="56">
        <f t="shared" si="11"/>
        <v>-0.3859073558645173</v>
      </c>
    </row>
    <row r="36" spans="1:13" ht="14.65" customHeight="1">
      <c r="A36" s="29" t="s">
        <v>36</v>
      </c>
      <c r="B36" s="59">
        <f t="shared" si="12"/>
        <v>100</v>
      </c>
      <c r="C36" s="61">
        <f t="shared" si="12"/>
        <v>6.7922500711147631</v>
      </c>
      <c r="D36" s="61">
        <f t="shared" si="12"/>
        <v>86.314358860899517</v>
      </c>
      <c r="E36" s="61">
        <f t="shared" si="12"/>
        <v>6.8933910679857142</v>
      </c>
      <c r="F36" s="59">
        <f t="shared" si="13"/>
        <v>100</v>
      </c>
      <c r="G36" s="61">
        <f t="shared" si="13"/>
        <v>11.37228218847617</v>
      </c>
      <c r="H36" s="61">
        <f t="shared" si="13"/>
        <v>82.943123124980673</v>
      </c>
      <c r="I36" s="61">
        <f t="shared" si="13"/>
        <v>5.6845946865431598</v>
      </c>
      <c r="J36" s="59" t="s">
        <v>103</v>
      </c>
      <c r="K36" s="57">
        <f t="shared" si="11"/>
        <v>4.5800321173614069</v>
      </c>
      <c r="L36" s="57">
        <f t="shared" si="11"/>
        <v>-3.3712357359188445</v>
      </c>
      <c r="M36" s="57">
        <f t="shared" si="11"/>
        <v>-1.2087963814425544</v>
      </c>
    </row>
    <row r="37" spans="1:13" ht="14.65" customHeight="1">
      <c r="A37" s="28" t="s">
        <v>37</v>
      </c>
      <c r="B37" s="58">
        <f t="shared" si="12"/>
        <v>100</v>
      </c>
      <c r="C37" s="60">
        <f t="shared" si="12"/>
        <v>13.720925219340792</v>
      </c>
      <c r="D37" s="60">
        <f t="shared" si="12"/>
        <v>82.146629588911168</v>
      </c>
      <c r="E37" s="60">
        <f t="shared" si="12"/>
        <v>4.1324451917480438</v>
      </c>
      <c r="F37" s="58">
        <f t="shared" si="13"/>
        <v>100</v>
      </c>
      <c r="G37" s="60">
        <f t="shared" si="13"/>
        <v>17.874576718413298</v>
      </c>
      <c r="H37" s="60">
        <f t="shared" si="13"/>
        <v>78.774352434143978</v>
      </c>
      <c r="I37" s="60">
        <f t="shared" si="13"/>
        <v>3.3510708474427195</v>
      </c>
      <c r="J37" s="58" t="s">
        <v>103</v>
      </c>
      <c r="K37" s="56">
        <f t="shared" si="11"/>
        <v>4.153651499072506</v>
      </c>
      <c r="L37" s="56">
        <f t="shared" si="11"/>
        <v>-3.3722771547671897</v>
      </c>
      <c r="M37" s="56">
        <f t="shared" si="11"/>
        <v>-0.78137434430532426</v>
      </c>
    </row>
    <row r="38" spans="1:13" ht="14.65" customHeight="1">
      <c r="A38" s="29" t="s">
        <v>38</v>
      </c>
      <c r="B38" s="59">
        <f t="shared" si="12"/>
        <v>100</v>
      </c>
      <c r="C38" s="61">
        <f t="shared" si="12"/>
        <v>9.2840559109215821</v>
      </c>
      <c r="D38" s="61">
        <f t="shared" si="12"/>
        <v>87.385927505330486</v>
      </c>
      <c r="E38" s="61">
        <f t="shared" si="12"/>
        <v>3.330016583747927</v>
      </c>
      <c r="F38" s="59">
        <f t="shared" si="13"/>
        <v>100</v>
      </c>
      <c r="G38" s="61">
        <f t="shared" si="13"/>
        <v>13.135210254715789</v>
      </c>
      <c r="H38" s="61">
        <f t="shared" si="13"/>
        <v>83.915295581103805</v>
      </c>
      <c r="I38" s="61">
        <f t="shared" si="13"/>
        <v>2.9494941641804098</v>
      </c>
      <c r="J38" s="59" t="s">
        <v>103</v>
      </c>
      <c r="K38" s="57">
        <f t="shared" si="11"/>
        <v>3.8511543437942066</v>
      </c>
      <c r="L38" s="57">
        <f t="shared" si="11"/>
        <v>-3.4706319242266801</v>
      </c>
      <c r="M38" s="57">
        <f t="shared" si="11"/>
        <v>-0.3805224195675172</v>
      </c>
    </row>
    <row r="39" spans="1:13" ht="14.65" customHeight="1">
      <c r="A39" s="28" t="s">
        <v>39</v>
      </c>
      <c r="B39" s="58">
        <f t="shared" si="12"/>
        <v>100</v>
      </c>
      <c r="C39" s="60">
        <f t="shared" si="12"/>
        <v>9.7931287555616713</v>
      </c>
      <c r="D39" s="60">
        <f t="shared" si="12"/>
        <v>80.471079308288608</v>
      </c>
      <c r="E39" s="60">
        <f t="shared" si="12"/>
        <v>9.7357919361497185</v>
      </c>
      <c r="F39" s="58">
        <f t="shared" si="13"/>
        <v>100</v>
      </c>
      <c r="G39" s="60">
        <f t="shared" si="13"/>
        <v>12.892161194821263</v>
      </c>
      <c r="H39" s="60">
        <f t="shared" si="13"/>
        <v>76.936503026821612</v>
      </c>
      <c r="I39" s="60">
        <f t="shared" si="13"/>
        <v>10.17133577835712</v>
      </c>
      <c r="J39" s="58" t="s">
        <v>103</v>
      </c>
      <c r="K39" s="56">
        <f t="shared" si="11"/>
        <v>3.0990324392595916</v>
      </c>
      <c r="L39" s="56">
        <f t="shared" si="11"/>
        <v>-3.5345762814669968</v>
      </c>
      <c r="M39" s="56">
        <f t="shared" si="11"/>
        <v>0.43554384220740161</v>
      </c>
    </row>
    <row r="40" spans="1:13" ht="14.65" customHeight="1">
      <c r="A40" s="29" t="s">
        <v>40</v>
      </c>
      <c r="B40" s="59">
        <f t="shared" si="12"/>
        <v>100</v>
      </c>
      <c r="C40" s="61">
        <f t="shared" si="12"/>
        <v>11.077707339389582</v>
      </c>
      <c r="D40" s="61">
        <f t="shared" si="12"/>
        <v>86.098947781190773</v>
      </c>
      <c r="E40" s="61">
        <f t="shared" si="12"/>
        <v>2.8233448794196456</v>
      </c>
      <c r="F40" s="59">
        <f t="shared" si="13"/>
        <v>100</v>
      </c>
      <c r="G40" s="61">
        <f t="shared" si="13"/>
        <v>14.555585756999184</v>
      </c>
      <c r="H40" s="61">
        <f t="shared" si="13"/>
        <v>85.444414243000821</v>
      </c>
      <c r="I40" s="42" t="s">
        <v>53</v>
      </c>
      <c r="J40" s="59" t="s">
        <v>103</v>
      </c>
      <c r="K40" s="57">
        <f t="shared" si="11"/>
        <v>3.4778784176096025</v>
      </c>
      <c r="L40" s="57">
        <f t="shared" si="11"/>
        <v>-0.65453353818995197</v>
      </c>
      <c r="M40" s="42" t="s">
        <v>53</v>
      </c>
    </row>
    <row r="41" spans="1:13" ht="14.65" customHeight="1">
      <c r="A41" s="30" t="s">
        <v>41</v>
      </c>
      <c r="B41" s="58">
        <f t="shared" si="12"/>
        <v>100</v>
      </c>
      <c r="C41" s="60">
        <f t="shared" si="12"/>
        <v>20.249712103763866</v>
      </c>
      <c r="D41" s="60">
        <f t="shared" si="12"/>
        <v>67.088914479665434</v>
      </c>
      <c r="E41" s="60">
        <f t="shared" si="12"/>
        <v>12.661373416570701</v>
      </c>
      <c r="F41" s="58">
        <f t="shared" si="13"/>
        <v>100</v>
      </c>
      <c r="G41" s="60">
        <f t="shared" si="13"/>
        <v>22.119842042007669</v>
      </c>
      <c r="H41" s="60">
        <f t="shared" si="13"/>
        <v>65.357980884793676</v>
      </c>
      <c r="I41" s="60">
        <f t="shared" si="13"/>
        <v>12.52217707319865</v>
      </c>
      <c r="J41" s="58" t="s">
        <v>103</v>
      </c>
      <c r="K41" s="56">
        <f t="shared" si="11"/>
        <v>1.870129938243803</v>
      </c>
      <c r="L41" s="56">
        <f t="shared" si="11"/>
        <v>-1.7309335948717575</v>
      </c>
      <c r="M41" s="56">
        <f t="shared" si="11"/>
        <v>-0.13919634337205089</v>
      </c>
    </row>
    <row r="42" spans="1:13" ht="14.65" customHeight="1">
      <c r="A42" s="29" t="s">
        <v>42</v>
      </c>
      <c r="B42" s="59">
        <f t="shared" si="12"/>
        <v>100</v>
      </c>
      <c r="C42" s="61">
        <f t="shared" si="12"/>
        <v>22.835700884481373</v>
      </c>
      <c r="D42" s="61">
        <f t="shared" si="12"/>
        <v>77.164299115518631</v>
      </c>
      <c r="E42" s="42" t="s">
        <v>53</v>
      </c>
      <c r="F42" s="59">
        <f t="shared" si="13"/>
        <v>100</v>
      </c>
      <c r="G42" s="61">
        <f t="shared" si="13"/>
        <v>25.156576200417536</v>
      </c>
      <c r="H42" s="61">
        <f t="shared" si="13"/>
        <v>74.843423799582467</v>
      </c>
      <c r="I42" s="42" t="s">
        <v>53</v>
      </c>
      <c r="J42" s="59" t="s">
        <v>103</v>
      </c>
      <c r="K42" s="57">
        <f t="shared" si="11"/>
        <v>2.3208753159361635</v>
      </c>
      <c r="L42" s="57">
        <f t="shared" si="11"/>
        <v>-2.3208753159361635</v>
      </c>
      <c r="M42" s="42" t="s">
        <v>53</v>
      </c>
    </row>
    <row r="43" spans="1:13" ht="14.65" customHeight="1">
      <c r="A43" s="28" t="s">
        <v>43</v>
      </c>
      <c r="B43" s="58">
        <f t="shared" si="12"/>
        <v>100</v>
      </c>
      <c r="C43" s="60">
        <f t="shared" si="12"/>
        <v>18.416523235800344</v>
      </c>
      <c r="D43" s="60">
        <f t="shared" si="12"/>
        <v>52.49569707401033</v>
      </c>
      <c r="E43" s="60">
        <f>E23*100/$B23</f>
        <v>29.087779690189329</v>
      </c>
      <c r="F43" s="58">
        <f t="shared" si="13"/>
        <v>100</v>
      </c>
      <c r="G43" s="60">
        <f t="shared" si="13"/>
        <v>16.386554621848738</v>
      </c>
      <c r="H43" s="60">
        <f t="shared" si="13"/>
        <v>51.680672268907564</v>
      </c>
      <c r="I43" s="60">
        <f t="shared" si="13"/>
        <v>31.932773109243698</v>
      </c>
      <c r="J43" s="58" t="s">
        <v>103</v>
      </c>
      <c r="K43" s="56">
        <f t="shared" si="11"/>
        <v>-2.0299686139516062</v>
      </c>
      <c r="L43" s="56">
        <f t="shared" si="11"/>
        <v>-0.81502480510276598</v>
      </c>
      <c r="M43" s="56">
        <f t="shared" si="11"/>
        <v>2.8449934190543686</v>
      </c>
    </row>
    <row r="44" spans="1:13" ht="14.65" customHeight="1">
      <c r="A44" s="29" t="s">
        <v>44</v>
      </c>
      <c r="B44" s="59">
        <f t="shared" si="12"/>
        <v>100</v>
      </c>
      <c r="C44" s="61">
        <f t="shared" si="12"/>
        <v>13.316892725030826</v>
      </c>
      <c r="D44" s="61">
        <f t="shared" si="12"/>
        <v>51.726263871763258</v>
      </c>
      <c r="E44" s="61">
        <f t="shared" si="12"/>
        <v>34.956843403205916</v>
      </c>
      <c r="F44" s="59">
        <f t="shared" si="13"/>
        <v>100</v>
      </c>
      <c r="G44" s="61">
        <f t="shared" si="13"/>
        <v>15.072639225181598</v>
      </c>
      <c r="H44" s="61">
        <f t="shared" si="13"/>
        <v>50.242130750605327</v>
      </c>
      <c r="I44" s="61">
        <f t="shared" si="13"/>
        <v>34.685230024213077</v>
      </c>
      <c r="J44" s="59" t="s">
        <v>103</v>
      </c>
      <c r="K44" s="57">
        <f t="shared" si="11"/>
        <v>1.7557465001507726</v>
      </c>
      <c r="L44" s="57">
        <f t="shared" si="11"/>
        <v>-1.4841331211579316</v>
      </c>
      <c r="M44" s="57">
        <f t="shared" si="11"/>
        <v>-0.27161337899283922</v>
      </c>
    </row>
    <row r="45" spans="1:13" ht="14.65" customHeight="1">
      <c r="A45" s="28" t="s">
        <v>45</v>
      </c>
      <c r="B45" s="58">
        <f t="shared" si="12"/>
        <v>100</v>
      </c>
      <c r="C45" s="60">
        <f t="shared" si="12"/>
        <v>16.868592730661696</v>
      </c>
      <c r="D45" s="60">
        <f t="shared" si="12"/>
        <v>66.697732214973598</v>
      </c>
      <c r="E45" s="60">
        <f t="shared" si="12"/>
        <v>16.433675054364709</v>
      </c>
      <c r="F45" s="58">
        <f t="shared" si="13"/>
        <v>100</v>
      </c>
      <c r="G45" s="60">
        <f t="shared" si="13"/>
        <v>17.547843010055143</v>
      </c>
      <c r="H45" s="60">
        <f t="shared" si="13"/>
        <v>66.201751540707107</v>
      </c>
      <c r="I45" s="60">
        <f t="shared" si="13"/>
        <v>16.250405449237757</v>
      </c>
      <c r="J45" s="58" t="s">
        <v>103</v>
      </c>
      <c r="K45" s="56">
        <f t="shared" ref="K45:M47" si="14">G45-C45</f>
        <v>0.67925027939344673</v>
      </c>
      <c r="L45" s="56">
        <f t="shared" si="14"/>
        <v>-0.49598067426649095</v>
      </c>
      <c r="M45" s="56">
        <f t="shared" si="14"/>
        <v>-0.18326960512695223</v>
      </c>
    </row>
    <row r="46" spans="1:13" ht="14.65" customHeight="1">
      <c r="A46" s="29" t="s">
        <v>46</v>
      </c>
      <c r="B46" s="59">
        <f t="shared" ref="B46:E47" si="15">B26*100/$B26</f>
        <v>100</v>
      </c>
      <c r="C46" s="61">
        <f t="shared" si="15"/>
        <v>20.748031496062993</v>
      </c>
      <c r="D46" s="61">
        <f t="shared" si="15"/>
        <v>55.039370078740156</v>
      </c>
      <c r="E46" s="61">
        <f t="shared" si="15"/>
        <v>24.212598425196852</v>
      </c>
      <c r="F46" s="59">
        <f t="shared" ref="F46:I47" si="16">F26*100/$F26</f>
        <v>100</v>
      </c>
      <c r="G46" s="61">
        <f t="shared" si="16"/>
        <v>22.497055359246172</v>
      </c>
      <c r="H46" s="61">
        <f t="shared" si="16"/>
        <v>54.65253239104829</v>
      </c>
      <c r="I46" s="61">
        <f t="shared" si="16"/>
        <v>22.850412249705535</v>
      </c>
      <c r="J46" s="59" t="s">
        <v>103</v>
      </c>
      <c r="K46" s="57">
        <f t="shared" si="14"/>
        <v>1.7490238631831794</v>
      </c>
      <c r="L46" s="57">
        <f t="shared" si="14"/>
        <v>-0.38683768769186599</v>
      </c>
      <c r="M46" s="57">
        <f t="shared" si="14"/>
        <v>-1.3621861754913169</v>
      </c>
    </row>
    <row r="47" spans="1:13" ht="14.65" customHeight="1">
      <c r="A47" s="28" t="s">
        <v>47</v>
      </c>
      <c r="B47" s="58">
        <f t="shared" si="15"/>
        <v>100</v>
      </c>
      <c r="C47" s="60">
        <f t="shared" si="15"/>
        <v>23.408284023668639</v>
      </c>
      <c r="D47" s="60">
        <f t="shared" si="15"/>
        <v>75.644970414201183</v>
      </c>
      <c r="E47" s="60">
        <f>E27*100/$B27</f>
        <v>0.94674556213017746</v>
      </c>
      <c r="F47" s="58">
        <f t="shared" si="16"/>
        <v>100</v>
      </c>
      <c r="G47" s="60">
        <f t="shared" si="16"/>
        <v>26.955039420413382</v>
      </c>
      <c r="H47" s="60">
        <f t="shared" si="16"/>
        <v>73.044960579586615</v>
      </c>
      <c r="I47" s="39" t="s">
        <v>53</v>
      </c>
      <c r="J47" s="58" t="s">
        <v>103</v>
      </c>
      <c r="K47" s="56">
        <f t="shared" si="14"/>
        <v>3.5467553967447429</v>
      </c>
      <c r="L47" s="56">
        <f t="shared" si="14"/>
        <v>-2.6000098346145677</v>
      </c>
      <c r="M47" s="39" t="s">
        <v>53</v>
      </c>
    </row>
    <row r="48" spans="1:13" s="283" customFormat="1" ht="20" customHeight="1">
      <c r="A48" s="373" t="s">
        <v>127</v>
      </c>
      <c r="B48" s="373"/>
      <c r="C48" s="373"/>
      <c r="D48" s="373"/>
      <c r="E48" s="373"/>
      <c r="F48" s="373"/>
      <c r="G48" s="373"/>
      <c r="H48" s="373"/>
      <c r="I48" s="373"/>
      <c r="J48" s="373"/>
      <c r="K48" s="373"/>
      <c r="L48" s="373"/>
      <c r="M48" s="373"/>
    </row>
  </sheetData>
  <mergeCells count="17">
    <mergeCell ref="J5:M5"/>
    <mergeCell ref="K6:M6"/>
    <mergeCell ref="B8:E8"/>
    <mergeCell ref="F8:I8"/>
    <mergeCell ref="A5:A7"/>
    <mergeCell ref="B5:E5"/>
    <mergeCell ref="F5:I5"/>
    <mergeCell ref="B6:B7"/>
    <mergeCell ref="C6:E6"/>
    <mergeCell ref="F6:F7"/>
    <mergeCell ref="G6:I6"/>
    <mergeCell ref="F28:I28"/>
    <mergeCell ref="J8:M8"/>
    <mergeCell ref="J28:M28"/>
    <mergeCell ref="J6:J7"/>
    <mergeCell ref="A48:M48"/>
    <mergeCell ref="B28:E28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6"/>
  <sheetViews>
    <sheetView workbookViewId="0"/>
  </sheetViews>
  <sheetFormatPr baseColWidth="10" defaultColWidth="10.81640625" defaultRowHeight="14.65" customHeight="1"/>
  <cols>
    <col min="1" max="1" width="26.81640625" style="3" customWidth="1"/>
    <col min="2" max="2" width="15.54296875" style="3" customWidth="1"/>
    <col min="3" max="5" width="12.54296875" style="3" customWidth="1"/>
    <col min="6" max="6" width="15.54296875" style="3" customWidth="1"/>
    <col min="7" max="9" width="12.54296875" style="3" customWidth="1"/>
    <col min="10" max="10" width="15.54296875" style="3" customWidth="1"/>
    <col min="11" max="13" width="12.54296875" style="3" customWidth="1"/>
    <col min="14" max="16384" width="10.81640625" style="3"/>
  </cols>
  <sheetData>
    <row r="1" spans="1:13" s="5" customFormat="1" ht="20.25" customHeight="1">
      <c r="A1" s="4" t="s">
        <v>0</v>
      </c>
    </row>
    <row r="2" spans="1:13" s="2" customFormat="1" ht="14.65" customHeight="1">
      <c r="A2" s="1"/>
    </row>
    <row r="3" spans="1:13" s="2" customFormat="1" ht="14.65" customHeight="1">
      <c r="A3" s="9" t="s">
        <v>366</v>
      </c>
    </row>
    <row r="5" spans="1:13" ht="14.65" customHeight="1">
      <c r="A5" s="374" t="s">
        <v>207</v>
      </c>
      <c r="B5" s="366">
        <v>2012</v>
      </c>
      <c r="C5" s="366"/>
      <c r="D5" s="366"/>
      <c r="E5" s="366"/>
      <c r="F5" s="366">
        <v>2015</v>
      </c>
      <c r="G5" s="366"/>
      <c r="H5" s="366"/>
      <c r="I5" s="366"/>
      <c r="J5" s="366" t="s">
        <v>214</v>
      </c>
      <c r="K5" s="366"/>
      <c r="L5" s="366"/>
      <c r="M5" s="366"/>
    </row>
    <row r="6" spans="1:13" ht="14.65" customHeight="1">
      <c r="A6" s="375"/>
      <c r="B6" s="371" t="s">
        <v>155</v>
      </c>
      <c r="C6" s="366" t="s">
        <v>27</v>
      </c>
      <c r="D6" s="366"/>
      <c r="E6" s="366"/>
      <c r="F6" s="371" t="s">
        <v>155</v>
      </c>
      <c r="G6" s="366" t="s">
        <v>27</v>
      </c>
      <c r="H6" s="366"/>
      <c r="I6" s="366"/>
      <c r="J6" s="371" t="s">
        <v>155</v>
      </c>
      <c r="K6" s="366" t="s">
        <v>27</v>
      </c>
      <c r="L6" s="366"/>
      <c r="M6" s="366"/>
    </row>
    <row r="7" spans="1:13" s="25" customFormat="1" ht="40.15" customHeight="1">
      <c r="A7" s="377"/>
      <c r="B7" s="372"/>
      <c r="C7" s="182" t="s">
        <v>72</v>
      </c>
      <c r="D7" s="182" t="s">
        <v>159</v>
      </c>
      <c r="E7" s="182" t="s">
        <v>158</v>
      </c>
      <c r="F7" s="372"/>
      <c r="G7" s="182" t="s">
        <v>72</v>
      </c>
      <c r="H7" s="182" t="s">
        <v>159</v>
      </c>
      <c r="I7" s="182" t="s">
        <v>158</v>
      </c>
      <c r="J7" s="372"/>
      <c r="K7" s="182" t="s">
        <v>72</v>
      </c>
      <c r="L7" s="182" t="s">
        <v>159</v>
      </c>
      <c r="M7" s="182" t="s">
        <v>158</v>
      </c>
    </row>
    <row r="8" spans="1:13" ht="14.65" customHeight="1">
      <c r="A8" s="8"/>
      <c r="B8" s="365" t="s">
        <v>174</v>
      </c>
      <c r="C8" s="365"/>
      <c r="D8" s="365"/>
      <c r="E8" s="365"/>
      <c r="F8" s="365" t="s">
        <v>174</v>
      </c>
      <c r="G8" s="365"/>
      <c r="H8" s="365"/>
      <c r="I8" s="365"/>
      <c r="J8" s="365" t="s">
        <v>174</v>
      </c>
      <c r="K8" s="365"/>
      <c r="L8" s="365"/>
      <c r="M8" s="365"/>
    </row>
    <row r="9" spans="1:13" ht="14.65" customHeight="1">
      <c r="A9" s="8"/>
      <c r="B9" s="362" t="s">
        <v>5</v>
      </c>
      <c r="C9" s="362"/>
      <c r="D9" s="362"/>
      <c r="E9" s="362"/>
      <c r="F9" s="362" t="s">
        <v>5</v>
      </c>
      <c r="G9" s="362"/>
      <c r="H9" s="362"/>
      <c r="I9" s="362"/>
      <c r="J9" s="362" t="s">
        <v>5</v>
      </c>
      <c r="K9" s="362"/>
      <c r="L9" s="362"/>
      <c r="M9" s="362"/>
    </row>
    <row r="10" spans="1:13" ht="14.65" customHeight="1">
      <c r="A10" s="287" t="s">
        <v>29</v>
      </c>
      <c r="B10" s="307">
        <f>SUM(C10:D10)</f>
        <v>1067</v>
      </c>
      <c r="C10" s="307">
        <f>SUM(C11:C12)</f>
        <v>479</v>
      </c>
      <c r="D10" s="307">
        <f t="shared" ref="D10:E10" si="0">SUM(D11:D12)</f>
        <v>588</v>
      </c>
      <c r="E10" s="307">
        <f t="shared" si="0"/>
        <v>864</v>
      </c>
      <c r="F10" s="307">
        <f>SUM(G10:H10)</f>
        <v>1922</v>
      </c>
      <c r="G10" s="307">
        <f>SUM(G11:G12)</f>
        <v>1024</v>
      </c>
      <c r="H10" s="307">
        <f t="shared" ref="H10:I10" si="1">SUM(H11:H12)</f>
        <v>898</v>
      </c>
      <c r="I10" s="307">
        <f t="shared" si="1"/>
        <v>1704</v>
      </c>
      <c r="J10" s="309">
        <f>F10-B10</f>
        <v>855</v>
      </c>
      <c r="K10" s="309">
        <f t="shared" ref="J10:M12" si="2">G10-C10</f>
        <v>545</v>
      </c>
      <c r="L10" s="309">
        <f t="shared" si="2"/>
        <v>310</v>
      </c>
      <c r="M10" s="309">
        <f t="shared" si="2"/>
        <v>840</v>
      </c>
    </row>
    <row r="11" spans="1:13" ht="14.65" customHeight="1">
      <c r="A11" s="288" t="s">
        <v>30</v>
      </c>
      <c r="B11" s="292">
        <f>SUM(C11:D11)</f>
        <v>266</v>
      </c>
      <c r="C11" s="292">
        <v>94</v>
      </c>
      <c r="D11" s="292">
        <v>172</v>
      </c>
      <c r="E11" s="292">
        <v>232</v>
      </c>
      <c r="F11" s="292">
        <f>SUM(G11:H11)</f>
        <v>1053</v>
      </c>
      <c r="G11" s="292">
        <v>512</v>
      </c>
      <c r="H11" s="292">
        <v>541</v>
      </c>
      <c r="I11" s="292">
        <v>1004</v>
      </c>
      <c r="J11" s="293">
        <f t="shared" si="2"/>
        <v>787</v>
      </c>
      <c r="K11" s="293">
        <f t="shared" si="2"/>
        <v>418</v>
      </c>
      <c r="L11" s="293">
        <f t="shared" si="2"/>
        <v>369</v>
      </c>
      <c r="M11" s="293">
        <f t="shared" si="2"/>
        <v>772</v>
      </c>
    </row>
    <row r="12" spans="1:13" ht="14.65" customHeight="1">
      <c r="A12" s="289" t="s">
        <v>41</v>
      </c>
      <c r="B12" s="291">
        <f>SUM(C12:D12)</f>
        <v>801</v>
      </c>
      <c r="C12" s="291">
        <v>385</v>
      </c>
      <c r="D12" s="291">
        <v>416</v>
      </c>
      <c r="E12" s="291">
        <v>632</v>
      </c>
      <c r="F12" s="291">
        <f>SUM(G12:H12)</f>
        <v>869</v>
      </c>
      <c r="G12" s="291">
        <v>512</v>
      </c>
      <c r="H12" s="291">
        <v>357</v>
      </c>
      <c r="I12" s="291">
        <v>700</v>
      </c>
      <c r="J12" s="294">
        <f t="shared" si="2"/>
        <v>68</v>
      </c>
      <c r="K12" s="294">
        <f t="shared" si="2"/>
        <v>127</v>
      </c>
      <c r="L12" s="294">
        <f t="shared" si="2"/>
        <v>-59</v>
      </c>
      <c r="M12" s="294">
        <f t="shared" si="2"/>
        <v>68</v>
      </c>
    </row>
    <row r="13" spans="1:13" ht="14.65" customHeight="1">
      <c r="A13" s="290"/>
      <c r="B13" s="376" t="s">
        <v>156</v>
      </c>
      <c r="C13" s="364"/>
      <c r="D13" s="364"/>
      <c r="E13" s="364"/>
      <c r="F13" s="376" t="s">
        <v>156</v>
      </c>
      <c r="G13" s="364"/>
      <c r="H13" s="364"/>
      <c r="I13" s="364"/>
      <c r="J13" s="376" t="s">
        <v>124</v>
      </c>
      <c r="K13" s="364"/>
      <c r="L13" s="364"/>
      <c r="M13" s="364"/>
    </row>
    <row r="14" spans="1:13" ht="14.65" customHeight="1">
      <c r="A14" s="287" t="s">
        <v>29</v>
      </c>
      <c r="B14" s="304">
        <f t="shared" ref="B14:E16" si="3">B10*100/$B10</f>
        <v>100</v>
      </c>
      <c r="C14" s="295">
        <f t="shared" si="3"/>
        <v>44.892221180880973</v>
      </c>
      <c r="D14" s="295">
        <f t="shared" si="3"/>
        <v>55.107778819119027</v>
      </c>
      <c r="E14" s="295">
        <f t="shared" si="3"/>
        <v>80.974695407685104</v>
      </c>
      <c r="F14" s="304">
        <f t="shared" ref="F14:I16" si="4">F10*100/$F10</f>
        <v>100</v>
      </c>
      <c r="G14" s="295">
        <f t="shared" si="4"/>
        <v>53.277835587929239</v>
      </c>
      <c r="H14" s="295">
        <f t="shared" si="4"/>
        <v>46.722164412070761</v>
      </c>
      <c r="I14" s="295">
        <f t="shared" si="4"/>
        <v>88.657648283038498</v>
      </c>
      <c r="J14" s="303" t="s">
        <v>103</v>
      </c>
      <c r="K14" s="301">
        <f t="shared" ref="K14:M16" si="5">G14-C14</f>
        <v>8.3856144070482657</v>
      </c>
      <c r="L14" s="301">
        <f t="shared" si="5"/>
        <v>-8.3856144070482657</v>
      </c>
      <c r="M14" s="301">
        <f t="shared" si="5"/>
        <v>7.6829528753533936</v>
      </c>
    </row>
    <row r="15" spans="1:13" ht="14.65" customHeight="1">
      <c r="A15" s="288" t="s">
        <v>30</v>
      </c>
      <c r="B15" s="305">
        <f t="shared" si="3"/>
        <v>100</v>
      </c>
      <c r="C15" s="297">
        <f t="shared" si="3"/>
        <v>35.338345864661655</v>
      </c>
      <c r="D15" s="297">
        <f t="shared" si="3"/>
        <v>64.661654135338352</v>
      </c>
      <c r="E15" s="297">
        <f t="shared" si="3"/>
        <v>87.218045112781951</v>
      </c>
      <c r="F15" s="305">
        <f t="shared" si="4"/>
        <v>100</v>
      </c>
      <c r="G15" s="297">
        <f t="shared" si="4"/>
        <v>48.622981956315293</v>
      </c>
      <c r="H15" s="297">
        <f t="shared" si="4"/>
        <v>51.377018043684707</v>
      </c>
      <c r="I15" s="297">
        <f t="shared" si="4"/>
        <v>95.346628679962009</v>
      </c>
      <c r="J15" s="302" t="s">
        <v>103</v>
      </c>
      <c r="K15" s="302">
        <f t="shared" si="5"/>
        <v>13.284636091653638</v>
      </c>
      <c r="L15" s="302">
        <f t="shared" si="5"/>
        <v>-13.284636091653645</v>
      </c>
      <c r="M15" s="302">
        <f t="shared" si="5"/>
        <v>8.1285835671800584</v>
      </c>
    </row>
    <row r="16" spans="1:13" ht="14.65" customHeight="1">
      <c r="A16" s="289" t="s">
        <v>41</v>
      </c>
      <c r="B16" s="280">
        <f t="shared" si="3"/>
        <v>100</v>
      </c>
      <c r="C16" s="311">
        <f t="shared" si="3"/>
        <v>48.064918851435706</v>
      </c>
      <c r="D16" s="311">
        <f t="shared" si="3"/>
        <v>51.935081148564294</v>
      </c>
      <c r="E16" s="311">
        <f t="shared" si="3"/>
        <v>78.901373283395756</v>
      </c>
      <c r="F16" s="280">
        <f t="shared" si="4"/>
        <v>100</v>
      </c>
      <c r="G16" s="311">
        <f t="shared" si="4"/>
        <v>58.918296892980436</v>
      </c>
      <c r="H16" s="311">
        <f t="shared" si="4"/>
        <v>41.081703107019564</v>
      </c>
      <c r="I16" s="311">
        <f t="shared" si="4"/>
        <v>80.552359033371687</v>
      </c>
      <c r="J16" s="312" t="s">
        <v>103</v>
      </c>
      <c r="K16" s="312">
        <f t="shared" si="5"/>
        <v>10.85337804154473</v>
      </c>
      <c r="L16" s="312">
        <f t="shared" si="5"/>
        <v>-10.85337804154473</v>
      </c>
      <c r="M16" s="312">
        <f t="shared" si="5"/>
        <v>1.6509857499759306</v>
      </c>
    </row>
    <row r="17" spans="1:13" ht="14.65" customHeight="1">
      <c r="A17" s="285"/>
      <c r="B17" s="365" t="s">
        <v>175</v>
      </c>
      <c r="C17" s="365"/>
      <c r="D17" s="365"/>
      <c r="E17" s="365"/>
      <c r="F17" s="365" t="s">
        <v>175</v>
      </c>
      <c r="G17" s="365"/>
      <c r="H17" s="365"/>
      <c r="I17" s="365"/>
      <c r="J17" s="365" t="s">
        <v>175</v>
      </c>
      <c r="K17" s="365"/>
      <c r="L17" s="365"/>
      <c r="M17" s="365"/>
    </row>
    <row r="18" spans="1:13" ht="14.65" customHeight="1">
      <c r="A18" s="285"/>
      <c r="B18" s="362" t="s">
        <v>5</v>
      </c>
      <c r="C18" s="362"/>
      <c r="D18" s="362"/>
      <c r="E18" s="362"/>
      <c r="F18" s="362" t="s">
        <v>5</v>
      </c>
      <c r="G18" s="362"/>
      <c r="H18" s="362"/>
      <c r="I18" s="362"/>
      <c r="J18" s="362" t="s">
        <v>5</v>
      </c>
      <c r="K18" s="362"/>
      <c r="L18" s="362"/>
      <c r="M18" s="362"/>
    </row>
    <row r="19" spans="1:13" ht="14.65" customHeight="1">
      <c r="A19" s="287" t="s">
        <v>29</v>
      </c>
      <c r="B19" s="307">
        <f>SUM(C19:D19)</f>
        <v>220681</v>
      </c>
      <c r="C19" s="307">
        <f>SUM(C20:C21)</f>
        <v>140341</v>
      </c>
      <c r="D19" s="307">
        <f t="shared" ref="D19:E19" si="6">SUM(D20:D21)</f>
        <v>80340</v>
      </c>
      <c r="E19" s="307">
        <f t="shared" si="6"/>
        <v>173804</v>
      </c>
      <c r="F19" s="307">
        <f>SUM(G19:H19)</f>
        <v>232946</v>
      </c>
      <c r="G19" s="307">
        <f>SUM(G20:G21)</f>
        <v>146696</v>
      </c>
      <c r="H19" s="307">
        <f t="shared" ref="H19:I19" si="7">SUM(H20:H21)</f>
        <v>86250</v>
      </c>
      <c r="I19" s="307">
        <f t="shared" si="7"/>
        <v>177359</v>
      </c>
      <c r="J19" s="309">
        <f>F19-B19</f>
        <v>12265</v>
      </c>
      <c r="K19" s="309">
        <f t="shared" ref="K19:M21" si="8">G19-C19</f>
        <v>6355</v>
      </c>
      <c r="L19" s="309">
        <f t="shared" si="8"/>
        <v>5910</v>
      </c>
      <c r="M19" s="309">
        <f t="shared" si="8"/>
        <v>3555</v>
      </c>
    </row>
    <row r="20" spans="1:13" ht="14.65" customHeight="1">
      <c r="A20" s="288" t="s">
        <v>30</v>
      </c>
      <c r="B20" s="292">
        <f>SUM(C20:D20)</f>
        <v>84121</v>
      </c>
      <c r="C20" s="292">
        <v>44110</v>
      </c>
      <c r="D20" s="292">
        <v>40011</v>
      </c>
      <c r="E20" s="292">
        <v>77246</v>
      </c>
      <c r="F20" s="292">
        <f>SUM(G20:H20)</f>
        <v>88013</v>
      </c>
      <c r="G20" s="292">
        <v>49363</v>
      </c>
      <c r="H20" s="292">
        <v>38650</v>
      </c>
      <c r="I20" s="292">
        <v>81377</v>
      </c>
      <c r="J20" s="293">
        <f t="shared" ref="J20:J21" si="9">F20-B20</f>
        <v>3892</v>
      </c>
      <c r="K20" s="293">
        <f t="shared" si="8"/>
        <v>5253</v>
      </c>
      <c r="L20" s="293">
        <f t="shared" si="8"/>
        <v>-1361</v>
      </c>
      <c r="M20" s="293">
        <f t="shared" si="8"/>
        <v>4131</v>
      </c>
    </row>
    <row r="21" spans="1:13" ht="14.65" customHeight="1">
      <c r="A21" s="289" t="s">
        <v>41</v>
      </c>
      <c r="B21" s="291">
        <f>SUM(C21:D21)</f>
        <v>136560</v>
      </c>
      <c r="C21" s="291">
        <v>96231</v>
      </c>
      <c r="D21" s="291">
        <v>40329</v>
      </c>
      <c r="E21" s="291">
        <v>96558</v>
      </c>
      <c r="F21" s="291">
        <f>SUM(G21:H21)</f>
        <v>144933</v>
      </c>
      <c r="G21" s="291">
        <v>97333</v>
      </c>
      <c r="H21" s="291">
        <v>47600</v>
      </c>
      <c r="I21" s="291">
        <v>95982</v>
      </c>
      <c r="J21" s="294">
        <f t="shared" si="9"/>
        <v>8373</v>
      </c>
      <c r="K21" s="294">
        <f t="shared" si="8"/>
        <v>1102</v>
      </c>
      <c r="L21" s="294">
        <f t="shared" si="8"/>
        <v>7271</v>
      </c>
      <c r="M21" s="294">
        <f t="shared" si="8"/>
        <v>-576</v>
      </c>
    </row>
    <row r="22" spans="1:13" ht="14.65" customHeight="1">
      <c r="A22" s="290"/>
      <c r="B22" s="376" t="s">
        <v>156</v>
      </c>
      <c r="C22" s="364"/>
      <c r="D22" s="364"/>
      <c r="E22" s="364"/>
      <c r="F22" s="376" t="s">
        <v>156</v>
      </c>
      <c r="G22" s="364"/>
      <c r="H22" s="364"/>
      <c r="I22" s="364"/>
      <c r="J22" s="376" t="s">
        <v>124</v>
      </c>
      <c r="K22" s="364"/>
      <c r="L22" s="364"/>
      <c r="M22" s="364"/>
    </row>
    <row r="23" spans="1:13" ht="14.65" customHeight="1">
      <c r="A23" s="287" t="s">
        <v>29</v>
      </c>
      <c r="B23" s="304">
        <f t="shared" ref="B23:E25" si="10">B19*100/$B19</f>
        <v>100</v>
      </c>
      <c r="C23" s="295">
        <f t="shared" si="10"/>
        <v>63.594509722178167</v>
      </c>
      <c r="D23" s="295">
        <f t="shared" si="10"/>
        <v>36.405490277821833</v>
      </c>
      <c r="E23" s="295">
        <f t="shared" si="10"/>
        <v>78.758026291343612</v>
      </c>
      <c r="F23" s="304">
        <f t="shared" ref="F23:I25" si="11">F19*100/$F19</f>
        <v>100</v>
      </c>
      <c r="G23" s="295">
        <f t="shared" si="11"/>
        <v>62.974251543276125</v>
      </c>
      <c r="H23" s="295">
        <f>H19*100/$F19</f>
        <v>37.025748456723875</v>
      </c>
      <c r="I23" s="295">
        <f t="shared" si="11"/>
        <v>76.137388064186553</v>
      </c>
      <c r="J23" s="303" t="s">
        <v>103</v>
      </c>
      <c r="K23" s="301">
        <f t="shared" ref="K23:M25" si="12">G23-C23</f>
        <v>-0.62025817890204138</v>
      </c>
      <c r="L23" s="301">
        <f t="shared" si="12"/>
        <v>0.62025817890204138</v>
      </c>
      <c r="M23" s="301">
        <f t="shared" si="12"/>
        <v>-2.620638227157059</v>
      </c>
    </row>
    <row r="24" spans="1:13" ht="14.65" customHeight="1">
      <c r="A24" s="288" t="s">
        <v>30</v>
      </c>
      <c r="B24" s="305">
        <f t="shared" si="10"/>
        <v>100</v>
      </c>
      <c r="C24" s="297">
        <f t="shared" si="10"/>
        <v>52.436371417363084</v>
      </c>
      <c r="D24" s="297">
        <f t="shared" si="10"/>
        <v>47.563628582636916</v>
      </c>
      <c r="E24" s="297">
        <f t="shared" si="10"/>
        <v>91.827248843927194</v>
      </c>
      <c r="F24" s="305">
        <f t="shared" si="11"/>
        <v>100</v>
      </c>
      <c r="G24" s="297">
        <f t="shared" si="11"/>
        <v>56.086032745162647</v>
      </c>
      <c r="H24" s="297">
        <f t="shared" si="11"/>
        <v>43.913967254837353</v>
      </c>
      <c r="I24" s="297">
        <f t="shared" si="11"/>
        <v>92.460204742481224</v>
      </c>
      <c r="J24" s="302" t="s">
        <v>103</v>
      </c>
      <c r="K24" s="302">
        <f t="shared" si="12"/>
        <v>3.6496613277995635</v>
      </c>
      <c r="L24" s="302">
        <f t="shared" si="12"/>
        <v>-3.6496613277995635</v>
      </c>
      <c r="M24" s="302">
        <f t="shared" si="12"/>
        <v>0.63295589855403023</v>
      </c>
    </row>
    <row r="25" spans="1:13" ht="14.65" customHeight="1">
      <c r="A25" s="289" t="s">
        <v>41</v>
      </c>
      <c r="B25" s="304">
        <f t="shared" si="10"/>
        <v>100</v>
      </c>
      <c r="C25" s="295">
        <f t="shared" si="10"/>
        <v>70.467926186291734</v>
      </c>
      <c r="D25" s="295">
        <f t="shared" si="10"/>
        <v>29.532073813708259</v>
      </c>
      <c r="E25" s="295">
        <f t="shared" si="10"/>
        <v>70.707381370826013</v>
      </c>
      <c r="F25" s="304">
        <f t="shared" si="11"/>
        <v>100</v>
      </c>
      <c r="G25" s="295">
        <f t="shared" si="11"/>
        <v>67.157238172120913</v>
      </c>
      <c r="H25" s="295">
        <f t="shared" si="11"/>
        <v>32.842761827879087</v>
      </c>
      <c r="I25" s="295">
        <f t="shared" si="11"/>
        <v>66.225083314359054</v>
      </c>
      <c r="J25" s="301" t="s">
        <v>103</v>
      </c>
      <c r="K25" s="301">
        <f t="shared" si="12"/>
        <v>-3.3106880141708217</v>
      </c>
      <c r="L25" s="301">
        <f t="shared" si="12"/>
        <v>3.3106880141708288</v>
      </c>
      <c r="M25" s="301">
        <f t="shared" si="12"/>
        <v>-4.4822980564669592</v>
      </c>
    </row>
    <row r="26" spans="1:13" ht="20.25" customHeight="1">
      <c r="A26" s="373" t="s">
        <v>127</v>
      </c>
      <c r="B26" s="373"/>
      <c r="C26" s="373"/>
      <c r="D26" s="373"/>
      <c r="E26" s="373"/>
      <c r="F26" s="373"/>
      <c r="G26" s="373"/>
      <c r="H26" s="373"/>
      <c r="I26" s="373"/>
      <c r="J26" s="373"/>
      <c r="K26" s="373"/>
      <c r="L26" s="373"/>
      <c r="M26" s="373"/>
    </row>
  </sheetData>
  <mergeCells count="29">
    <mergeCell ref="A5:A7"/>
    <mergeCell ref="B5:E5"/>
    <mergeCell ref="F5:I5"/>
    <mergeCell ref="J5:M5"/>
    <mergeCell ref="B6:B7"/>
    <mergeCell ref="C6:E6"/>
    <mergeCell ref="F6:F7"/>
    <mergeCell ref="G6:I6"/>
    <mergeCell ref="J6:J7"/>
    <mergeCell ref="K6:M6"/>
    <mergeCell ref="B8:E8"/>
    <mergeCell ref="F8:I8"/>
    <mergeCell ref="J8:M8"/>
    <mergeCell ref="B9:E9"/>
    <mergeCell ref="F9:I9"/>
    <mergeCell ref="J9:M9"/>
    <mergeCell ref="B13:E13"/>
    <mergeCell ref="F13:I13"/>
    <mergeCell ref="J13:M13"/>
    <mergeCell ref="B17:E17"/>
    <mergeCell ref="F17:I17"/>
    <mergeCell ref="J17:M17"/>
    <mergeCell ref="A26:M26"/>
    <mergeCell ref="B18:E18"/>
    <mergeCell ref="F18:I18"/>
    <mergeCell ref="J18:M18"/>
    <mergeCell ref="B22:E22"/>
    <mergeCell ref="F22:I22"/>
    <mergeCell ref="J22:M22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6"/>
  <sheetViews>
    <sheetView workbookViewId="0"/>
  </sheetViews>
  <sheetFormatPr baseColWidth="10" defaultColWidth="10.81640625" defaultRowHeight="14.65" customHeight="1"/>
  <cols>
    <col min="1" max="1" width="26.81640625" style="3" customWidth="1"/>
    <col min="2" max="2" width="15.54296875" style="3" customWidth="1"/>
    <col min="3" max="5" width="12.54296875" style="3" customWidth="1"/>
    <col min="6" max="6" width="15.54296875" style="3" customWidth="1"/>
    <col min="7" max="9" width="12.54296875" style="3" customWidth="1"/>
    <col min="10" max="10" width="15.54296875" style="3" customWidth="1"/>
    <col min="11" max="13" width="12.54296875" style="3" customWidth="1"/>
    <col min="14" max="16384" width="10.81640625" style="3"/>
  </cols>
  <sheetData>
    <row r="1" spans="1:13" s="5" customFormat="1" ht="20.25" customHeight="1">
      <c r="A1" s="4" t="s">
        <v>0</v>
      </c>
    </row>
    <row r="2" spans="1:13" s="2" customFormat="1" ht="14.65" customHeight="1">
      <c r="A2" s="1"/>
    </row>
    <row r="3" spans="1:13" s="2" customFormat="1" ht="14.65" customHeight="1">
      <c r="A3" s="9" t="s">
        <v>365</v>
      </c>
    </row>
    <row r="5" spans="1:13" ht="14.65" customHeight="1">
      <c r="A5" s="374" t="s">
        <v>207</v>
      </c>
      <c r="B5" s="366">
        <v>2012</v>
      </c>
      <c r="C5" s="366"/>
      <c r="D5" s="366"/>
      <c r="E5" s="366"/>
      <c r="F5" s="366">
        <v>2015</v>
      </c>
      <c r="G5" s="366"/>
      <c r="H5" s="366"/>
      <c r="I5" s="366"/>
      <c r="J5" s="366" t="s">
        <v>214</v>
      </c>
      <c r="K5" s="366"/>
      <c r="L5" s="366"/>
      <c r="M5" s="366"/>
    </row>
    <row r="6" spans="1:13" ht="14.65" customHeight="1">
      <c r="A6" s="375"/>
      <c r="B6" s="371" t="s">
        <v>155</v>
      </c>
      <c r="C6" s="366" t="s">
        <v>27</v>
      </c>
      <c r="D6" s="366"/>
      <c r="E6" s="366"/>
      <c r="F6" s="371" t="s">
        <v>155</v>
      </c>
      <c r="G6" s="366" t="s">
        <v>27</v>
      </c>
      <c r="H6" s="366"/>
      <c r="I6" s="366"/>
      <c r="J6" s="371" t="s">
        <v>155</v>
      </c>
      <c r="K6" s="366" t="s">
        <v>27</v>
      </c>
      <c r="L6" s="366"/>
      <c r="M6" s="366"/>
    </row>
    <row r="7" spans="1:13" s="25" customFormat="1" ht="40.15" customHeight="1">
      <c r="A7" s="377"/>
      <c r="B7" s="372"/>
      <c r="C7" s="182" t="s">
        <v>72</v>
      </c>
      <c r="D7" s="182" t="s">
        <v>159</v>
      </c>
      <c r="E7" s="182" t="s">
        <v>158</v>
      </c>
      <c r="F7" s="372"/>
      <c r="G7" s="182" t="s">
        <v>72</v>
      </c>
      <c r="H7" s="182" t="s">
        <v>159</v>
      </c>
      <c r="I7" s="182" t="s">
        <v>158</v>
      </c>
      <c r="J7" s="372"/>
      <c r="K7" s="182" t="s">
        <v>72</v>
      </c>
      <c r="L7" s="182" t="s">
        <v>159</v>
      </c>
      <c r="M7" s="182" t="s">
        <v>158</v>
      </c>
    </row>
    <row r="8" spans="1:13" ht="14.65" customHeight="1">
      <c r="A8" s="8"/>
      <c r="B8" s="365" t="s">
        <v>174</v>
      </c>
      <c r="C8" s="365"/>
      <c r="D8" s="365"/>
      <c r="E8" s="365"/>
      <c r="F8" s="365" t="s">
        <v>174</v>
      </c>
      <c r="G8" s="365"/>
      <c r="H8" s="365"/>
      <c r="I8" s="365"/>
      <c r="J8" s="365" t="s">
        <v>174</v>
      </c>
      <c r="K8" s="365"/>
      <c r="L8" s="365"/>
      <c r="M8" s="365"/>
    </row>
    <row r="9" spans="1:13" ht="14.65" customHeight="1">
      <c r="A9" s="8"/>
      <c r="B9" s="362" t="s">
        <v>5</v>
      </c>
      <c r="C9" s="362"/>
      <c r="D9" s="362"/>
      <c r="E9" s="362"/>
      <c r="F9" s="362" t="s">
        <v>5</v>
      </c>
      <c r="G9" s="362"/>
      <c r="H9" s="362"/>
      <c r="I9" s="362"/>
      <c r="J9" s="362" t="s">
        <v>5</v>
      </c>
      <c r="K9" s="362"/>
      <c r="L9" s="362"/>
      <c r="M9" s="362"/>
    </row>
    <row r="10" spans="1:13" ht="14.65" customHeight="1">
      <c r="A10" s="287" t="s">
        <v>29</v>
      </c>
      <c r="B10" s="307">
        <f>SUM(C10:D10)</f>
        <v>379</v>
      </c>
      <c r="C10" s="307">
        <f>SUM(C11:C12)</f>
        <v>199</v>
      </c>
      <c r="D10" s="307">
        <f t="shared" ref="D10:E10" si="0">SUM(D11:D12)</f>
        <v>180</v>
      </c>
      <c r="E10" s="307">
        <f t="shared" si="0"/>
        <v>340</v>
      </c>
      <c r="F10" s="307">
        <f>SUM(G10:H10)</f>
        <v>625</v>
      </c>
      <c r="G10" s="307">
        <f>SUM(G11:G12)</f>
        <v>318</v>
      </c>
      <c r="H10" s="307">
        <f t="shared" ref="H10:I10" si="1">SUM(H11:H12)</f>
        <v>307</v>
      </c>
      <c r="I10" s="307">
        <f t="shared" si="1"/>
        <v>488</v>
      </c>
      <c r="J10" s="309">
        <f>F10-B10</f>
        <v>246</v>
      </c>
      <c r="K10" s="309">
        <f t="shared" ref="J10:M12" si="2">G10-C10</f>
        <v>119</v>
      </c>
      <c r="L10" s="309">
        <f t="shared" si="2"/>
        <v>127</v>
      </c>
      <c r="M10" s="309">
        <f t="shared" si="2"/>
        <v>148</v>
      </c>
    </row>
    <row r="11" spans="1:13" ht="14.65" customHeight="1">
      <c r="A11" s="288" t="s">
        <v>30</v>
      </c>
      <c r="B11" s="292">
        <f>SUM(C11:D11)</f>
        <v>281</v>
      </c>
      <c r="C11" s="292">
        <v>144</v>
      </c>
      <c r="D11" s="292">
        <v>137</v>
      </c>
      <c r="E11" s="292">
        <v>275</v>
      </c>
      <c r="F11" s="292">
        <f>SUM(G11:H11)</f>
        <v>422</v>
      </c>
      <c r="G11" s="292">
        <v>215</v>
      </c>
      <c r="H11" s="292">
        <v>207</v>
      </c>
      <c r="I11" s="292">
        <v>389</v>
      </c>
      <c r="J11" s="293">
        <f t="shared" si="2"/>
        <v>141</v>
      </c>
      <c r="K11" s="293">
        <f t="shared" si="2"/>
        <v>71</v>
      </c>
      <c r="L11" s="293">
        <f t="shared" si="2"/>
        <v>70</v>
      </c>
      <c r="M11" s="293">
        <f t="shared" si="2"/>
        <v>114</v>
      </c>
    </row>
    <row r="12" spans="1:13" ht="14.65" customHeight="1">
      <c r="A12" s="289" t="s">
        <v>41</v>
      </c>
      <c r="B12" s="291">
        <f>SUM(C12:D12)</f>
        <v>98</v>
      </c>
      <c r="C12" s="291">
        <v>55</v>
      </c>
      <c r="D12" s="291">
        <v>43</v>
      </c>
      <c r="E12" s="291">
        <v>65</v>
      </c>
      <c r="F12" s="291">
        <f>SUM(G12:H12)</f>
        <v>203</v>
      </c>
      <c r="G12" s="291">
        <v>103</v>
      </c>
      <c r="H12" s="291">
        <v>100</v>
      </c>
      <c r="I12" s="291">
        <v>99</v>
      </c>
      <c r="J12" s="294">
        <f t="shared" si="2"/>
        <v>105</v>
      </c>
      <c r="K12" s="294">
        <f t="shared" si="2"/>
        <v>48</v>
      </c>
      <c r="L12" s="294">
        <f t="shared" si="2"/>
        <v>57</v>
      </c>
      <c r="M12" s="294">
        <f t="shared" si="2"/>
        <v>34</v>
      </c>
    </row>
    <row r="13" spans="1:13" ht="14.65" customHeight="1">
      <c r="A13" s="290"/>
      <c r="B13" s="376" t="s">
        <v>156</v>
      </c>
      <c r="C13" s="364"/>
      <c r="D13" s="364"/>
      <c r="E13" s="364"/>
      <c r="F13" s="376" t="s">
        <v>156</v>
      </c>
      <c r="G13" s="364"/>
      <c r="H13" s="364"/>
      <c r="I13" s="364"/>
      <c r="J13" s="376" t="s">
        <v>124</v>
      </c>
      <c r="K13" s="364"/>
      <c r="L13" s="364"/>
      <c r="M13" s="364"/>
    </row>
    <row r="14" spans="1:13" ht="14.65" customHeight="1">
      <c r="A14" s="287" t="s">
        <v>29</v>
      </c>
      <c r="B14" s="304">
        <f t="shared" ref="B14:E16" si="3">B10*100/$B10</f>
        <v>100</v>
      </c>
      <c r="C14" s="295">
        <f t="shared" si="3"/>
        <v>52.506596306068602</v>
      </c>
      <c r="D14" s="295">
        <f t="shared" si="3"/>
        <v>47.493403693931398</v>
      </c>
      <c r="E14" s="295">
        <f t="shared" si="3"/>
        <v>89.709762532981529</v>
      </c>
      <c r="F14" s="304">
        <f t="shared" ref="F14:I16" si="4">F10*100/$F10</f>
        <v>100</v>
      </c>
      <c r="G14" s="295">
        <f t="shared" si="4"/>
        <v>50.88</v>
      </c>
      <c r="H14" s="295">
        <f t="shared" si="4"/>
        <v>49.12</v>
      </c>
      <c r="I14" s="295">
        <f t="shared" si="4"/>
        <v>78.08</v>
      </c>
      <c r="J14" s="303" t="s">
        <v>103</v>
      </c>
      <c r="K14" s="301">
        <f t="shared" ref="K14:M16" si="5">G14-C14</f>
        <v>-1.6265963060685991</v>
      </c>
      <c r="L14" s="301">
        <f t="shared" si="5"/>
        <v>1.6265963060685991</v>
      </c>
      <c r="M14" s="301">
        <f t="shared" si="5"/>
        <v>-11.62976253298153</v>
      </c>
    </row>
    <row r="15" spans="1:13" ht="14.65" customHeight="1">
      <c r="A15" s="288" t="s">
        <v>30</v>
      </c>
      <c r="B15" s="305">
        <f t="shared" si="3"/>
        <v>100</v>
      </c>
      <c r="C15" s="297">
        <f t="shared" si="3"/>
        <v>51.245551601423486</v>
      </c>
      <c r="D15" s="297">
        <f t="shared" si="3"/>
        <v>48.754448398576514</v>
      </c>
      <c r="E15" s="297">
        <f t="shared" si="3"/>
        <v>97.864768683274022</v>
      </c>
      <c r="F15" s="305">
        <f t="shared" si="4"/>
        <v>100</v>
      </c>
      <c r="G15" s="297">
        <f t="shared" si="4"/>
        <v>50.947867298578196</v>
      </c>
      <c r="H15" s="297">
        <f t="shared" si="4"/>
        <v>49.052132701421804</v>
      </c>
      <c r="I15" s="297">
        <f t="shared" si="4"/>
        <v>92.180094786729853</v>
      </c>
      <c r="J15" s="302" t="s">
        <v>103</v>
      </c>
      <c r="K15" s="302">
        <f t="shared" si="5"/>
        <v>-0.29768430284529046</v>
      </c>
      <c r="L15" s="302">
        <f t="shared" si="5"/>
        <v>0.29768430284529046</v>
      </c>
      <c r="M15" s="302">
        <f t="shared" si="5"/>
        <v>-5.6846738965441688</v>
      </c>
    </row>
    <row r="16" spans="1:13" ht="14.65" customHeight="1">
      <c r="A16" s="289" t="s">
        <v>41</v>
      </c>
      <c r="B16" s="280">
        <f t="shared" si="3"/>
        <v>100</v>
      </c>
      <c r="C16" s="311">
        <f t="shared" si="3"/>
        <v>56.122448979591837</v>
      </c>
      <c r="D16" s="311">
        <f t="shared" si="3"/>
        <v>43.877551020408163</v>
      </c>
      <c r="E16" s="311">
        <f t="shared" si="3"/>
        <v>66.326530612244895</v>
      </c>
      <c r="F16" s="280">
        <f t="shared" si="4"/>
        <v>100</v>
      </c>
      <c r="G16" s="311">
        <f t="shared" si="4"/>
        <v>50.738916256157637</v>
      </c>
      <c r="H16" s="311">
        <f t="shared" si="4"/>
        <v>49.261083743842363</v>
      </c>
      <c r="I16" s="311">
        <f t="shared" si="4"/>
        <v>48.768472906403943</v>
      </c>
      <c r="J16" s="312" t="s">
        <v>103</v>
      </c>
      <c r="K16" s="312">
        <f t="shared" si="5"/>
        <v>-5.3835327234342003</v>
      </c>
      <c r="L16" s="312">
        <f t="shared" si="5"/>
        <v>5.3835327234342003</v>
      </c>
      <c r="M16" s="312">
        <f t="shared" si="5"/>
        <v>-17.558057705840952</v>
      </c>
    </row>
    <row r="17" spans="1:13" ht="14.65" customHeight="1">
      <c r="A17" s="285"/>
      <c r="B17" s="365" t="s">
        <v>175</v>
      </c>
      <c r="C17" s="365"/>
      <c r="D17" s="365"/>
      <c r="E17" s="365"/>
      <c r="F17" s="365" t="s">
        <v>175</v>
      </c>
      <c r="G17" s="365"/>
      <c r="H17" s="365"/>
      <c r="I17" s="365"/>
      <c r="J17" s="365" t="s">
        <v>175</v>
      </c>
      <c r="K17" s="365"/>
      <c r="L17" s="365"/>
      <c r="M17" s="365"/>
    </row>
    <row r="18" spans="1:13" ht="14.65" customHeight="1">
      <c r="A18" s="285"/>
      <c r="B18" s="362" t="s">
        <v>5</v>
      </c>
      <c r="C18" s="362"/>
      <c r="D18" s="362"/>
      <c r="E18" s="362"/>
      <c r="F18" s="362" t="s">
        <v>5</v>
      </c>
      <c r="G18" s="362"/>
      <c r="H18" s="362"/>
      <c r="I18" s="362"/>
      <c r="J18" s="362" t="s">
        <v>5</v>
      </c>
      <c r="K18" s="362"/>
      <c r="L18" s="362"/>
      <c r="M18" s="362"/>
    </row>
    <row r="19" spans="1:13" ht="14.65" customHeight="1">
      <c r="A19" s="287" t="s">
        <v>29</v>
      </c>
      <c r="B19" s="307">
        <f>SUM(C19:D19)</f>
        <v>38955</v>
      </c>
      <c r="C19" s="307">
        <f>SUM(C20:C21)</f>
        <v>24859</v>
      </c>
      <c r="D19" s="307">
        <f t="shared" ref="D19:E19" si="6">SUM(D20:D21)</f>
        <v>14096</v>
      </c>
      <c r="E19" s="307">
        <f t="shared" si="6"/>
        <v>31314</v>
      </c>
      <c r="F19" s="307">
        <f>SUM(G19:H19)</f>
        <v>40783</v>
      </c>
      <c r="G19" s="307">
        <f>SUM(G20:G21)</f>
        <v>24942</v>
      </c>
      <c r="H19" s="307">
        <f t="shared" ref="H19:I19" si="7">SUM(H20:H21)</f>
        <v>15841</v>
      </c>
      <c r="I19" s="307">
        <f t="shared" si="7"/>
        <v>31646</v>
      </c>
      <c r="J19" s="309">
        <f>F19-B19</f>
        <v>1828</v>
      </c>
      <c r="K19" s="309">
        <f t="shared" ref="K19:M21" si="8">G19-C19</f>
        <v>83</v>
      </c>
      <c r="L19" s="309">
        <f t="shared" si="8"/>
        <v>1745</v>
      </c>
      <c r="M19" s="309">
        <f t="shared" si="8"/>
        <v>332</v>
      </c>
    </row>
    <row r="20" spans="1:13" ht="14.65" customHeight="1">
      <c r="A20" s="288" t="s">
        <v>30</v>
      </c>
      <c r="B20" s="292">
        <f>SUM(C20:D20)</f>
        <v>24372</v>
      </c>
      <c r="C20" s="292">
        <v>16498</v>
      </c>
      <c r="D20" s="292">
        <v>7874</v>
      </c>
      <c r="E20" s="292">
        <v>21365</v>
      </c>
      <c r="F20" s="292">
        <f>SUM(G20:H20)</f>
        <v>23573</v>
      </c>
      <c r="G20" s="292">
        <v>15436</v>
      </c>
      <c r="H20" s="292">
        <v>8137</v>
      </c>
      <c r="I20" s="292">
        <v>20634</v>
      </c>
      <c r="J20" s="293">
        <f t="shared" ref="J20:J21" si="9">F20-B20</f>
        <v>-799</v>
      </c>
      <c r="K20" s="293">
        <f t="shared" si="8"/>
        <v>-1062</v>
      </c>
      <c r="L20" s="293">
        <f t="shared" si="8"/>
        <v>263</v>
      </c>
      <c r="M20" s="293">
        <f t="shared" si="8"/>
        <v>-731</v>
      </c>
    </row>
    <row r="21" spans="1:13" ht="14.65" customHeight="1">
      <c r="A21" s="289" t="s">
        <v>41</v>
      </c>
      <c r="B21" s="291">
        <f>SUM(C21:D21)</f>
        <v>14583</v>
      </c>
      <c r="C21" s="291">
        <v>8361</v>
      </c>
      <c r="D21" s="291">
        <v>6222</v>
      </c>
      <c r="E21" s="291">
        <v>9949</v>
      </c>
      <c r="F21" s="291">
        <f>SUM(G21:H21)</f>
        <v>17210</v>
      </c>
      <c r="G21" s="291">
        <v>9506</v>
      </c>
      <c r="H21" s="291">
        <v>7704</v>
      </c>
      <c r="I21" s="291">
        <v>11012</v>
      </c>
      <c r="J21" s="294">
        <f t="shared" si="9"/>
        <v>2627</v>
      </c>
      <c r="K21" s="294">
        <f t="shared" si="8"/>
        <v>1145</v>
      </c>
      <c r="L21" s="294">
        <f t="shared" si="8"/>
        <v>1482</v>
      </c>
      <c r="M21" s="294">
        <f t="shared" si="8"/>
        <v>1063</v>
      </c>
    </row>
    <row r="22" spans="1:13" ht="14.65" customHeight="1">
      <c r="A22" s="290"/>
      <c r="B22" s="376" t="s">
        <v>156</v>
      </c>
      <c r="C22" s="364"/>
      <c r="D22" s="364"/>
      <c r="E22" s="364"/>
      <c r="F22" s="376" t="s">
        <v>156</v>
      </c>
      <c r="G22" s="364"/>
      <c r="H22" s="364"/>
      <c r="I22" s="364"/>
      <c r="J22" s="376" t="s">
        <v>124</v>
      </c>
      <c r="K22" s="364"/>
      <c r="L22" s="364"/>
      <c r="M22" s="364"/>
    </row>
    <row r="23" spans="1:13" ht="14.65" customHeight="1">
      <c r="A23" s="287" t="s">
        <v>29</v>
      </c>
      <c r="B23" s="304">
        <f t="shared" ref="B23:E25" si="10">B19*100/$B19</f>
        <v>100</v>
      </c>
      <c r="C23" s="295">
        <f t="shared" si="10"/>
        <v>63.814657938647159</v>
      </c>
      <c r="D23" s="295">
        <f t="shared" si="10"/>
        <v>36.185342061352841</v>
      </c>
      <c r="E23" s="295">
        <f t="shared" si="10"/>
        <v>80.385059684251061</v>
      </c>
      <c r="F23" s="304">
        <f t="shared" ref="F23:I25" si="11">F19*100/$F19</f>
        <v>100</v>
      </c>
      <c r="G23" s="295">
        <f t="shared" si="11"/>
        <v>61.157835372581715</v>
      </c>
      <c r="H23" s="295">
        <f>H19*100/$F19</f>
        <v>38.842164627418285</v>
      </c>
      <c r="I23" s="295">
        <f t="shared" si="11"/>
        <v>77.596057180688035</v>
      </c>
      <c r="J23" s="303" t="s">
        <v>103</v>
      </c>
      <c r="K23" s="301">
        <f t="shared" ref="K23:M25" si="12">G23-C23</f>
        <v>-2.6568225660654434</v>
      </c>
      <c r="L23" s="301">
        <f t="shared" si="12"/>
        <v>2.6568225660654434</v>
      </c>
      <c r="M23" s="301">
        <f t="shared" si="12"/>
        <v>-2.7890025035630259</v>
      </c>
    </row>
    <row r="24" spans="1:13" ht="14.65" customHeight="1">
      <c r="A24" s="288" t="s">
        <v>30</v>
      </c>
      <c r="B24" s="305">
        <f t="shared" si="10"/>
        <v>100</v>
      </c>
      <c r="C24" s="297">
        <f t="shared" si="10"/>
        <v>67.692433940587563</v>
      </c>
      <c r="D24" s="297">
        <f t="shared" si="10"/>
        <v>32.307566059412437</v>
      </c>
      <c r="E24" s="297">
        <f t="shared" si="10"/>
        <v>87.662071229279505</v>
      </c>
      <c r="F24" s="305">
        <f t="shared" si="11"/>
        <v>100</v>
      </c>
      <c r="G24" s="297">
        <f t="shared" si="11"/>
        <v>65.481695159716622</v>
      </c>
      <c r="H24" s="297">
        <f t="shared" si="11"/>
        <v>34.518304840283378</v>
      </c>
      <c r="I24" s="297">
        <f t="shared" si="11"/>
        <v>87.532346328426584</v>
      </c>
      <c r="J24" s="302" t="s">
        <v>103</v>
      </c>
      <c r="K24" s="302">
        <f t="shared" si="12"/>
        <v>-2.2107387808709404</v>
      </c>
      <c r="L24" s="302">
        <f t="shared" si="12"/>
        <v>2.2107387808709404</v>
      </c>
      <c r="M24" s="302">
        <f t="shared" si="12"/>
        <v>-0.12972490085292065</v>
      </c>
    </row>
    <row r="25" spans="1:13" ht="14.65" customHeight="1">
      <c r="A25" s="289" t="s">
        <v>41</v>
      </c>
      <c r="B25" s="304">
        <f t="shared" si="10"/>
        <v>100</v>
      </c>
      <c r="C25" s="295">
        <f t="shared" si="10"/>
        <v>57.333881917300964</v>
      </c>
      <c r="D25" s="295">
        <f t="shared" si="10"/>
        <v>42.666118082699036</v>
      </c>
      <c r="E25" s="295">
        <f t="shared" si="10"/>
        <v>68.223273674826856</v>
      </c>
      <c r="F25" s="304">
        <f t="shared" si="11"/>
        <v>100</v>
      </c>
      <c r="G25" s="295">
        <f t="shared" si="11"/>
        <v>55.235328297501454</v>
      </c>
      <c r="H25" s="295">
        <f t="shared" si="11"/>
        <v>44.764671702498546</v>
      </c>
      <c r="I25" s="295">
        <f t="shared" si="11"/>
        <v>63.986054619407319</v>
      </c>
      <c r="J25" s="301" t="s">
        <v>103</v>
      </c>
      <c r="K25" s="301">
        <f t="shared" si="12"/>
        <v>-2.0985536197995103</v>
      </c>
      <c r="L25" s="301">
        <f t="shared" si="12"/>
        <v>2.0985536197995103</v>
      </c>
      <c r="M25" s="301">
        <f t="shared" si="12"/>
        <v>-4.237219055419537</v>
      </c>
    </row>
    <row r="26" spans="1:13" ht="20.25" customHeight="1">
      <c r="A26" s="373" t="s">
        <v>127</v>
      </c>
      <c r="B26" s="373"/>
      <c r="C26" s="373"/>
      <c r="D26" s="373"/>
      <c r="E26" s="373"/>
      <c r="F26" s="373"/>
      <c r="G26" s="373"/>
      <c r="H26" s="373"/>
      <c r="I26" s="373"/>
      <c r="J26" s="373"/>
      <c r="K26" s="373"/>
      <c r="L26" s="373"/>
      <c r="M26" s="373"/>
    </row>
  </sheetData>
  <mergeCells count="29">
    <mergeCell ref="A5:A7"/>
    <mergeCell ref="B5:E5"/>
    <mergeCell ref="F5:I5"/>
    <mergeCell ref="J5:M5"/>
    <mergeCell ref="B6:B7"/>
    <mergeCell ref="C6:E6"/>
    <mergeCell ref="F6:F7"/>
    <mergeCell ref="G6:I6"/>
    <mergeCell ref="J6:J7"/>
    <mergeCell ref="K6:M6"/>
    <mergeCell ref="B8:E8"/>
    <mergeCell ref="F8:I8"/>
    <mergeCell ref="J8:M8"/>
    <mergeCell ref="B9:E9"/>
    <mergeCell ref="F9:I9"/>
    <mergeCell ref="J9:M9"/>
    <mergeCell ref="B13:E13"/>
    <mergeCell ref="F13:I13"/>
    <mergeCell ref="J13:M13"/>
    <mergeCell ref="B17:E17"/>
    <mergeCell ref="F17:I17"/>
    <mergeCell ref="J17:M17"/>
    <mergeCell ref="A26:M26"/>
    <mergeCell ref="B18:E18"/>
    <mergeCell ref="F18:I18"/>
    <mergeCell ref="J18:M18"/>
    <mergeCell ref="B22:E22"/>
    <mergeCell ref="F22:I22"/>
    <mergeCell ref="J22:M22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6"/>
  <sheetViews>
    <sheetView workbookViewId="0"/>
  </sheetViews>
  <sheetFormatPr baseColWidth="10" defaultColWidth="10.81640625" defaultRowHeight="14.65" customHeight="1"/>
  <cols>
    <col min="1" max="1" width="26.81640625" style="3" customWidth="1"/>
    <col min="2" max="2" width="15.54296875" style="3" customWidth="1"/>
    <col min="3" max="5" width="12.54296875" style="3" customWidth="1"/>
    <col min="6" max="6" width="15.54296875" style="3" customWidth="1"/>
    <col min="7" max="9" width="12.54296875" style="3" customWidth="1"/>
    <col min="10" max="10" width="15.54296875" style="3" customWidth="1"/>
    <col min="11" max="13" width="12.54296875" style="3" customWidth="1"/>
    <col min="14" max="16384" width="10.81640625" style="3"/>
  </cols>
  <sheetData>
    <row r="1" spans="1:13" s="5" customFormat="1" ht="20.25" customHeight="1">
      <c r="A1" s="4" t="s">
        <v>0</v>
      </c>
    </row>
    <row r="2" spans="1:13" s="2" customFormat="1" ht="14.65" customHeight="1">
      <c r="A2" s="1"/>
    </row>
    <row r="3" spans="1:13" s="2" customFormat="1" ht="14.65" customHeight="1">
      <c r="A3" s="9" t="s">
        <v>364</v>
      </c>
    </row>
    <row r="5" spans="1:13" ht="14.65" customHeight="1">
      <c r="A5" s="374" t="s">
        <v>207</v>
      </c>
      <c r="B5" s="366">
        <v>2012</v>
      </c>
      <c r="C5" s="366"/>
      <c r="D5" s="366"/>
      <c r="E5" s="366"/>
      <c r="F5" s="366">
        <v>2015</v>
      </c>
      <c r="G5" s="366"/>
      <c r="H5" s="366"/>
      <c r="I5" s="366"/>
      <c r="J5" s="366" t="s">
        <v>214</v>
      </c>
      <c r="K5" s="366"/>
      <c r="L5" s="366"/>
      <c r="M5" s="366"/>
    </row>
    <row r="6" spans="1:13" ht="14.65" customHeight="1">
      <c r="A6" s="375"/>
      <c r="B6" s="371" t="s">
        <v>155</v>
      </c>
      <c r="C6" s="366" t="s">
        <v>27</v>
      </c>
      <c r="D6" s="366"/>
      <c r="E6" s="366"/>
      <c r="F6" s="371" t="s">
        <v>155</v>
      </c>
      <c r="G6" s="366" t="s">
        <v>27</v>
      </c>
      <c r="H6" s="366"/>
      <c r="I6" s="366"/>
      <c r="J6" s="371" t="s">
        <v>155</v>
      </c>
      <c r="K6" s="366" t="s">
        <v>27</v>
      </c>
      <c r="L6" s="366"/>
      <c r="M6" s="366"/>
    </row>
    <row r="7" spans="1:13" s="25" customFormat="1" ht="40.15" customHeight="1">
      <c r="A7" s="377"/>
      <c r="B7" s="372"/>
      <c r="C7" s="182" t="s">
        <v>72</v>
      </c>
      <c r="D7" s="182" t="s">
        <v>159</v>
      </c>
      <c r="E7" s="182" t="s">
        <v>158</v>
      </c>
      <c r="F7" s="372"/>
      <c r="G7" s="182" t="s">
        <v>72</v>
      </c>
      <c r="H7" s="182" t="s">
        <v>159</v>
      </c>
      <c r="I7" s="182" t="s">
        <v>158</v>
      </c>
      <c r="J7" s="372"/>
      <c r="K7" s="182" t="s">
        <v>72</v>
      </c>
      <c r="L7" s="182" t="s">
        <v>159</v>
      </c>
      <c r="M7" s="182" t="s">
        <v>158</v>
      </c>
    </row>
    <row r="8" spans="1:13" ht="14.65" customHeight="1">
      <c r="A8" s="8"/>
      <c r="B8" s="365" t="s">
        <v>174</v>
      </c>
      <c r="C8" s="365"/>
      <c r="D8" s="365"/>
      <c r="E8" s="365"/>
      <c r="F8" s="365" t="s">
        <v>174</v>
      </c>
      <c r="G8" s="365"/>
      <c r="H8" s="365"/>
      <c r="I8" s="365"/>
      <c r="J8" s="365" t="s">
        <v>174</v>
      </c>
      <c r="K8" s="365"/>
      <c r="L8" s="365"/>
      <c r="M8" s="365"/>
    </row>
    <row r="9" spans="1:13" ht="14.65" customHeight="1">
      <c r="A9" s="8"/>
      <c r="B9" s="362" t="s">
        <v>5</v>
      </c>
      <c r="C9" s="362"/>
      <c r="D9" s="362"/>
      <c r="E9" s="362"/>
      <c r="F9" s="362" t="s">
        <v>5</v>
      </c>
      <c r="G9" s="362"/>
      <c r="H9" s="362"/>
      <c r="I9" s="362"/>
      <c r="J9" s="362" t="s">
        <v>5</v>
      </c>
      <c r="K9" s="362"/>
      <c r="L9" s="362"/>
      <c r="M9" s="362"/>
    </row>
    <row r="10" spans="1:13" ht="14.65" customHeight="1">
      <c r="A10" s="287" t="s">
        <v>29</v>
      </c>
      <c r="B10" s="307">
        <f>SUM(C10:D10)</f>
        <v>153</v>
      </c>
      <c r="C10" s="307">
        <f>SUM(C11:C12)</f>
        <v>56</v>
      </c>
      <c r="D10" s="307">
        <f t="shared" ref="D10" si="0">SUM(D11:D12)</f>
        <v>97</v>
      </c>
      <c r="E10" s="307">
        <v>89</v>
      </c>
      <c r="F10" s="307">
        <f>SUM(G10:H10)</f>
        <v>376</v>
      </c>
      <c r="G10" s="307">
        <f>SUM(G11:G12)</f>
        <v>238</v>
      </c>
      <c r="H10" s="307">
        <f t="shared" ref="H10:I10" si="1">SUM(H11:H12)</f>
        <v>138</v>
      </c>
      <c r="I10" s="307">
        <f t="shared" si="1"/>
        <v>340</v>
      </c>
      <c r="J10" s="309">
        <f>F10-B10</f>
        <v>223</v>
      </c>
      <c r="K10" s="309">
        <f t="shared" ref="J10:M12" si="2">G10-C10</f>
        <v>182</v>
      </c>
      <c r="L10" s="309">
        <f t="shared" si="2"/>
        <v>41</v>
      </c>
      <c r="M10" s="309">
        <f t="shared" si="2"/>
        <v>251</v>
      </c>
    </row>
    <row r="11" spans="1:13" ht="14.65" customHeight="1">
      <c r="A11" s="288" t="s">
        <v>30</v>
      </c>
      <c r="B11" s="292">
        <f>SUM(C11:D11)</f>
        <v>146</v>
      </c>
      <c r="C11" s="292">
        <v>53</v>
      </c>
      <c r="D11" s="292">
        <v>93</v>
      </c>
      <c r="E11" s="296" t="s">
        <v>53</v>
      </c>
      <c r="F11" s="292">
        <f>SUM(G11:H11)</f>
        <v>347</v>
      </c>
      <c r="G11" s="292">
        <v>228</v>
      </c>
      <c r="H11" s="292">
        <v>119</v>
      </c>
      <c r="I11" s="292">
        <v>314</v>
      </c>
      <c r="J11" s="293">
        <f t="shared" si="2"/>
        <v>201</v>
      </c>
      <c r="K11" s="293">
        <f t="shared" si="2"/>
        <v>175</v>
      </c>
      <c r="L11" s="293">
        <f t="shared" si="2"/>
        <v>26</v>
      </c>
      <c r="M11" s="296" t="s">
        <v>53</v>
      </c>
    </row>
    <row r="12" spans="1:13" ht="14.65" customHeight="1">
      <c r="A12" s="289" t="s">
        <v>41</v>
      </c>
      <c r="B12" s="291">
        <f>SUM(C12:D12)</f>
        <v>7</v>
      </c>
      <c r="C12" s="291">
        <v>3</v>
      </c>
      <c r="D12" s="291">
        <v>4</v>
      </c>
      <c r="E12" s="299" t="s">
        <v>53</v>
      </c>
      <c r="F12" s="291">
        <f>SUM(G12:H12)</f>
        <v>29</v>
      </c>
      <c r="G12" s="291">
        <v>10</v>
      </c>
      <c r="H12" s="291">
        <v>19</v>
      </c>
      <c r="I12" s="291">
        <v>26</v>
      </c>
      <c r="J12" s="294">
        <f t="shared" si="2"/>
        <v>22</v>
      </c>
      <c r="K12" s="294">
        <f t="shared" si="2"/>
        <v>7</v>
      </c>
      <c r="L12" s="294">
        <f t="shared" si="2"/>
        <v>15</v>
      </c>
      <c r="M12" s="299" t="s">
        <v>53</v>
      </c>
    </row>
    <row r="13" spans="1:13" ht="14.65" customHeight="1">
      <c r="A13" s="290"/>
      <c r="B13" s="376" t="s">
        <v>156</v>
      </c>
      <c r="C13" s="364"/>
      <c r="D13" s="364"/>
      <c r="E13" s="364"/>
      <c r="F13" s="376" t="s">
        <v>156</v>
      </c>
      <c r="G13" s="364"/>
      <c r="H13" s="364"/>
      <c r="I13" s="364"/>
      <c r="J13" s="376" t="s">
        <v>124</v>
      </c>
      <c r="K13" s="364"/>
      <c r="L13" s="364"/>
      <c r="M13" s="364"/>
    </row>
    <row r="14" spans="1:13" ht="14.65" customHeight="1">
      <c r="A14" s="287" t="s">
        <v>29</v>
      </c>
      <c r="B14" s="304">
        <f t="shared" ref="B14:E16" si="3">B10*100/$B10</f>
        <v>100</v>
      </c>
      <c r="C14" s="295">
        <f t="shared" si="3"/>
        <v>36.601307189542482</v>
      </c>
      <c r="D14" s="295">
        <f t="shared" si="3"/>
        <v>63.398692810457518</v>
      </c>
      <c r="E14" s="295">
        <f t="shared" si="3"/>
        <v>58.169934640522875</v>
      </c>
      <c r="F14" s="304">
        <f t="shared" ref="F14:I16" si="4">F10*100/$F10</f>
        <v>100</v>
      </c>
      <c r="G14" s="295">
        <f t="shared" si="4"/>
        <v>63.297872340425535</v>
      </c>
      <c r="H14" s="295">
        <f t="shared" si="4"/>
        <v>36.702127659574465</v>
      </c>
      <c r="I14" s="295">
        <f t="shared" si="4"/>
        <v>90.425531914893611</v>
      </c>
      <c r="J14" s="303" t="s">
        <v>103</v>
      </c>
      <c r="K14" s="301">
        <f t="shared" ref="K14:M16" si="5">G14-C14</f>
        <v>26.696565150883053</v>
      </c>
      <c r="L14" s="301">
        <f t="shared" si="5"/>
        <v>-26.696565150883053</v>
      </c>
      <c r="M14" s="301">
        <f t="shared" si="5"/>
        <v>32.255597274370736</v>
      </c>
    </row>
    <row r="15" spans="1:13" ht="14.65" customHeight="1">
      <c r="A15" s="288" t="s">
        <v>30</v>
      </c>
      <c r="B15" s="305">
        <f t="shared" si="3"/>
        <v>100</v>
      </c>
      <c r="C15" s="297">
        <f t="shared" si="3"/>
        <v>36.301369863013697</v>
      </c>
      <c r="D15" s="297">
        <f t="shared" si="3"/>
        <v>63.698630136986303</v>
      </c>
      <c r="E15" s="296" t="s">
        <v>53</v>
      </c>
      <c r="F15" s="305">
        <f t="shared" si="4"/>
        <v>100</v>
      </c>
      <c r="G15" s="297">
        <f t="shared" si="4"/>
        <v>65.706051873198845</v>
      </c>
      <c r="H15" s="297">
        <f t="shared" si="4"/>
        <v>34.293948126801155</v>
      </c>
      <c r="I15" s="297">
        <f t="shared" si="4"/>
        <v>90.489913544668582</v>
      </c>
      <c r="J15" s="302" t="s">
        <v>103</v>
      </c>
      <c r="K15" s="302">
        <f t="shared" si="5"/>
        <v>29.404682010185148</v>
      </c>
      <c r="L15" s="302">
        <f t="shared" si="5"/>
        <v>-29.404682010185148</v>
      </c>
      <c r="M15" s="296" t="s">
        <v>53</v>
      </c>
    </row>
    <row r="16" spans="1:13" ht="14.65" customHeight="1">
      <c r="A16" s="289" t="s">
        <v>41</v>
      </c>
      <c r="B16" s="280">
        <f t="shared" si="3"/>
        <v>100</v>
      </c>
      <c r="C16" s="311">
        <f t="shared" si="3"/>
        <v>42.857142857142854</v>
      </c>
      <c r="D16" s="311">
        <f t="shared" si="3"/>
        <v>57.142857142857146</v>
      </c>
      <c r="E16" s="299" t="s">
        <v>53</v>
      </c>
      <c r="F16" s="280">
        <f t="shared" si="4"/>
        <v>100</v>
      </c>
      <c r="G16" s="311">
        <f t="shared" si="4"/>
        <v>34.482758620689658</v>
      </c>
      <c r="H16" s="311">
        <f t="shared" si="4"/>
        <v>65.517241379310349</v>
      </c>
      <c r="I16" s="311">
        <f t="shared" si="4"/>
        <v>89.65517241379311</v>
      </c>
      <c r="J16" s="312" t="s">
        <v>103</v>
      </c>
      <c r="K16" s="312">
        <f t="shared" si="5"/>
        <v>-8.3743842364531957</v>
      </c>
      <c r="L16" s="312">
        <f t="shared" si="5"/>
        <v>8.3743842364532028</v>
      </c>
      <c r="M16" s="299" t="s">
        <v>53</v>
      </c>
    </row>
    <row r="17" spans="1:13" ht="14.65" customHeight="1">
      <c r="A17" s="285"/>
      <c r="B17" s="365" t="s">
        <v>175</v>
      </c>
      <c r="C17" s="365"/>
      <c r="D17" s="365"/>
      <c r="E17" s="365"/>
      <c r="F17" s="365" t="s">
        <v>175</v>
      </c>
      <c r="G17" s="365"/>
      <c r="H17" s="365"/>
      <c r="I17" s="365"/>
      <c r="J17" s="365" t="s">
        <v>175</v>
      </c>
      <c r="K17" s="365"/>
      <c r="L17" s="365"/>
      <c r="M17" s="365"/>
    </row>
    <row r="18" spans="1:13" ht="14.65" customHeight="1">
      <c r="A18" s="285"/>
      <c r="B18" s="362" t="s">
        <v>5</v>
      </c>
      <c r="C18" s="362"/>
      <c r="D18" s="362"/>
      <c r="E18" s="362"/>
      <c r="F18" s="362" t="s">
        <v>5</v>
      </c>
      <c r="G18" s="362"/>
      <c r="H18" s="362"/>
      <c r="I18" s="362"/>
      <c r="J18" s="362" t="s">
        <v>5</v>
      </c>
      <c r="K18" s="362"/>
      <c r="L18" s="362"/>
      <c r="M18" s="362"/>
    </row>
    <row r="19" spans="1:13" ht="14.65" customHeight="1">
      <c r="A19" s="287" t="s">
        <v>29</v>
      </c>
      <c r="B19" s="307">
        <f>SUM(C19:D19)</f>
        <v>29972</v>
      </c>
      <c r="C19" s="307">
        <f>SUM(C20:C21)</f>
        <v>20102</v>
      </c>
      <c r="D19" s="307">
        <f t="shared" ref="D19:E19" si="6">SUM(D20:D21)</f>
        <v>9870</v>
      </c>
      <c r="E19" s="307">
        <f t="shared" si="6"/>
        <v>24618</v>
      </c>
      <c r="F19" s="307">
        <f>SUM(G19:H19)</f>
        <v>29595</v>
      </c>
      <c r="G19" s="307">
        <f>SUM(G20:G21)</f>
        <v>20187</v>
      </c>
      <c r="H19" s="307">
        <f t="shared" ref="H19:I19" si="7">SUM(H20:H21)</f>
        <v>9408</v>
      </c>
      <c r="I19" s="307">
        <f t="shared" si="7"/>
        <v>24590</v>
      </c>
      <c r="J19" s="309">
        <f>F19-B19</f>
        <v>-377</v>
      </c>
      <c r="K19" s="309">
        <f t="shared" ref="K19:M21" si="8">G19-C19</f>
        <v>85</v>
      </c>
      <c r="L19" s="309">
        <f t="shared" si="8"/>
        <v>-462</v>
      </c>
      <c r="M19" s="309">
        <f t="shared" si="8"/>
        <v>-28</v>
      </c>
    </row>
    <row r="20" spans="1:13" ht="14.65" customHeight="1">
      <c r="A20" s="288" t="s">
        <v>30</v>
      </c>
      <c r="B20" s="292">
        <f>SUM(C20:D20)</f>
        <v>28082</v>
      </c>
      <c r="C20" s="292">
        <v>18987</v>
      </c>
      <c r="D20" s="292">
        <v>9095</v>
      </c>
      <c r="E20" s="292">
        <v>23272</v>
      </c>
      <c r="F20" s="292">
        <f>SUM(G20:H20)</f>
        <v>27436</v>
      </c>
      <c r="G20" s="292">
        <v>19248</v>
      </c>
      <c r="H20" s="292">
        <v>8188</v>
      </c>
      <c r="I20" s="292">
        <v>23248</v>
      </c>
      <c r="J20" s="293">
        <f t="shared" ref="J20:J21" si="9">F20-B20</f>
        <v>-646</v>
      </c>
      <c r="K20" s="293">
        <f t="shared" si="8"/>
        <v>261</v>
      </c>
      <c r="L20" s="293">
        <f t="shared" si="8"/>
        <v>-907</v>
      </c>
      <c r="M20" s="293">
        <f t="shared" si="8"/>
        <v>-24</v>
      </c>
    </row>
    <row r="21" spans="1:13" ht="14.65" customHeight="1">
      <c r="A21" s="289" t="s">
        <v>41</v>
      </c>
      <c r="B21" s="291">
        <f>SUM(C21:D21)</f>
        <v>1890</v>
      </c>
      <c r="C21" s="291">
        <v>1115</v>
      </c>
      <c r="D21" s="291">
        <v>775</v>
      </c>
      <c r="E21" s="291">
        <v>1346</v>
      </c>
      <c r="F21" s="291">
        <f>SUM(G21:H21)</f>
        <v>2159</v>
      </c>
      <c r="G21" s="291">
        <v>939</v>
      </c>
      <c r="H21" s="291">
        <v>1220</v>
      </c>
      <c r="I21" s="291">
        <v>1342</v>
      </c>
      <c r="J21" s="294">
        <f t="shared" si="9"/>
        <v>269</v>
      </c>
      <c r="K21" s="294">
        <f t="shared" si="8"/>
        <v>-176</v>
      </c>
      <c r="L21" s="294">
        <f t="shared" si="8"/>
        <v>445</v>
      </c>
      <c r="M21" s="294">
        <f t="shared" si="8"/>
        <v>-4</v>
      </c>
    </row>
    <row r="22" spans="1:13" ht="14.65" customHeight="1">
      <c r="A22" s="290"/>
      <c r="B22" s="376" t="s">
        <v>156</v>
      </c>
      <c r="C22" s="364"/>
      <c r="D22" s="364"/>
      <c r="E22" s="364"/>
      <c r="F22" s="376" t="s">
        <v>156</v>
      </c>
      <c r="G22" s="364"/>
      <c r="H22" s="364"/>
      <c r="I22" s="364"/>
      <c r="J22" s="376" t="s">
        <v>124</v>
      </c>
      <c r="K22" s="364"/>
      <c r="L22" s="364"/>
      <c r="M22" s="364"/>
    </row>
    <row r="23" spans="1:13" ht="14.65" customHeight="1">
      <c r="A23" s="287" t="s">
        <v>29</v>
      </c>
      <c r="B23" s="304">
        <f t="shared" ref="B23:E25" si="10">B19*100/$B19</f>
        <v>100</v>
      </c>
      <c r="C23" s="295">
        <f t="shared" si="10"/>
        <v>67.069264647003877</v>
      </c>
      <c r="D23" s="295">
        <f t="shared" si="10"/>
        <v>32.93073535299613</v>
      </c>
      <c r="E23" s="295">
        <f t="shared" si="10"/>
        <v>82.13666088349126</v>
      </c>
      <c r="F23" s="304">
        <f t="shared" ref="F23:I25" si="11">F19*100/$F19</f>
        <v>100</v>
      </c>
      <c r="G23" s="295">
        <f t="shared" si="11"/>
        <v>68.210846426761279</v>
      </c>
      <c r="H23" s="295">
        <f>H19*100/$F19</f>
        <v>31.789153573238721</v>
      </c>
      <c r="I23" s="295">
        <f t="shared" si="11"/>
        <v>83.088359520189215</v>
      </c>
      <c r="J23" s="303" t="s">
        <v>103</v>
      </c>
      <c r="K23" s="301">
        <f t="shared" ref="K23:M25" si="12">G23-C23</f>
        <v>1.1415817797574022</v>
      </c>
      <c r="L23" s="301">
        <f t="shared" si="12"/>
        <v>-1.1415817797574093</v>
      </c>
      <c r="M23" s="301">
        <f t="shared" si="12"/>
        <v>0.95169863669795518</v>
      </c>
    </row>
    <row r="24" spans="1:13" ht="14.65" customHeight="1">
      <c r="A24" s="288" t="s">
        <v>30</v>
      </c>
      <c r="B24" s="305">
        <f t="shared" si="10"/>
        <v>100</v>
      </c>
      <c r="C24" s="297">
        <f t="shared" si="10"/>
        <v>67.612705647745884</v>
      </c>
      <c r="D24" s="297">
        <f t="shared" si="10"/>
        <v>32.387294352254116</v>
      </c>
      <c r="E24" s="297">
        <f t="shared" si="10"/>
        <v>82.871590342568197</v>
      </c>
      <c r="F24" s="305">
        <f t="shared" si="11"/>
        <v>100</v>
      </c>
      <c r="G24" s="297">
        <f t="shared" si="11"/>
        <v>70.155999416824613</v>
      </c>
      <c r="H24" s="297">
        <f t="shared" si="11"/>
        <v>29.84400058317539</v>
      </c>
      <c r="I24" s="297">
        <f t="shared" si="11"/>
        <v>84.735384166788165</v>
      </c>
      <c r="J24" s="302" t="s">
        <v>103</v>
      </c>
      <c r="K24" s="302">
        <f t="shared" si="12"/>
        <v>2.5432937690787298</v>
      </c>
      <c r="L24" s="302">
        <f t="shared" si="12"/>
        <v>-2.5432937690787263</v>
      </c>
      <c r="M24" s="302">
        <f t="shared" si="12"/>
        <v>1.8637938242199681</v>
      </c>
    </row>
    <row r="25" spans="1:13" ht="14.65" customHeight="1">
      <c r="A25" s="289" t="s">
        <v>41</v>
      </c>
      <c r="B25" s="304">
        <f t="shared" si="10"/>
        <v>100</v>
      </c>
      <c r="C25" s="295">
        <f t="shared" si="10"/>
        <v>58.994708994708994</v>
      </c>
      <c r="D25" s="295">
        <f t="shared" si="10"/>
        <v>41.005291005291006</v>
      </c>
      <c r="E25" s="295">
        <f t="shared" si="10"/>
        <v>71.216931216931215</v>
      </c>
      <c r="F25" s="304">
        <f t="shared" si="11"/>
        <v>100</v>
      </c>
      <c r="G25" s="295">
        <f t="shared" si="11"/>
        <v>43.492357572950439</v>
      </c>
      <c r="H25" s="295">
        <f t="shared" si="11"/>
        <v>56.507642427049561</v>
      </c>
      <c r="I25" s="295">
        <f t="shared" si="11"/>
        <v>62.158406669754513</v>
      </c>
      <c r="J25" s="301" t="s">
        <v>103</v>
      </c>
      <c r="K25" s="301">
        <f t="shared" si="12"/>
        <v>-15.502351421758554</v>
      </c>
      <c r="L25" s="301">
        <f t="shared" si="12"/>
        <v>15.502351421758554</v>
      </c>
      <c r="M25" s="301">
        <f t="shared" si="12"/>
        <v>-9.0585245471767024</v>
      </c>
    </row>
    <row r="26" spans="1:13" ht="20.25" customHeight="1">
      <c r="A26" s="373" t="s">
        <v>127</v>
      </c>
      <c r="B26" s="373"/>
      <c r="C26" s="373"/>
      <c r="D26" s="373"/>
      <c r="E26" s="373"/>
      <c r="F26" s="373"/>
      <c r="G26" s="373"/>
      <c r="H26" s="373"/>
      <c r="I26" s="373"/>
      <c r="J26" s="373"/>
      <c r="K26" s="373"/>
      <c r="L26" s="373"/>
      <c r="M26" s="373"/>
    </row>
  </sheetData>
  <mergeCells count="29">
    <mergeCell ref="A5:A7"/>
    <mergeCell ref="B5:E5"/>
    <mergeCell ref="F5:I5"/>
    <mergeCell ref="J5:M5"/>
    <mergeCell ref="B6:B7"/>
    <mergeCell ref="C6:E6"/>
    <mergeCell ref="F6:F7"/>
    <mergeCell ref="G6:I6"/>
    <mergeCell ref="J6:J7"/>
    <mergeCell ref="K6:M6"/>
    <mergeCell ref="B8:E8"/>
    <mergeCell ref="F8:I8"/>
    <mergeCell ref="J8:M8"/>
    <mergeCell ref="B9:E9"/>
    <mergeCell ref="F9:I9"/>
    <mergeCell ref="J9:M9"/>
    <mergeCell ref="B13:E13"/>
    <mergeCell ref="F13:I13"/>
    <mergeCell ref="J13:M13"/>
    <mergeCell ref="B17:E17"/>
    <mergeCell ref="F17:I17"/>
    <mergeCell ref="J17:M17"/>
    <mergeCell ref="A26:M26"/>
    <mergeCell ref="B18:E18"/>
    <mergeCell ref="F18:I18"/>
    <mergeCell ref="J18:M18"/>
    <mergeCell ref="B22:E22"/>
    <mergeCell ref="F22:I22"/>
    <mergeCell ref="J22:M22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6"/>
  <sheetViews>
    <sheetView workbookViewId="0"/>
  </sheetViews>
  <sheetFormatPr baseColWidth="10" defaultColWidth="10.81640625" defaultRowHeight="14.65" customHeight="1"/>
  <cols>
    <col min="1" max="1" width="26.81640625" style="3" customWidth="1"/>
    <col min="2" max="2" width="15.54296875" style="3" customWidth="1"/>
    <col min="3" max="5" width="12.54296875" style="3" customWidth="1"/>
    <col min="6" max="6" width="15.54296875" style="3" customWidth="1"/>
    <col min="7" max="9" width="12.54296875" style="3" customWidth="1"/>
    <col min="10" max="10" width="15.54296875" style="3" customWidth="1"/>
    <col min="11" max="13" width="12.54296875" style="3" customWidth="1"/>
    <col min="14" max="16384" width="10.81640625" style="3"/>
  </cols>
  <sheetData>
    <row r="1" spans="1:13" s="5" customFormat="1" ht="20.25" customHeight="1">
      <c r="A1" s="4" t="s">
        <v>0</v>
      </c>
    </row>
    <row r="2" spans="1:13" s="2" customFormat="1" ht="14.65" customHeight="1">
      <c r="A2" s="1"/>
    </row>
    <row r="3" spans="1:13" s="2" customFormat="1" ht="14.65" customHeight="1">
      <c r="A3" s="9" t="s">
        <v>363</v>
      </c>
    </row>
    <row r="5" spans="1:13" ht="14.65" customHeight="1">
      <c r="A5" s="374" t="s">
        <v>207</v>
      </c>
      <c r="B5" s="366">
        <v>2012</v>
      </c>
      <c r="C5" s="366"/>
      <c r="D5" s="366"/>
      <c r="E5" s="366"/>
      <c r="F5" s="366">
        <v>2015</v>
      </c>
      <c r="G5" s="366"/>
      <c r="H5" s="366"/>
      <c r="I5" s="366"/>
      <c r="J5" s="366" t="s">
        <v>214</v>
      </c>
      <c r="K5" s="366"/>
      <c r="L5" s="366"/>
      <c r="M5" s="366"/>
    </row>
    <row r="6" spans="1:13" ht="14.65" customHeight="1">
      <c r="A6" s="375"/>
      <c r="B6" s="371" t="s">
        <v>155</v>
      </c>
      <c r="C6" s="366" t="s">
        <v>27</v>
      </c>
      <c r="D6" s="366"/>
      <c r="E6" s="366"/>
      <c r="F6" s="371" t="s">
        <v>155</v>
      </c>
      <c r="G6" s="366" t="s">
        <v>27</v>
      </c>
      <c r="H6" s="366"/>
      <c r="I6" s="366"/>
      <c r="J6" s="371" t="s">
        <v>155</v>
      </c>
      <c r="K6" s="366" t="s">
        <v>27</v>
      </c>
      <c r="L6" s="366"/>
      <c r="M6" s="366"/>
    </row>
    <row r="7" spans="1:13" s="25" customFormat="1" ht="40.15" customHeight="1">
      <c r="A7" s="377"/>
      <c r="B7" s="372"/>
      <c r="C7" s="182" t="s">
        <v>72</v>
      </c>
      <c r="D7" s="182" t="s">
        <v>159</v>
      </c>
      <c r="E7" s="182" t="s">
        <v>158</v>
      </c>
      <c r="F7" s="372"/>
      <c r="G7" s="182" t="s">
        <v>72</v>
      </c>
      <c r="H7" s="182" t="s">
        <v>159</v>
      </c>
      <c r="I7" s="182" t="s">
        <v>158</v>
      </c>
      <c r="J7" s="372"/>
      <c r="K7" s="182" t="s">
        <v>72</v>
      </c>
      <c r="L7" s="182" t="s">
        <v>159</v>
      </c>
      <c r="M7" s="182" t="s">
        <v>158</v>
      </c>
    </row>
    <row r="8" spans="1:13" ht="14.65" customHeight="1">
      <c r="A8" s="8"/>
      <c r="B8" s="365" t="s">
        <v>174</v>
      </c>
      <c r="C8" s="365"/>
      <c r="D8" s="365"/>
      <c r="E8" s="365"/>
      <c r="F8" s="365" t="s">
        <v>174</v>
      </c>
      <c r="G8" s="365"/>
      <c r="H8" s="365"/>
      <c r="I8" s="365"/>
      <c r="J8" s="365" t="s">
        <v>174</v>
      </c>
      <c r="K8" s="365"/>
      <c r="L8" s="365"/>
      <c r="M8" s="365"/>
    </row>
    <row r="9" spans="1:13" ht="14.65" customHeight="1">
      <c r="A9" s="8"/>
      <c r="B9" s="362" t="s">
        <v>5</v>
      </c>
      <c r="C9" s="362"/>
      <c r="D9" s="362"/>
      <c r="E9" s="362"/>
      <c r="F9" s="362" t="s">
        <v>5</v>
      </c>
      <c r="G9" s="362"/>
      <c r="H9" s="362"/>
      <c r="I9" s="362"/>
      <c r="J9" s="362" t="s">
        <v>5</v>
      </c>
      <c r="K9" s="362"/>
      <c r="L9" s="362"/>
      <c r="M9" s="362"/>
    </row>
    <row r="10" spans="1:13" ht="14.65" customHeight="1">
      <c r="A10" s="287" t="s">
        <v>29</v>
      </c>
      <c r="B10" s="307">
        <f>SUM(C10:D10)</f>
        <v>183</v>
      </c>
      <c r="C10" s="307">
        <f>SUM(C11:C12)</f>
        <v>156</v>
      </c>
      <c r="D10" s="307">
        <f t="shared" ref="D10" si="0">SUM(D11:D12)</f>
        <v>27</v>
      </c>
      <c r="E10" s="307">
        <v>146</v>
      </c>
      <c r="F10" s="307">
        <f>SUM(G10:H10)</f>
        <v>214</v>
      </c>
      <c r="G10" s="307">
        <f>SUM(G11:G12)</f>
        <v>135</v>
      </c>
      <c r="H10" s="307">
        <f t="shared" ref="H10" si="1">SUM(H11:H12)</f>
        <v>79</v>
      </c>
      <c r="I10" s="307">
        <v>180</v>
      </c>
      <c r="J10" s="309">
        <f>F10-B10</f>
        <v>31</v>
      </c>
      <c r="K10" s="309">
        <f t="shared" ref="J10:M12" si="2">G10-C10</f>
        <v>-21</v>
      </c>
      <c r="L10" s="309">
        <f t="shared" si="2"/>
        <v>52</v>
      </c>
      <c r="M10" s="309">
        <f t="shared" si="2"/>
        <v>34</v>
      </c>
    </row>
    <row r="11" spans="1:13" ht="14.65" customHeight="1">
      <c r="A11" s="288" t="s">
        <v>30</v>
      </c>
      <c r="B11" s="292">
        <f>SUM(C11:D11)</f>
        <v>39</v>
      </c>
      <c r="C11" s="292">
        <v>19</v>
      </c>
      <c r="D11" s="292">
        <v>20</v>
      </c>
      <c r="E11" s="292" t="s">
        <v>53</v>
      </c>
      <c r="F11" s="292">
        <f>SUM(G11:H11)</f>
        <v>125</v>
      </c>
      <c r="G11" s="292">
        <v>80</v>
      </c>
      <c r="H11" s="292">
        <v>45</v>
      </c>
      <c r="I11" s="296" t="s">
        <v>53</v>
      </c>
      <c r="J11" s="293">
        <f t="shared" si="2"/>
        <v>86</v>
      </c>
      <c r="K11" s="293">
        <f t="shared" si="2"/>
        <v>61</v>
      </c>
      <c r="L11" s="293">
        <f t="shared" si="2"/>
        <v>25</v>
      </c>
      <c r="M11" s="296" t="s">
        <v>53</v>
      </c>
    </row>
    <row r="12" spans="1:13" ht="14.65" customHeight="1">
      <c r="A12" s="289" t="s">
        <v>41</v>
      </c>
      <c r="B12" s="291">
        <f>SUM(C12:D12)</f>
        <v>144</v>
      </c>
      <c r="C12" s="291">
        <v>137</v>
      </c>
      <c r="D12" s="291">
        <v>7</v>
      </c>
      <c r="E12" s="291" t="s">
        <v>53</v>
      </c>
      <c r="F12" s="291">
        <f>SUM(G12:H12)</f>
        <v>89</v>
      </c>
      <c r="G12" s="291">
        <v>55</v>
      </c>
      <c r="H12" s="291">
        <v>34</v>
      </c>
      <c r="I12" s="299" t="s">
        <v>53</v>
      </c>
      <c r="J12" s="294">
        <f t="shared" si="2"/>
        <v>-55</v>
      </c>
      <c r="K12" s="294">
        <f t="shared" si="2"/>
        <v>-82</v>
      </c>
      <c r="L12" s="294">
        <f t="shared" si="2"/>
        <v>27</v>
      </c>
      <c r="M12" s="299" t="s">
        <v>53</v>
      </c>
    </row>
    <row r="13" spans="1:13" ht="14.65" customHeight="1">
      <c r="A13" s="290"/>
      <c r="B13" s="376" t="s">
        <v>156</v>
      </c>
      <c r="C13" s="364"/>
      <c r="D13" s="364"/>
      <c r="E13" s="364"/>
      <c r="F13" s="376" t="s">
        <v>156</v>
      </c>
      <c r="G13" s="364"/>
      <c r="H13" s="364"/>
      <c r="I13" s="364"/>
      <c r="J13" s="376" t="s">
        <v>124</v>
      </c>
      <c r="K13" s="364"/>
      <c r="L13" s="364"/>
      <c r="M13" s="364"/>
    </row>
    <row r="14" spans="1:13" ht="14.65" customHeight="1">
      <c r="A14" s="287" t="s">
        <v>29</v>
      </c>
      <c r="B14" s="304">
        <f t="shared" ref="B14:E16" si="3">B10*100/$B10</f>
        <v>100</v>
      </c>
      <c r="C14" s="295">
        <f t="shared" si="3"/>
        <v>85.245901639344268</v>
      </c>
      <c r="D14" s="295">
        <f t="shared" si="3"/>
        <v>14.754098360655737</v>
      </c>
      <c r="E14" s="295">
        <f t="shared" si="3"/>
        <v>79.78142076502732</v>
      </c>
      <c r="F14" s="304">
        <f t="shared" ref="F14:I16" si="4">F10*100/$F10</f>
        <v>100</v>
      </c>
      <c r="G14" s="295">
        <f t="shared" si="4"/>
        <v>63.084112149532707</v>
      </c>
      <c r="H14" s="295">
        <f t="shared" si="4"/>
        <v>36.915887850467293</v>
      </c>
      <c r="I14" s="295">
        <f t="shared" si="4"/>
        <v>84.112149532710276</v>
      </c>
      <c r="J14" s="303" t="s">
        <v>103</v>
      </c>
      <c r="K14" s="301">
        <f t="shared" ref="K14:M16" si="5">G14-C14</f>
        <v>-22.161789489811561</v>
      </c>
      <c r="L14" s="301">
        <f t="shared" si="5"/>
        <v>22.161789489811554</v>
      </c>
      <c r="M14" s="301">
        <f t="shared" si="5"/>
        <v>4.330728767682956</v>
      </c>
    </row>
    <row r="15" spans="1:13" ht="14.65" customHeight="1">
      <c r="A15" s="288" t="s">
        <v>30</v>
      </c>
      <c r="B15" s="305">
        <f t="shared" si="3"/>
        <v>100</v>
      </c>
      <c r="C15" s="297">
        <f t="shared" si="3"/>
        <v>48.717948717948715</v>
      </c>
      <c r="D15" s="297">
        <f t="shared" si="3"/>
        <v>51.282051282051285</v>
      </c>
      <c r="E15" s="296" t="s">
        <v>53</v>
      </c>
      <c r="F15" s="305">
        <f t="shared" si="4"/>
        <v>100</v>
      </c>
      <c r="G15" s="297">
        <f t="shared" si="4"/>
        <v>64</v>
      </c>
      <c r="H15" s="297">
        <f t="shared" si="4"/>
        <v>36</v>
      </c>
      <c r="I15" s="296" t="s">
        <v>53</v>
      </c>
      <c r="J15" s="302" t="s">
        <v>103</v>
      </c>
      <c r="K15" s="302">
        <f t="shared" si="5"/>
        <v>15.282051282051285</v>
      </c>
      <c r="L15" s="302">
        <f t="shared" si="5"/>
        <v>-15.282051282051285</v>
      </c>
      <c r="M15" s="296" t="s">
        <v>53</v>
      </c>
    </row>
    <row r="16" spans="1:13" ht="14.65" customHeight="1">
      <c r="A16" s="289" t="s">
        <v>41</v>
      </c>
      <c r="B16" s="280">
        <f t="shared" si="3"/>
        <v>100</v>
      </c>
      <c r="C16" s="311">
        <f t="shared" si="3"/>
        <v>95.138888888888886</v>
      </c>
      <c r="D16" s="311">
        <f t="shared" si="3"/>
        <v>4.8611111111111107</v>
      </c>
      <c r="E16" s="299" t="s">
        <v>53</v>
      </c>
      <c r="F16" s="280">
        <f t="shared" si="4"/>
        <v>100</v>
      </c>
      <c r="G16" s="311">
        <f t="shared" si="4"/>
        <v>61.797752808988761</v>
      </c>
      <c r="H16" s="311">
        <f t="shared" si="4"/>
        <v>38.202247191011239</v>
      </c>
      <c r="I16" s="299" t="s">
        <v>53</v>
      </c>
      <c r="J16" s="312" t="s">
        <v>103</v>
      </c>
      <c r="K16" s="312">
        <f t="shared" si="5"/>
        <v>-33.341136079900124</v>
      </c>
      <c r="L16" s="312">
        <f t="shared" si="5"/>
        <v>33.341136079900124</v>
      </c>
      <c r="M16" s="299" t="s">
        <v>53</v>
      </c>
    </row>
    <row r="17" spans="1:13" ht="14.65" customHeight="1">
      <c r="A17" s="285"/>
      <c r="B17" s="365" t="s">
        <v>175</v>
      </c>
      <c r="C17" s="365"/>
      <c r="D17" s="365"/>
      <c r="E17" s="365"/>
      <c r="F17" s="365" t="s">
        <v>175</v>
      </c>
      <c r="G17" s="365"/>
      <c r="H17" s="365"/>
      <c r="I17" s="365"/>
      <c r="J17" s="365" t="s">
        <v>175</v>
      </c>
      <c r="K17" s="365"/>
      <c r="L17" s="365"/>
      <c r="M17" s="365"/>
    </row>
    <row r="18" spans="1:13" ht="14.65" customHeight="1">
      <c r="A18" s="285"/>
      <c r="B18" s="362" t="s">
        <v>5</v>
      </c>
      <c r="C18" s="362"/>
      <c r="D18" s="362"/>
      <c r="E18" s="362"/>
      <c r="F18" s="362" t="s">
        <v>5</v>
      </c>
      <c r="G18" s="362"/>
      <c r="H18" s="362"/>
      <c r="I18" s="362"/>
      <c r="J18" s="362" t="s">
        <v>5</v>
      </c>
      <c r="K18" s="362"/>
      <c r="L18" s="362"/>
      <c r="M18" s="362"/>
    </row>
    <row r="19" spans="1:13" ht="14.65" customHeight="1">
      <c r="A19" s="287" t="s">
        <v>29</v>
      </c>
      <c r="B19" s="307">
        <f>SUM(C19:D19)</f>
        <v>25357</v>
      </c>
      <c r="C19" s="307">
        <f>SUM(C20:C21)</f>
        <v>14898</v>
      </c>
      <c r="D19" s="307">
        <f t="shared" ref="D19:E19" si="6">SUM(D20:D21)</f>
        <v>10459</v>
      </c>
      <c r="E19" s="307">
        <f t="shared" si="6"/>
        <v>19291</v>
      </c>
      <c r="F19" s="307">
        <f>SUM(G19:H19)</f>
        <v>26924</v>
      </c>
      <c r="G19" s="307">
        <f>SUM(G20:G21)</f>
        <v>15271</v>
      </c>
      <c r="H19" s="307">
        <f t="shared" ref="H19" si="7">SUM(H20:H21)</f>
        <v>11653</v>
      </c>
      <c r="I19" s="307">
        <v>20953</v>
      </c>
      <c r="J19" s="309">
        <f>F19-B19</f>
        <v>1567</v>
      </c>
      <c r="K19" s="309">
        <f t="shared" ref="K19:M21" si="8">G19-C19</f>
        <v>373</v>
      </c>
      <c r="L19" s="309">
        <f t="shared" si="8"/>
        <v>1194</v>
      </c>
      <c r="M19" s="309">
        <f t="shared" si="8"/>
        <v>1662</v>
      </c>
    </row>
    <row r="20" spans="1:13" ht="14.65" customHeight="1">
      <c r="A20" s="288" t="s">
        <v>30</v>
      </c>
      <c r="B20" s="292">
        <f>SUM(C20:D20)</f>
        <v>11390</v>
      </c>
      <c r="C20" s="292">
        <v>6894</v>
      </c>
      <c r="D20" s="292">
        <v>4496</v>
      </c>
      <c r="E20" s="292">
        <v>10334</v>
      </c>
      <c r="F20" s="292">
        <f>SUM(G20:H20)</f>
        <v>12041</v>
      </c>
      <c r="G20" s="292">
        <v>7326</v>
      </c>
      <c r="H20" s="292">
        <v>4715</v>
      </c>
      <c r="I20" s="296" t="s">
        <v>53</v>
      </c>
      <c r="J20" s="293">
        <f t="shared" ref="J20:J21" si="9">F20-B20</f>
        <v>651</v>
      </c>
      <c r="K20" s="293">
        <f t="shared" si="8"/>
        <v>432</v>
      </c>
      <c r="L20" s="293">
        <f t="shared" si="8"/>
        <v>219</v>
      </c>
      <c r="M20" s="296" t="s">
        <v>53</v>
      </c>
    </row>
    <row r="21" spans="1:13" ht="14.65" customHeight="1">
      <c r="A21" s="289" t="s">
        <v>41</v>
      </c>
      <c r="B21" s="291">
        <f>SUM(C21:D21)</f>
        <v>13967</v>
      </c>
      <c r="C21" s="291">
        <v>8004</v>
      </c>
      <c r="D21" s="291">
        <v>5963</v>
      </c>
      <c r="E21" s="291">
        <v>8957</v>
      </c>
      <c r="F21" s="291">
        <f>SUM(G21:H21)</f>
        <v>14883</v>
      </c>
      <c r="G21" s="291">
        <v>7945</v>
      </c>
      <c r="H21" s="291">
        <v>6938</v>
      </c>
      <c r="I21" s="299" t="s">
        <v>53</v>
      </c>
      <c r="J21" s="294">
        <f t="shared" si="9"/>
        <v>916</v>
      </c>
      <c r="K21" s="294">
        <f t="shared" si="8"/>
        <v>-59</v>
      </c>
      <c r="L21" s="294">
        <f t="shared" si="8"/>
        <v>975</v>
      </c>
      <c r="M21" s="299" t="s">
        <v>53</v>
      </c>
    </row>
    <row r="22" spans="1:13" ht="14.65" customHeight="1">
      <c r="A22" s="290"/>
      <c r="B22" s="376" t="s">
        <v>156</v>
      </c>
      <c r="C22" s="364"/>
      <c r="D22" s="364"/>
      <c r="E22" s="364"/>
      <c r="F22" s="376" t="s">
        <v>156</v>
      </c>
      <c r="G22" s="364"/>
      <c r="H22" s="364"/>
      <c r="I22" s="364"/>
      <c r="J22" s="376" t="s">
        <v>124</v>
      </c>
      <c r="K22" s="364"/>
      <c r="L22" s="364"/>
      <c r="M22" s="364"/>
    </row>
    <row r="23" spans="1:13" ht="14.65" customHeight="1">
      <c r="A23" s="287" t="s">
        <v>29</v>
      </c>
      <c r="B23" s="304">
        <f t="shared" ref="B23:E25" si="10">B19*100/$B19</f>
        <v>100</v>
      </c>
      <c r="C23" s="295">
        <f t="shared" si="10"/>
        <v>58.753007059194701</v>
      </c>
      <c r="D23" s="295">
        <f t="shared" si="10"/>
        <v>41.246992940805299</v>
      </c>
      <c r="E23" s="295">
        <f t="shared" si="10"/>
        <v>76.077611704854675</v>
      </c>
      <c r="F23" s="304">
        <f t="shared" ref="F23:I25" si="11">F19*100/$F19</f>
        <v>100</v>
      </c>
      <c r="G23" s="295">
        <f t="shared" si="11"/>
        <v>56.718912494428764</v>
      </c>
      <c r="H23" s="295">
        <f>H19*100/$F19</f>
        <v>43.281087505571236</v>
      </c>
      <c r="I23" s="295">
        <f t="shared" si="11"/>
        <v>77.822760362501853</v>
      </c>
      <c r="J23" s="303" t="s">
        <v>103</v>
      </c>
      <c r="K23" s="301">
        <f t="shared" ref="K23:M25" si="12">G23-C23</f>
        <v>-2.0340945647659368</v>
      </c>
      <c r="L23" s="301">
        <f t="shared" si="12"/>
        <v>2.0340945647659368</v>
      </c>
      <c r="M23" s="301">
        <f t="shared" si="12"/>
        <v>1.745148657647178</v>
      </c>
    </row>
    <row r="24" spans="1:13" ht="14.65" customHeight="1">
      <c r="A24" s="288" t="s">
        <v>30</v>
      </c>
      <c r="B24" s="305">
        <f t="shared" si="10"/>
        <v>100</v>
      </c>
      <c r="C24" s="297">
        <f t="shared" si="10"/>
        <v>60.526777875329238</v>
      </c>
      <c r="D24" s="297">
        <f t="shared" si="10"/>
        <v>39.473222124670762</v>
      </c>
      <c r="E24" s="297">
        <f t="shared" si="10"/>
        <v>90.728709394205438</v>
      </c>
      <c r="F24" s="305">
        <f t="shared" si="11"/>
        <v>100</v>
      </c>
      <c r="G24" s="297">
        <f t="shared" si="11"/>
        <v>60.842122747280129</v>
      </c>
      <c r="H24" s="297">
        <f t="shared" si="11"/>
        <v>39.157877252719871</v>
      </c>
      <c r="I24" s="296" t="s">
        <v>53</v>
      </c>
      <c r="J24" s="302" t="s">
        <v>103</v>
      </c>
      <c r="K24" s="302">
        <f t="shared" si="12"/>
        <v>0.31534487195089156</v>
      </c>
      <c r="L24" s="302">
        <f t="shared" si="12"/>
        <v>-0.31534487195089156</v>
      </c>
      <c r="M24" s="296" t="s">
        <v>53</v>
      </c>
    </row>
    <row r="25" spans="1:13" ht="14.65" customHeight="1">
      <c r="A25" s="289" t="s">
        <v>41</v>
      </c>
      <c r="B25" s="304">
        <f t="shared" si="10"/>
        <v>100</v>
      </c>
      <c r="C25" s="295">
        <f t="shared" si="10"/>
        <v>57.306508197895042</v>
      </c>
      <c r="D25" s="295">
        <f t="shared" si="10"/>
        <v>42.693491802104958</v>
      </c>
      <c r="E25" s="295">
        <f t="shared" si="10"/>
        <v>64.129734373881291</v>
      </c>
      <c r="F25" s="304">
        <f t="shared" si="11"/>
        <v>100</v>
      </c>
      <c r="G25" s="295">
        <f t="shared" si="11"/>
        <v>53.383054491701941</v>
      </c>
      <c r="H25" s="295">
        <f t="shared" si="11"/>
        <v>46.616945508298059</v>
      </c>
      <c r="I25" s="299" t="s">
        <v>53</v>
      </c>
      <c r="J25" s="301" t="s">
        <v>103</v>
      </c>
      <c r="K25" s="301">
        <f t="shared" si="12"/>
        <v>-3.9234537061931007</v>
      </c>
      <c r="L25" s="301">
        <f t="shared" si="12"/>
        <v>3.9234537061931007</v>
      </c>
      <c r="M25" s="299" t="s">
        <v>53</v>
      </c>
    </row>
    <row r="26" spans="1:13" ht="20.25" customHeight="1">
      <c r="A26" s="373" t="s">
        <v>127</v>
      </c>
      <c r="B26" s="373"/>
      <c r="C26" s="373"/>
      <c r="D26" s="373"/>
      <c r="E26" s="373"/>
      <c r="F26" s="373"/>
      <c r="G26" s="373"/>
      <c r="H26" s="373"/>
      <c r="I26" s="373"/>
      <c r="J26" s="373"/>
      <c r="K26" s="373"/>
      <c r="L26" s="373"/>
      <c r="M26" s="373"/>
    </row>
  </sheetData>
  <mergeCells count="29">
    <mergeCell ref="A5:A7"/>
    <mergeCell ref="B5:E5"/>
    <mergeCell ref="F5:I5"/>
    <mergeCell ref="J5:M5"/>
    <mergeCell ref="B6:B7"/>
    <mergeCell ref="C6:E6"/>
    <mergeCell ref="F6:F7"/>
    <mergeCell ref="G6:I6"/>
    <mergeCell ref="J6:J7"/>
    <mergeCell ref="K6:M6"/>
    <mergeCell ref="B8:E8"/>
    <mergeCell ref="F8:I8"/>
    <mergeCell ref="J8:M8"/>
    <mergeCell ref="B9:E9"/>
    <mergeCell ref="F9:I9"/>
    <mergeCell ref="J9:M9"/>
    <mergeCell ref="B13:E13"/>
    <mergeCell ref="F13:I13"/>
    <mergeCell ref="J13:M13"/>
    <mergeCell ref="B17:E17"/>
    <mergeCell ref="F17:I17"/>
    <mergeCell ref="J17:M17"/>
    <mergeCell ref="A26:M26"/>
    <mergeCell ref="B18:E18"/>
    <mergeCell ref="F18:I18"/>
    <mergeCell ref="J18:M18"/>
    <mergeCell ref="B22:E22"/>
    <mergeCell ref="F22:I22"/>
    <mergeCell ref="J22:M22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6"/>
  <sheetViews>
    <sheetView workbookViewId="0"/>
  </sheetViews>
  <sheetFormatPr baseColWidth="10" defaultColWidth="10.81640625" defaultRowHeight="14.65" customHeight="1"/>
  <cols>
    <col min="1" max="1" width="26.81640625" style="3" customWidth="1"/>
    <col min="2" max="2" width="15.54296875" style="3" customWidth="1"/>
    <col min="3" max="5" width="12.54296875" style="3" customWidth="1"/>
    <col min="6" max="6" width="15.54296875" style="3" customWidth="1"/>
    <col min="7" max="9" width="12.54296875" style="3" customWidth="1"/>
    <col min="10" max="10" width="15.54296875" style="3" customWidth="1"/>
    <col min="11" max="13" width="12.54296875" style="3" customWidth="1"/>
    <col min="14" max="16384" width="10.81640625" style="3"/>
  </cols>
  <sheetData>
    <row r="1" spans="1:13" s="5" customFormat="1" ht="20.25" customHeight="1">
      <c r="A1" s="4" t="s">
        <v>0</v>
      </c>
    </row>
    <row r="2" spans="1:13" s="2" customFormat="1" ht="14.65" customHeight="1">
      <c r="A2" s="1"/>
    </row>
    <row r="3" spans="1:13" s="2" customFormat="1" ht="14.65" customHeight="1">
      <c r="A3" s="9" t="s">
        <v>362</v>
      </c>
    </row>
    <row r="5" spans="1:13" ht="14.65" customHeight="1">
      <c r="A5" s="374" t="s">
        <v>207</v>
      </c>
      <c r="B5" s="366">
        <v>2012</v>
      </c>
      <c r="C5" s="366"/>
      <c r="D5" s="366"/>
      <c r="E5" s="366"/>
      <c r="F5" s="366">
        <v>2015</v>
      </c>
      <c r="G5" s="366"/>
      <c r="H5" s="366"/>
      <c r="I5" s="366"/>
      <c r="J5" s="366" t="s">
        <v>214</v>
      </c>
      <c r="K5" s="366"/>
      <c r="L5" s="366"/>
      <c r="M5" s="366"/>
    </row>
    <row r="6" spans="1:13" ht="14.65" customHeight="1">
      <c r="A6" s="375"/>
      <c r="B6" s="371" t="s">
        <v>155</v>
      </c>
      <c r="C6" s="366" t="s">
        <v>27</v>
      </c>
      <c r="D6" s="366"/>
      <c r="E6" s="366"/>
      <c r="F6" s="371" t="s">
        <v>155</v>
      </c>
      <c r="G6" s="366" t="s">
        <v>27</v>
      </c>
      <c r="H6" s="366"/>
      <c r="I6" s="366"/>
      <c r="J6" s="371" t="s">
        <v>155</v>
      </c>
      <c r="K6" s="366" t="s">
        <v>27</v>
      </c>
      <c r="L6" s="366"/>
      <c r="M6" s="366"/>
    </row>
    <row r="7" spans="1:13" s="25" customFormat="1" ht="40.15" customHeight="1">
      <c r="A7" s="377"/>
      <c r="B7" s="372"/>
      <c r="C7" s="182" t="s">
        <v>72</v>
      </c>
      <c r="D7" s="182" t="s">
        <v>159</v>
      </c>
      <c r="E7" s="182" t="s">
        <v>158</v>
      </c>
      <c r="F7" s="372"/>
      <c r="G7" s="182" t="s">
        <v>72</v>
      </c>
      <c r="H7" s="182" t="s">
        <v>159</v>
      </c>
      <c r="I7" s="182" t="s">
        <v>158</v>
      </c>
      <c r="J7" s="372"/>
      <c r="K7" s="182" t="s">
        <v>72</v>
      </c>
      <c r="L7" s="182" t="s">
        <v>159</v>
      </c>
      <c r="M7" s="182" t="s">
        <v>158</v>
      </c>
    </row>
    <row r="8" spans="1:13" ht="14.65" customHeight="1">
      <c r="A8" s="8"/>
      <c r="B8" s="365" t="s">
        <v>174</v>
      </c>
      <c r="C8" s="365"/>
      <c r="D8" s="365"/>
      <c r="E8" s="365"/>
      <c r="F8" s="365" t="s">
        <v>174</v>
      </c>
      <c r="G8" s="365"/>
      <c r="H8" s="365"/>
      <c r="I8" s="365"/>
      <c r="J8" s="365" t="s">
        <v>174</v>
      </c>
      <c r="K8" s="365"/>
      <c r="L8" s="365"/>
      <c r="M8" s="365"/>
    </row>
    <row r="9" spans="1:13" ht="14.65" customHeight="1">
      <c r="A9" s="8"/>
      <c r="B9" s="362" t="s">
        <v>5</v>
      </c>
      <c r="C9" s="362"/>
      <c r="D9" s="362"/>
      <c r="E9" s="362"/>
      <c r="F9" s="362" t="s">
        <v>5</v>
      </c>
      <c r="G9" s="362"/>
      <c r="H9" s="362"/>
      <c r="I9" s="362"/>
      <c r="J9" s="362" t="s">
        <v>5</v>
      </c>
      <c r="K9" s="362"/>
      <c r="L9" s="362"/>
      <c r="M9" s="362"/>
    </row>
    <row r="10" spans="1:13" ht="14.65" customHeight="1">
      <c r="A10" s="287" t="s">
        <v>29</v>
      </c>
      <c r="B10" s="307">
        <f>SUM(C10:D10)</f>
        <v>557</v>
      </c>
      <c r="C10" s="307">
        <f>SUM(C11:C12)</f>
        <v>186</v>
      </c>
      <c r="D10" s="307">
        <f t="shared" ref="D10:E10" si="0">SUM(D11:D12)</f>
        <v>371</v>
      </c>
      <c r="E10" s="307">
        <f t="shared" si="0"/>
        <v>389</v>
      </c>
      <c r="F10" s="307">
        <f>SUM(G10:H10)</f>
        <v>795</v>
      </c>
      <c r="G10" s="307">
        <f>SUM(G11:G12)</f>
        <v>388</v>
      </c>
      <c r="H10" s="307">
        <f t="shared" ref="H10:I10" si="1">SUM(H11:H12)</f>
        <v>407</v>
      </c>
      <c r="I10" s="307">
        <f t="shared" si="1"/>
        <v>541</v>
      </c>
      <c r="J10" s="309">
        <f>F10-B10</f>
        <v>238</v>
      </c>
      <c r="K10" s="309">
        <f t="shared" ref="J10:M12" si="2">G10-C10</f>
        <v>202</v>
      </c>
      <c r="L10" s="309">
        <f t="shared" si="2"/>
        <v>36</v>
      </c>
      <c r="M10" s="309">
        <f t="shared" si="2"/>
        <v>152</v>
      </c>
    </row>
    <row r="11" spans="1:13" ht="14.65" customHeight="1">
      <c r="A11" s="288" t="s">
        <v>30</v>
      </c>
      <c r="B11" s="292">
        <f>SUM(C11:D11)</f>
        <v>112</v>
      </c>
      <c r="C11" s="292">
        <v>50</v>
      </c>
      <c r="D11" s="292">
        <v>62</v>
      </c>
      <c r="E11" s="292">
        <v>101</v>
      </c>
      <c r="F11" s="292">
        <f>SUM(G11:H11)</f>
        <v>298</v>
      </c>
      <c r="G11" s="292">
        <v>162</v>
      </c>
      <c r="H11" s="292">
        <v>136</v>
      </c>
      <c r="I11" s="292">
        <v>270</v>
      </c>
      <c r="J11" s="293">
        <f t="shared" si="2"/>
        <v>186</v>
      </c>
      <c r="K11" s="293">
        <f t="shared" si="2"/>
        <v>112</v>
      </c>
      <c r="L11" s="293">
        <f t="shared" si="2"/>
        <v>74</v>
      </c>
      <c r="M11" s="293">
        <f t="shared" si="2"/>
        <v>169</v>
      </c>
    </row>
    <row r="12" spans="1:13" ht="14.65" customHeight="1">
      <c r="A12" s="289" t="s">
        <v>41</v>
      </c>
      <c r="B12" s="291">
        <f>SUM(C12:D12)</f>
        <v>445</v>
      </c>
      <c r="C12" s="291">
        <v>136</v>
      </c>
      <c r="D12" s="291">
        <v>309</v>
      </c>
      <c r="E12" s="291">
        <v>288</v>
      </c>
      <c r="F12" s="291">
        <f>SUM(G12:H12)</f>
        <v>497</v>
      </c>
      <c r="G12" s="291">
        <v>226</v>
      </c>
      <c r="H12" s="291">
        <v>271</v>
      </c>
      <c r="I12" s="291">
        <v>271</v>
      </c>
      <c r="J12" s="294">
        <f t="shared" si="2"/>
        <v>52</v>
      </c>
      <c r="K12" s="294">
        <f t="shared" si="2"/>
        <v>90</v>
      </c>
      <c r="L12" s="294">
        <f t="shared" si="2"/>
        <v>-38</v>
      </c>
      <c r="M12" s="294">
        <f t="shared" si="2"/>
        <v>-17</v>
      </c>
    </row>
    <row r="13" spans="1:13" ht="14.65" customHeight="1">
      <c r="A13" s="290"/>
      <c r="B13" s="376" t="s">
        <v>156</v>
      </c>
      <c r="C13" s="364"/>
      <c r="D13" s="364"/>
      <c r="E13" s="364"/>
      <c r="F13" s="376" t="s">
        <v>156</v>
      </c>
      <c r="G13" s="364"/>
      <c r="H13" s="364"/>
      <c r="I13" s="364"/>
      <c r="J13" s="376" t="s">
        <v>124</v>
      </c>
      <c r="K13" s="364"/>
      <c r="L13" s="364"/>
      <c r="M13" s="364"/>
    </row>
    <row r="14" spans="1:13" ht="14.65" customHeight="1">
      <c r="A14" s="287" t="s">
        <v>29</v>
      </c>
      <c r="B14" s="304">
        <f t="shared" ref="B14:E16" si="3">B10*100/$B10</f>
        <v>100</v>
      </c>
      <c r="C14" s="295">
        <f t="shared" si="3"/>
        <v>33.393177737881508</v>
      </c>
      <c r="D14" s="295">
        <f t="shared" si="3"/>
        <v>66.606822262118499</v>
      </c>
      <c r="E14" s="295">
        <f t="shared" si="3"/>
        <v>69.838420107719926</v>
      </c>
      <c r="F14" s="304">
        <f t="shared" ref="F14:I16" si="4">F10*100/$F10</f>
        <v>100</v>
      </c>
      <c r="G14" s="295">
        <f t="shared" si="4"/>
        <v>48.80503144654088</v>
      </c>
      <c r="H14" s="295">
        <f t="shared" si="4"/>
        <v>51.19496855345912</v>
      </c>
      <c r="I14" s="295">
        <f t="shared" si="4"/>
        <v>68.050314465408803</v>
      </c>
      <c r="J14" s="303" t="s">
        <v>103</v>
      </c>
      <c r="K14" s="301">
        <f t="shared" ref="K14:M16" si="5">G14-C14</f>
        <v>15.411853708659372</v>
      </c>
      <c r="L14" s="301">
        <f t="shared" si="5"/>
        <v>-15.411853708659379</v>
      </c>
      <c r="M14" s="301">
        <f t="shared" si="5"/>
        <v>-1.7881056423111232</v>
      </c>
    </row>
    <row r="15" spans="1:13" ht="14.65" customHeight="1">
      <c r="A15" s="288" t="s">
        <v>30</v>
      </c>
      <c r="B15" s="305">
        <f t="shared" si="3"/>
        <v>100</v>
      </c>
      <c r="C15" s="297">
        <f t="shared" si="3"/>
        <v>44.642857142857146</v>
      </c>
      <c r="D15" s="297">
        <f t="shared" si="3"/>
        <v>55.357142857142854</v>
      </c>
      <c r="E15" s="297">
        <f t="shared" si="3"/>
        <v>90.178571428571431</v>
      </c>
      <c r="F15" s="305">
        <f t="shared" si="4"/>
        <v>100</v>
      </c>
      <c r="G15" s="297">
        <f t="shared" si="4"/>
        <v>54.36241610738255</v>
      </c>
      <c r="H15" s="297">
        <f t="shared" si="4"/>
        <v>45.63758389261745</v>
      </c>
      <c r="I15" s="297">
        <f t="shared" si="4"/>
        <v>90.604026845637577</v>
      </c>
      <c r="J15" s="302" t="s">
        <v>103</v>
      </c>
      <c r="K15" s="302">
        <f t="shared" si="5"/>
        <v>9.7195589645254046</v>
      </c>
      <c r="L15" s="302">
        <f t="shared" si="5"/>
        <v>-9.7195589645254046</v>
      </c>
      <c r="M15" s="302">
        <f t="shared" si="5"/>
        <v>0.42545541706614642</v>
      </c>
    </row>
    <row r="16" spans="1:13" ht="14.65" customHeight="1">
      <c r="A16" s="289" t="s">
        <v>41</v>
      </c>
      <c r="B16" s="280">
        <f t="shared" si="3"/>
        <v>100</v>
      </c>
      <c r="C16" s="311">
        <f t="shared" si="3"/>
        <v>30.561797752808989</v>
      </c>
      <c r="D16" s="311">
        <f t="shared" si="3"/>
        <v>69.438202247191015</v>
      </c>
      <c r="E16" s="311">
        <f t="shared" si="3"/>
        <v>64.719101123595507</v>
      </c>
      <c r="F16" s="280">
        <f t="shared" si="4"/>
        <v>100</v>
      </c>
      <c r="G16" s="311">
        <f t="shared" si="4"/>
        <v>45.472837022132794</v>
      </c>
      <c r="H16" s="311">
        <f t="shared" si="4"/>
        <v>54.527162977867206</v>
      </c>
      <c r="I16" s="311">
        <f t="shared" si="4"/>
        <v>54.527162977867206</v>
      </c>
      <c r="J16" s="312" t="s">
        <v>103</v>
      </c>
      <c r="K16" s="312">
        <f t="shared" si="5"/>
        <v>14.911039269323805</v>
      </c>
      <c r="L16" s="312">
        <f t="shared" si="5"/>
        <v>-14.911039269323808</v>
      </c>
      <c r="M16" s="312">
        <f t="shared" si="5"/>
        <v>-10.191938145728301</v>
      </c>
    </row>
    <row r="17" spans="1:13" ht="14.65" customHeight="1">
      <c r="A17" s="285"/>
      <c r="B17" s="365" t="s">
        <v>175</v>
      </c>
      <c r="C17" s="365"/>
      <c r="D17" s="365"/>
      <c r="E17" s="365"/>
      <c r="F17" s="365" t="s">
        <v>175</v>
      </c>
      <c r="G17" s="365"/>
      <c r="H17" s="365"/>
      <c r="I17" s="365"/>
      <c r="J17" s="365" t="s">
        <v>175</v>
      </c>
      <c r="K17" s="365"/>
      <c r="L17" s="365"/>
      <c r="M17" s="365"/>
    </row>
    <row r="18" spans="1:13" ht="14.65" customHeight="1">
      <c r="A18" s="285"/>
      <c r="B18" s="362" t="s">
        <v>5</v>
      </c>
      <c r="C18" s="362"/>
      <c r="D18" s="362"/>
      <c r="E18" s="362"/>
      <c r="F18" s="362" t="s">
        <v>5</v>
      </c>
      <c r="G18" s="362"/>
      <c r="H18" s="362"/>
      <c r="I18" s="362"/>
      <c r="J18" s="362" t="s">
        <v>5</v>
      </c>
      <c r="K18" s="362"/>
      <c r="L18" s="362"/>
      <c r="M18" s="362"/>
    </row>
    <row r="19" spans="1:13" ht="14.65" customHeight="1">
      <c r="A19" s="287" t="s">
        <v>29</v>
      </c>
      <c r="B19" s="307">
        <f>SUM(C19:D19)</f>
        <v>45179</v>
      </c>
      <c r="C19" s="307">
        <f>SUM(C20:C21)</f>
        <v>27959</v>
      </c>
      <c r="D19" s="307">
        <f t="shared" ref="D19:E19" si="6">SUM(D20:D21)</f>
        <v>17220</v>
      </c>
      <c r="E19" s="307">
        <f t="shared" si="6"/>
        <v>34008</v>
      </c>
      <c r="F19" s="307">
        <f>SUM(G19:H19)</f>
        <v>46667</v>
      </c>
      <c r="G19" s="307">
        <f>SUM(G20:G21)</f>
        <v>25648</v>
      </c>
      <c r="H19" s="307">
        <f t="shared" ref="H19:I19" si="7">SUM(H20:H21)</f>
        <v>21019</v>
      </c>
      <c r="I19" s="307">
        <f t="shared" si="7"/>
        <v>32139</v>
      </c>
      <c r="J19" s="309">
        <f>F19-B19</f>
        <v>1488</v>
      </c>
      <c r="K19" s="309">
        <f t="shared" ref="K19:M21" si="8">G19-C19</f>
        <v>-2311</v>
      </c>
      <c r="L19" s="309">
        <f t="shared" si="8"/>
        <v>3799</v>
      </c>
      <c r="M19" s="309">
        <f t="shared" si="8"/>
        <v>-1869</v>
      </c>
    </row>
    <row r="20" spans="1:13" ht="14.65" customHeight="1">
      <c r="A20" s="288" t="s">
        <v>30</v>
      </c>
      <c r="B20" s="292">
        <f>SUM(C20:D20)</f>
        <v>13536</v>
      </c>
      <c r="C20" s="292">
        <v>10159</v>
      </c>
      <c r="D20" s="292">
        <v>3377</v>
      </c>
      <c r="E20" s="292">
        <v>12613</v>
      </c>
      <c r="F20" s="292">
        <f>SUM(G20:H20)</f>
        <v>10892</v>
      </c>
      <c r="G20" s="292">
        <v>7445</v>
      </c>
      <c r="H20" s="292">
        <v>3447</v>
      </c>
      <c r="I20" s="292">
        <v>10087</v>
      </c>
      <c r="J20" s="293">
        <f t="shared" ref="J20:J21" si="9">F20-B20</f>
        <v>-2644</v>
      </c>
      <c r="K20" s="293">
        <f t="shared" si="8"/>
        <v>-2714</v>
      </c>
      <c r="L20" s="293">
        <f t="shared" si="8"/>
        <v>70</v>
      </c>
      <c r="M20" s="293">
        <f t="shared" si="8"/>
        <v>-2526</v>
      </c>
    </row>
    <row r="21" spans="1:13" ht="14.65" customHeight="1">
      <c r="A21" s="289" t="s">
        <v>41</v>
      </c>
      <c r="B21" s="291">
        <f>SUM(C21:D21)</f>
        <v>31643</v>
      </c>
      <c r="C21" s="291">
        <v>17800</v>
      </c>
      <c r="D21" s="291">
        <v>13843</v>
      </c>
      <c r="E21" s="291">
        <v>21395</v>
      </c>
      <c r="F21" s="291">
        <f>SUM(G21:H21)</f>
        <v>35775</v>
      </c>
      <c r="G21" s="291">
        <v>18203</v>
      </c>
      <c r="H21" s="291">
        <v>17572</v>
      </c>
      <c r="I21" s="291">
        <v>22052</v>
      </c>
      <c r="J21" s="294">
        <f t="shared" si="9"/>
        <v>4132</v>
      </c>
      <c r="K21" s="294">
        <f t="shared" si="8"/>
        <v>403</v>
      </c>
      <c r="L21" s="294">
        <f t="shared" si="8"/>
        <v>3729</v>
      </c>
      <c r="M21" s="294">
        <f t="shared" si="8"/>
        <v>657</v>
      </c>
    </row>
    <row r="22" spans="1:13" ht="14.65" customHeight="1">
      <c r="A22" s="290"/>
      <c r="B22" s="376" t="s">
        <v>156</v>
      </c>
      <c r="C22" s="364"/>
      <c r="D22" s="364"/>
      <c r="E22" s="364"/>
      <c r="F22" s="376" t="s">
        <v>156</v>
      </c>
      <c r="G22" s="364"/>
      <c r="H22" s="364"/>
      <c r="I22" s="364"/>
      <c r="J22" s="376" t="s">
        <v>124</v>
      </c>
      <c r="K22" s="364"/>
      <c r="L22" s="364"/>
      <c r="M22" s="364"/>
    </row>
    <row r="23" spans="1:13" ht="14.65" customHeight="1">
      <c r="A23" s="287" t="s">
        <v>29</v>
      </c>
      <c r="B23" s="304">
        <f t="shared" ref="B23:E25" si="10">B19*100/$B19</f>
        <v>100</v>
      </c>
      <c r="C23" s="295">
        <f t="shared" si="10"/>
        <v>61.884946545961618</v>
      </c>
      <c r="D23" s="295">
        <f t="shared" si="10"/>
        <v>38.115053454038382</v>
      </c>
      <c r="E23" s="295">
        <f t="shared" si="10"/>
        <v>75.273910445118304</v>
      </c>
      <c r="F23" s="304">
        <f t="shared" ref="F23:I25" si="11">F19*100/$F19</f>
        <v>100</v>
      </c>
      <c r="G23" s="295">
        <f t="shared" si="11"/>
        <v>54.959607431375488</v>
      </c>
      <c r="H23" s="295">
        <f>H19*100/$F19</f>
        <v>45.040392568624512</v>
      </c>
      <c r="I23" s="295">
        <f t="shared" si="11"/>
        <v>68.868793794330045</v>
      </c>
      <c r="J23" s="303" t="s">
        <v>103</v>
      </c>
      <c r="K23" s="301">
        <f t="shared" ref="K23:M25" si="12">G23-C23</f>
        <v>-6.9253391145861301</v>
      </c>
      <c r="L23" s="301">
        <f t="shared" si="12"/>
        <v>6.9253391145861301</v>
      </c>
      <c r="M23" s="301">
        <f t="shared" si="12"/>
        <v>-6.4051166507882584</v>
      </c>
    </row>
    <row r="24" spans="1:13" ht="14.65" customHeight="1">
      <c r="A24" s="288" t="s">
        <v>30</v>
      </c>
      <c r="B24" s="305">
        <f t="shared" si="10"/>
        <v>100</v>
      </c>
      <c r="C24" s="297">
        <f t="shared" si="10"/>
        <v>75.05171394799055</v>
      </c>
      <c r="D24" s="297">
        <f t="shared" si="10"/>
        <v>24.948286052009458</v>
      </c>
      <c r="E24" s="297">
        <f t="shared" si="10"/>
        <v>93.181146572104012</v>
      </c>
      <c r="F24" s="305">
        <f t="shared" si="11"/>
        <v>100</v>
      </c>
      <c r="G24" s="297">
        <f t="shared" si="11"/>
        <v>68.352919573999259</v>
      </c>
      <c r="H24" s="297">
        <f t="shared" si="11"/>
        <v>31.647080426000734</v>
      </c>
      <c r="I24" s="297">
        <f t="shared" si="11"/>
        <v>92.609254498714648</v>
      </c>
      <c r="J24" s="302" t="s">
        <v>103</v>
      </c>
      <c r="K24" s="302">
        <f t="shared" si="12"/>
        <v>-6.6987943739912907</v>
      </c>
      <c r="L24" s="302">
        <f t="shared" si="12"/>
        <v>6.6987943739912765</v>
      </c>
      <c r="M24" s="302">
        <f t="shared" si="12"/>
        <v>-0.57189207338936399</v>
      </c>
    </row>
    <row r="25" spans="1:13" ht="14.65" customHeight="1">
      <c r="A25" s="289" t="s">
        <v>41</v>
      </c>
      <c r="B25" s="304">
        <f t="shared" si="10"/>
        <v>100</v>
      </c>
      <c r="C25" s="295">
        <f t="shared" si="10"/>
        <v>56.252567708497928</v>
      </c>
      <c r="D25" s="295">
        <f t="shared" si="10"/>
        <v>43.747432291502072</v>
      </c>
      <c r="E25" s="295">
        <f t="shared" si="10"/>
        <v>67.613690231646814</v>
      </c>
      <c r="F25" s="304">
        <f t="shared" si="11"/>
        <v>100</v>
      </c>
      <c r="G25" s="295">
        <f t="shared" si="11"/>
        <v>50.881900768693221</v>
      </c>
      <c r="H25" s="295">
        <f t="shared" si="11"/>
        <v>49.118099231306779</v>
      </c>
      <c r="I25" s="295">
        <f t="shared" si="11"/>
        <v>61.640810621942698</v>
      </c>
      <c r="J25" s="301" t="s">
        <v>103</v>
      </c>
      <c r="K25" s="301">
        <f t="shared" si="12"/>
        <v>-5.3706669398047069</v>
      </c>
      <c r="L25" s="301">
        <f t="shared" si="12"/>
        <v>5.3706669398047069</v>
      </c>
      <c r="M25" s="301">
        <f t="shared" si="12"/>
        <v>-5.9728796097041155</v>
      </c>
    </row>
    <row r="26" spans="1:13" ht="20.25" customHeight="1">
      <c r="A26" s="373" t="s">
        <v>127</v>
      </c>
      <c r="B26" s="373"/>
      <c r="C26" s="373"/>
      <c r="D26" s="373"/>
      <c r="E26" s="373"/>
      <c r="F26" s="373"/>
      <c r="G26" s="373"/>
      <c r="H26" s="373"/>
      <c r="I26" s="373"/>
      <c r="J26" s="373"/>
      <c r="K26" s="373"/>
      <c r="L26" s="373"/>
      <c r="M26" s="373"/>
    </row>
  </sheetData>
  <mergeCells count="29">
    <mergeCell ref="A5:A7"/>
    <mergeCell ref="B5:E5"/>
    <mergeCell ref="F5:I5"/>
    <mergeCell ref="J5:M5"/>
    <mergeCell ref="B6:B7"/>
    <mergeCell ref="C6:E6"/>
    <mergeCell ref="F6:F7"/>
    <mergeCell ref="G6:I6"/>
    <mergeCell ref="J6:J7"/>
    <mergeCell ref="K6:M6"/>
    <mergeCell ref="B8:E8"/>
    <mergeCell ref="F8:I8"/>
    <mergeCell ref="J8:M8"/>
    <mergeCell ref="B9:E9"/>
    <mergeCell ref="F9:I9"/>
    <mergeCell ref="J9:M9"/>
    <mergeCell ref="B13:E13"/>
    <mergeCell ref="F13:I13"/>
    <mergeCell ref="J13:M13"/>
    <mergeCell ref="B17:E17"/>
    <mergeCell ref="F17:I17"/>
    <mergeCell ref="J17:M17"/>
    <mergeCell ref="A26:M26"/>
    <mergeCell ref="B18:E18"/>
    <mergeCell ref="F18:I18"/>
    <mergeCell ref="J18:M18"/>
    <mergeCell ref="B22:E22"/>
    <mergeCell ref="F22:I22"/>
    <mergeCell ref="J22:M22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6"/>
  <sheetViews>
    <sheetView workbookViewId="0"/>
  </sheetViews>
  <sheetFormatPr baseColWidth="10" defaultColWidth="10.81640625" defaultRowHeight="14.65" customHeight="1"/>
  <cols>
    <col min="1" max="1" width="26.81640625" style="3" customWidth="1"/>
    <col min="2" max="2" width="15.54296875" style="3" customWidth="1"/>
    <col min="3" max="5" width="12.54296875" style="3" customWidth="1"/>
    <col min="6" max="6" width="15.54296875" style="3" customWidth="1"/>
    <col min="7" max="9" width="12.54296875" style="3" customWidth="1"/>
    <col min="10" max="10" width="15.54296875" style="3" customWidth="1"/>
    <col min="11" max="13" width="12.54296875" style="3" customWidth="1"/>
    <col min="14" max="16384" width="10.81640625" style="3"/>
  </cols>
  <sheetData>
    <row r="1" spans="1:13" s="5" customFormat="1" ht="20.25" customHeight="1">
      <c r="A1" s="4" t="s">
        <v>0</v>
      </c>
    </row>
    <row r="2" spans="1:13" s="2" customFormat="1" ht="14.65" customHeight="1">
      <c r="A2" s="1"/>
    </row>
    <row r="3" spans="1:13" s="2" customFormat="1" ht="14.65" customHeight="1">
      <c r="A3" s="9" t="s">
        <v>361</v>
      </c>
    </row>
    <row r="5" spans="1:13" ht="14.65" customHeight="1">
      <c r="A5" s="374" t="s">
        <v>207</v>
      </c>
      <c r="B5" s="366">
        <v>2012</v>
      </c>
      <c r="C5" s="366"/>
      <c r="D5" s="366"/>
      <c r="E5" s="366"/>
      <c r="F5" s="366">
        <v>2015</v>
      </c>
      <c r="G5" s="366"/>
      <c r="H5" s="366"/>
      <c r="I5" s="366"/>
      <c r="J5" s="366" t="s">
        <v>214</v>
      </c>
      <c r="K5" s="366"/>
      <c r="L5" s="366"/>
      <c r="M5" s="366"/>
    </row>
    <row r="6" spans="1:13" ht="14.65" customHeight="1">
      <c r="A6" s="375"/>
      <c r="B6" s="371" t="s">
        <v>155</v>
      </c>
      <c r="C6" s="366" t="s">
        <v>27</v>
      </c>
      <c r="D6" s="366"/>
      <c r="E6" s="366"/>
      <c r="F6" s="371" t="s">
        <v>155</v>
      </c>
      <c r="G6" s="366" t="s">
        <v>27</v>
      </c>
      <c r="H6" s="366"/>
      <c r="I6" s="366"/>
      <c r="J6" s="371" t="s">
        <v>155</v>
      </c>
      <c r="K6" s="366" t="s">
        <v>27</v>
      </c>
      <c r="L6" s="366"/>
      <c r="M6" s="366"/>
    </row>
    <row r="7" spans="1:13" s="25" customFormat="1" ht="40.15" customHeight="1">
      <c r="A7" s="377"/>
      <c r="B7" s="372"/>
      <c r="C7" s="182" t="s">
        <v>72</v>
      </c>
      <c r="D7" s="182" t="s">
        <v>159</v>
      </c>
      <c r="E7" s="182" t="s">
        <v>158</v>
      </c>
      <c r="F7" s="372"/>
      <c r="G7" s="182" t="s">
        <v>72</v>
      </c>
      <c r="H7" s="182" t="s">
        <v>159</v>
      </c>
      <c r="I7" s="182" t="s">
        <v>158</v>
      </c>
      <c r="J7" s="372"/>
      <c r="K7" s="182" t="s">
        <v>72</v>
      </c>
      <c r="L7" s="182" t="s">
        <v>159</v>
      </c>
      <c r="M7" s="182" t="s">
        <v>158</v>
      </c>
    </row>
    <row r="8" spans="1:13" ht="14.65" customHeight="1">
      <c r="A8" s="8"/>
      <c r="B8" s="365" t="s">
        <v>174</v>
      </c>
      <c r="C8" s="365"/>
      <c r="D8" s="365"/>
      <c r="E8" s="365"/>
      <c r="F8" s="365" t="s">
        <v>174</v>
      </c>
      <c r="G8" s="365"/>
      <c r="H8" s="365"/>
      <c r="I8" s="365"/>
      <c r="J8" s="365" t="s">
        <v>174</v>
      </c>
      <c r="K8" s="365"/>
      <c r="L8" s="365"/>
      <c r="M8" s="365"/>
    </row>
    <row r="9" spans="1:13" ht="14.65" customHeight="1">
      <c r="A9" s="8"/>
      <c r="B9" s="362" t="s">
        <v>5</v>
      </c>
      <c r="C9" s="362"/>
      <c r="D9" s="362"/>
      <c r="E9" s="362"/>
      <c r="F9" s="362" t="s">
        <v>5</v>
      </c>
      <c r="G9" s="362"/>
      <c r="H9" s="362"/>
      <c r="I9" s="362"/>
      <c r="J9" s="362" t="s">
        <v>5</v>
      </c>
      <c r="K9" s="362"/>
      <c r="L9" s="362"/>
      <c r="M9" s="362"/>
    </row>
    <row r="10" spans="1:13" ht="14.65" customHeight="1">
      <c r="A10" s="287" t="s">
        <v>29</v>
      </c>
      <c r="B10" s="307">
        <f>SUM(C10:D10)</f>
        <v>74</v>
      </c>
      <c r="C10" s="307">
        <f>SUM(C11:C12)</f>
        <v>25</v>
      </c>
      <c r="D10" s="307">
        <f t="shared" ref="D10" si="0">SUM(D11:D12)</f>
        <v>49</v>
      </c>
      <c r="E10" s="307">
        <v>59</v>
      </c>
      <c r="F10" s="307">
        <f>SUM(G10:H10)</f>
        <v>64</v>
      </c>
      <c r="G10" s="307">
        <f>SUM(G11:G12)</f>
        <v>30</v>
      </c>
      <c r="H10" s="307">
        <f t="shared" ref="H10" si="1">SUM(H11:H12)</f>
        <v>34</v>
      </c>
      <c r="I10" s="307">
        <v>48</v>
      </c>
      <c r="J10" s="309">
        <f>F10-B10</f>
        <v>-10</v>
      </c>
      <c r="K10" s="309">
        <f t="shared" ref="J10:M12" si="2">G10-C10</f>
        <v>5</v>
      </c>
      <c r="L10" s="309">
        <f t="shared" si="2"/>
        <v>-15</v>
      </c>
      <c r="M10" s="309">
        <f t="shared" si="2"/>
        <v>-11</v>
      </c>
    </row>
    <row r="11" spans="1:13" ht="14.65" customHeight="1">
      <c r="A11" s="288" t="s">
        <v>30</v>
      </c>
      <c r="B11" s="292">
        <f>SUM(C11:D11)</f>
        <v>24</v>
      </c>
      <c r="C11" s="292">
        <v>5</v>
      </c>
      <c r="D11" s="292">
        <v>19</v>
      </c>
      <c r="E11" s="296" t="s">
        <v>53</v>
      </c>
      <c r="F11" s="292">
        <f>SUM(G11:H11)</f>
        <v>33</v>
      </c>
      <c r="G11" s="292">
        <v>19</v>
      </c>
      <c r="H11" s="292">
        <v>14</v>
      </c>
      <c r="I11" s="296" t="s">
        <v>53</v>
      </c>
      <c r="J11" s="293">
        <f t="shared" si="2"/>
        <v>9</v>
      </c>
      <c r="K11" s="293">
        <f t="shared" si="2"/>
        <v>14</v>
      </c>
      <c r="L11" s="293">
        <f t="shared" si="2"/>
        <v>-5</v>
      </c>
      <c r="M11" s="296" t="s">
        <v>53</v>
      </c>
    </row>
    <row r="12" spans="1:13" ht="14.65" customHeight="1">
      <c r="A12" s="289" t="s">
        <v>41</v>
      </c>
      <c r="B12" s="291">
        <f>SUM(C12:D12)</f>
        <v>50</v>
      </c>
      <c r="C12" s="291">
        <v>20</v>
      </c>
      <c r="D12" s="291">
        <v>30</v>
      </c>
      <c r="E12" s="291" t="s">
        <v>53</v>
      </c>
      <c r="F12" s="291">
        <f>SUM(G12:H12)</f>
        <v>31</v>
      </c>
      <c r="G12" s="291">
        <v>11</v>
      </c>
      <c r="H12" s="291">
        <v>20</v>
      </c>
      <c r="I12" s="291" t="s">
        <v>53</v>
      </c>
      <c r="J12" s="294">
        <f t="shared" si="2"/>
        <v>-19</v>
      </c>
      <c r="K12" s="294">
        <f t="shared" si="2"/>
        <v>-9</v>
      </c>
      <c r="L12" s="294">
        <f t="shared" si="2"/>
        <v>-10</v>
      </c>
      <c r="M12" s="291" t="s">
        <v>53</v>
      </c>
    </row>
    <row r="13" spans="1:13" ht="14.65" customHeight="1">
      <c r="A13" s="290"/>
      <c r="B13" s="376" t="s">
        <v>156</v>
      </c>
      <c r="C13" s="364"/>
      <c r="D13" s="364"/>
      <c r="E13" s="364"/>
      <c r="F13" s="376" t="s">
        <v>156</v>
      </c>
      <c r="G13" s="364"/>
      <c r="H13" s="364"/>
      <c r="I13" s="364"/>
      <c r="J13" s="376" t="s">
        <v>124</v>
      </c>
      <c r="K13" s="364"/>
      <c r="L13" s="364"/>
      <c r="M13" s="364"/>
    </row>
    <row r="14" spans="1:13" ht="14.65" customHeight="1">
      <c r="A14" s="287" t="s">
        <v>29</v>
      </c>
      <c r="B14" s="304">
        <f t="shared" ref="B14:E16" si="3">B10*100/$B10</f>
        <v>100</v>
      </c>
      <c r="C14" s="295">
        <f t="shared" si="3"/>
        <v>33.783783783783782</v>
      </c>
      <c r="D14" s="295">
        <f t="shared" si="3"/>
        <v>66.21621621621621</v>
      </c>
      <c r="E14" s="295">
        <f t="shared" si="3"/>
        <v>79.729729729729726</v>
      </c>
      <c r="F14" s="304">
        <f t="shared" ref="F14:I16" si="4">F10*100/$F10</f>
        <v>100</v>
      </c>
      <c r="G14" s="295">
        <f t="shared" si="4"/>
        <v>46.875</v>
      </c>
      <c r="H14" s="295">
        <f t="shared" si="4"/>
        <v>53.125</v>
      </c>
      <c r="I14" s="295">
        <f t="shared" si="4"/>
        <v>75</v>
      </c>
      <c r="J14" s="303" t="s">
        <v>103</v>
      </c>
      <c r="K14" s="301">
        <f t="shared" ref="K14:M16" si="5">G14-C14</f>
        <v>13.091216216216218</v>
      </c>
      <c r="L14" s="301">
        <f t="shared" si="5"/>
        <v>-13.09121621621621</v>
      </c>
      <c r="M14" s="301">
        <f t="shared" si="5"/>
        <v>-4.7297297297297263</v>
      </c>
    </row>
    <row r="15" spans="1:13" ht="14.65" customHeight="1">
      <c r="A15" s="288" t="s">
        <v>30</v>
      </c>
      <c r="B15" s="305">
        <f t="shared" si="3"/>
        <v>100</v>
      </c>
      <c r="C15" s="297">
        <f t="shared" si="3"/>
        <v>20.833333333333332</v>
      </c>
      <c r="D15" s="297">
        <f t="shared" si="3"/>
        <v>79.166666666666671</v>
      </c>
      <c r="E15" s="296" t="s">
        <v>53</v>
      </c>
      <c r="F15" s="305">
        <f t="shared" si="4"/>
        <v>100</v>
      </c>
      <c r="G15" s="297">
        <f t="shared" si="4"/>
        <v>57.575757575757578</v>
      </c>
      <c r="H15" s="297">
        <f t="shared" si="4"/>
        <v>42.424242424242422</v>
      </c>
      <c r="I15" s="296" t="s">
        <v>53</v>
      </c>
      <c r="J15" s="302" t="s">
        <v>103</v>
      </c>
      <c r="K15" s="302">
        <f t="shared" si="5"/>
        <v>36.742424242424249</v>
      </c>
      <c r="L15" s="302">
        <f t="shared" si="5"/>
        <v>-36.742424242424249</v>
      </c>
      <c r="M15" s="296" t="s">
        <v>53</v>
      </c>
    </row>
    <row r="16" spans="1:13" ht="14.65" customHeight="1">
      <c r="A16" s="289" t="s">
        <v>41</v>
      </c>
      <c r="B16" s="280">
        <f t="shared" si="3"/>
        <v>100</v>
      </c>
      <c r="C16" s="311">
        <f t="shared" si="3"/>
        <v>40</v>
      </c>
      <c r="D16" s="311">
        <f t="shared" si="3"/>
        <v>60</v>
      </c>
      <c r="E16" s="291" t="s">
        <v>53</v>
      </c>
      <c r="F16" s="280">
        <f t="shared" si="4"/>
        <v>100</v>
      </c>
      <c r="G16" s="311">
        <f t="shared" si="4"/>
        <v>35.483870967741936</v>
      </c>
      <c r="H16" s="311">
        <f t="shared" si="4"/>
        <v>64.516129032258064</v>
      </c>
      <c r="I16" s="291" t="s">
        <v>53</v>
      </c>
      <c r="J16" s="312" t="s">
        <v>103</v>
      </c>
      <c r="K16" s="312">
        <f t="shared" si="5"/>
        <v>-4.5161290322580641</v>
      </c>
      <c r="L16" s="312">
        <f t="shared" si="5"/>
        <v>4.5161290322580641</v>
      </c>
      <c r="M16" s="291" t="s">
        <v>53</v>
      </c>
    </row>
    <row r="17" spans="1:13" ht="14.65" customHeight="1">
      <c r="A17" s="285"/>
      <c r="B17" s="365" t="s">
        <v>175</v>
      </c>
      <c r="C17" s="365"/>
      <c r="D17" s="365"/>
      <c r="E17" s="365"/>
      <c r="F17" s="365" t="s">
        <v>175</v>
      </c>
      <c r="G17" s="365"/>
      <c r="H17" s="365"/>
      <c r="I17" s="365"/>
      <c r="J17" s="365" t="s">
        <v>175</v>
      </c>
      <c r="K17" s="365"/>
      <c r="L17" s="365"/>
      <c r="M17" s="365"/>
    </row>
    <row r="18" spans="1:13" ht="14.65" customHeight="1">
      <c r="A18" s="285"/>
      <c r="B18" s="362" t="s">
        <v>5</v>
      </c>
      <c r="C18" s="362"/>
      <c r="D18" s="362"/>
      <c r="E18" s="362"/>
      <c r="F18" s="362" t="s">
        <v>5</v>
      </c>
      <c r="G18" s="362"/>
      <c r="H18" s="362"/>
      <c r="I18" s="362"/>
      <c r="J18" s="362" t="s">
        <v>5</v>
      </c>
      <c r="K18" s="362"/>
      <c r="L18" s="362"/>
      <c r="M18" s="362"/>
    </row>
    <row r="19" spans="1:13" ht="14.65" customHeight="1">
      <c r="A19" s="287" t="s">
        <v>29</v>
      </c>
      <c r="B19" s="307">
        <f>SUM(C19:D19)</f>
        <v>14176</v>
      </c>
      <c r="C19" s="307">
        <f>SUM(C20:C21)</f>
        <v>9481</v>
      </c>
      <c r="D19" s="307">
        <f t="shared" ref="D19:E19" si="6">SUM(D20:D21)</f>
        <v>4695</v>
      </c>
      <c r="E19" s="307">
        <f t="shared" si="6"/>
        <v>11056</v>
      </c>
      <c r="F19" s="307">
        <f>SUM(G19:H19)</f>
        <v>15455</v>
      </c>
      <c r="G19" s="307">
        <f>SUM(G20:G21)</f>
        <v>8651</v>
      </c>
      <c r="H19" s="307">
        <f t="shared" ref="H19" si="7">SUM(H20:H21)</f>
        <v>6804</v>
      </c>
      <c r="I19" s="307">
        <v>10673</v>
      </c>
      <c r="J19" s="309">
        <f>F19-B19</f>
        <v>1279</v>
      </c>
      <c r="K19" s="309">
        <f t="shared" ref="K19:M21" si="8">G19-C19</f>
        <v>-830</v>
      </c>
      <c r="L19" s="309">
        <f t="shared" si="8"/>
        <v>2109</v>
      </c>
      <c r="M19" s="309">
        <f t="shared" si="8"/>
        <v>-383</v>
      </c>
    </row>
    <row r="20" spans="1:13" ht="14.65" customHeight="1">
      <c r="A20" s="288" t="s">
        <v>30</v>
      </c>
      <c r="B20" s="292">
        <f>SUM(C20:D20)</f>
        <v>5603</v>
      </c>
      <c r="C20" s="292">
        <v>4574</v>
      </c>
      <c r="D20" s="292">
        <v>1029</v>
      </c>
      <c r="E20" s="292">
        <v>5358</v>
      </c>
      <c r="F20" s="292">
        <f>SUM(G20:H20)</f>
        <v>5700</v>
      </c>
      <c r="G20" s="292">
        <v>4359</v>
      </c>
      <c r="H20" s="292">
        <v>1341</v>
      </c>
      <c r="I20" s="296" t="s">
        <v>53</v>
      </c>
      <c r="J20" s="293">
        <f t="shared" ref="J20:J21" si="9">F20-B20</f>
        <v>97</v>
      </c>
      <c r="K20" s="293">
        <f t="shared" si="8"/>
        <v>-215</v>
      </c>
      <c r="L20" s="293">
        <f t="shared" si="8"/>
        <v>312</v>
      </c>
      <c r="M20" s="296" t="s">
        <v>53</v>
      </c>
    </row>
    <row r="21" spans="1:13" ht="14.65" customHeight="1">
      <c r="A21" s="289" t="s">
        <v>41</v>
      </c>
      <c r="B21" s="291">
        <f>SUM(C21:D21)</f>
        <v>8573</v>
      </c>
      <c r="C21" s="291">
        <v>4907</v>
      </c>
      <c r="D21" s="291">
        <v>3666</v>
      </c>
      <c r="E21" s="291">
        <v>5698</v>
      </c>
      <c r="F21" s="291">
        <f>SUM(G21:H21)</f>
        <v>9755</v>
      </c>
      <c r="G21" s="291">
        <v>4292</v>
      </c>
      <c r="H21" s="291">
        <v>5463</v>
      </c>
      <c r="I21" s="291" t="s">
        <v>53</v>
      </c>
      <c r="J21" s="294">
        <f t="shared" si="9"/>
        <v>1182</v>
      </c>
      <c r="K21" s="294">
        <f t="shared" si="8"/>
        <v>-615</v>
      </c>
      <c r="L21" s="294">
        <f t="shared" si="8"/>
        <v>1797</v>
      </c>
      <c r="M21" s="291" t="s">
        <v>53</v>
      </c>
    </row>
    <row r="22" spans="1:13" ht="14.65" customHeight="1">
      <c r="A22" s="290"/>
      <c r="B22" s="376" t="s">
        <v>156</v>
      </c>
      <c r="C22" s="364"/>
      <c r="D22" s="364"/>
      <c r="E22" s="364"/>
      <c r="F22" s="376" t="s">
        <v>156</v>
      </c>
      <c r="G22" s="364"/>
      <c r="H22" s="364"/>
      <c r="I22" s="364"/>
      <c r="J22" s="376" t="s">
        <v>124</v>
      </c>
      <c r="K22" s="364"/>
      <c r="L22" s="364"/>
      <c r="M22" s="364"/>
    </row>
    <row r="23" spans="1:13" ht="14.65" customHeight="1">
      <c r="A23" s="287" t="s">
        <v>29</v>
      </c>
      <c r="B23" s="304">
        <f t="shared" ref="B23:E25" si="10">B19*100/$B19</f>
        <v>100</v>
      </c>
      <c r="C23" s="295">
        <f t="shared" si="10"/>
        <v>66.880643340857787</v>
      </c>
      <c r="D23" s="295">
        <f t="shared" si="10"/>
        <v>33.119356659142213</v>
      </c>
      <c r="E23" s="295">
        <f t="shared" si="10"/>
        <v>77.990970654627546</v>
      </c>
      <c r="F23" s="304">
        <f t="shared" ref="F23:I25" si="11">F19*100/$F19</f>
        <v>100</v>
      </c>
      <c r="G23" s="295">
        <f t="shared" si="11"/>
        <v>55.975412487868006</v>
      </c>
      <c r="H23" s="295">
        <f>H19*100/$F19</f>
        <v>44.024587512131994</v>
      </c>
      <c r="I23" s="295">
        <f t="shared" si="11"/>
        <v>69.058557101261727</v>
      </c>
      <c r="J23" s="303" t="s">
        <v>103</v>
      </c>
      <c r="K23" s="301">
        <f t="shared" ref="K23:M25" si="12">G23-C23</f>
        <v>-10.905230852989781</v>
      </c>
      <c r="L23" s="301">
        <f t="shared" si="12"/>
        <v>10.905230852989781</v>
      </c>
      <c r="M23" s="301">
        <f t="shared" si="12"/>
        <v>-8.9324135533658193</v>
      </c>
    </row>
    <row r="24" spans="1:13" ht="14.65" customHeight="1">
      <c r="A24" s="288" t="s">
        <v>30</v>
      </c>
      <c r="B24" s="305">
        <f t="shared" si="10"/>
        <v>100</v>
      </c>
      <c r="C24" s="297">
        <f t="shared" si="10"/>
        <v>81.634838479386048</v>
      </c>
      <c r="D24" s="297">
        <f t="shared" si="10"/>
        <v>18.365161520613956</v>
      </c>
      <c r="E24" s="297">
        <f t="shared" si="10"/>
        <v>95.627342495091909</v>
      </c>
      <c r="F24" s="305">
        <f t="shared" si="11"/>
        <v>100</v>
      </c>
      <c r="G24" s="297">
        <f t="shared" si="11"/>
        <v>76.473684210526315</v>
      </c>
      <c r="H24" s="297">
        <f t="shared" si="11"/>
        <v>23.526315789473685</v>
      </c>
      <c r="I24" s="296" t="s">
        <v>53</v>
      </c>
      <c r="J24" s="302" t="s">
        <v>103</v>
      </c>
      <c r="K24" s="302">
        <f t="shared" si="12"/>
        <v>-5.1611542688597325</v>
      </c>
      <c r="L24" s="302">
        <f t="shared" si="12"/>
        <v>5.1611542688597289</v>
      </c>
      <c r="M24" s="296" t="s">
        <v>53</v>
      </c>
    </row>
    <row r="25" spans="1:13" ht="14.65" customHeight="1">
      <c r="A25" s="289" t="s">
        <v>41</v>
      </c>
      <c r="B25" s="304">
        <f t="shared" si="10"/>
        <v>100</v>
      </c>
      <c r="C25" s="295">
        <f t="shared" si="10"/>
        <v>57.237839729382948</v>
      </c>
      <c r="D25" s="295">
        <f t="shared" si="10"/>
        <v>42.762160270617052</v>
      </c>
      <c r="E25" s="295">
        <f t="shared" si="10"/>
        <v>66.464481511722852</v>
      </c>
      <c r="F25" s="304">
        <f t="shared" si="11"/>
        <v>100</v>
      </c>
      <c r="G25" s="295">
        <f t="shared" si="11"/>
        <v>43.997949769349049</v>
      </c>
      <c r="H25" s="295">
        <f t="shared" si="11"/>
        <v>56.002050230650951</v>
      </c>
      <c r="I25" s="291" t="s">
        <v>53</v>
      </c>
      <c r="J25" s="301" t="s">
        <v>103</v>
      </c>
      <c r="K25" s="301">
        <f t="shared" si="12"/>
        <v>-13.239889960033899</v>
      </c>
      <c r="L25" s="301">
        <f t="shared" si="12"/>
        <v>13.239889960033899</v>
      </c>
      <c r="M25" s="291" t="s">
        <v>53</v>
      </c>
    </row>
    <row r="26" spans="1:13" ht="20.25" customHeight="1">
      <c r="A26" s="373" t="s">
        <v>127</v>
      </c>
      <c r="B26" s="373"/>
      <c r="C26" s="373"/>
      <c r="D26" s="373"/>
      <c r="E26" s="373"/>
      <c r="F26" s="373"/>
      <c r="G26" s="373"/>
      <c r="H26" s="373"/>
      <c r="I26" s="373"/>
      <c r="J26" s="373"/>
      <c r="K26" s="373"/>
      <c r="L26" s="373"/>
      <c r="M26" s="373"/>
    </row>
  </sheetData>
  <mergeCells count="29">
    <mergeCell ref="A5:A7"/>
    <mergeCell ref="B5:E5"/>
    <mergeCell ref="F5:I5"/>
    <mergeCell ref="J5:M5"/>
    <mergeCell ref="B6:B7"/>
    <mergeCell ref="C6:E6"/>
    <mergeCell ref="F6:F7"/>
    <mergeCell ref="G6:I6"/>
    <mergeCell ref="J6:J7"/>
    <mergeCell ref="K6:M6"/>
    <mergeCell ref="B8:E8"/>
    <mergeCell ref="F8:I8"/>
    <mergeCell ref="J8:M8"/>
    <mergeCell ref="B9:E9"/>
    <mergeCell ref="F9:I9"/>
    <mergeCell ref="J9:M9"/>
    <mergeCell ref="B13:E13"/>
    <mergeCell ref="F13:I13"/>
    <mergeCell ref="J13:M13"/>
    <mergeCell ref="B17:E17"/>
    <mergeCell ref="F17:I17"/>
    <mergeCell ref="J17:M17"/>
    <mergeCell ref="A26:M26"/>
    <mergeCell ref="B18:E18"/>
    <mergeCell ref="F18:I18"/>
    <mergeCell ref="J18:M18"/>
    <mergeCell ref="B22:E22"/>
    <mergeCell ref="F22:I22"/>
    <mergeCell ref="J22:M22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4"/>
  <sheetViews>
    <sheetView workbookViewId="0"/>
  </sheetViews>
  <sheetFormatPr baseColWidth="10" defaultColWidth="10.81640625" defaultRowHeight="14.65" customHeight="1"/>
  <cols>
    <col min="1" max="1" width="26.81640625" style="3" customWidth="1"/>
    <col min="2" max="2" width="14.54296875" style="3" customWidth="1"/>
    <col min="3" max="7" width="13.54296875" style="3" customWidth="1"/>
    <col min="8" max="8" width="14.54296875" style="3" customWidth="1"/>
    <col min="9" max="13" width="13.54296875" style="3" customWidth="1"/>
    <col min="14" max="16384" width="10.81640625" style="3"/>
  </cols>
  <sheetData>
    <row r="1" spans="1:13" s="5" customFormat="1" ht="20.25" customHeight="1">
      <c r="A1" s="4" t="s">
        <v>0</v>
      </c>
    </row>
    <row r="2" spans="1:13" s="2" customFormat="1" ht="14.65" customHeight="1">
      <c r="A2" s="1"/>
    </row>
    <row r="3" spans="1:13" s="2" customFormat="1" ht="14.65" customHeight="1">
      <c r="A3" s="9" t="s">
        <v>360</v>
      </c>
    </row>
    <row r="5" spans="1:13" ht="14.65" customHeight="1">
      <c r="A5" s="375" t="s">
        <v>64</v>
      </c>
      <c r="B5" s="371" t="s">
        <v>160</v>
      </c>
      <c r="C5" s="366" t="s">
        <v>27</v>
      </c>
      <c r="D5" s="366"/>
      <c r="E5" s="366"/>
      <c r="F5" s="366"/>
      <c r="G5" s="366"/>
      <c r="H5" s="368" t="s">
        <v>161</v>
      </c>
      <c r="I5" s="366" t="s">
        <v>27</v>
      </c>
      <c r="J5" s="366"/>
      <c r="K5" s="366"/>
      <c r="L5" s="366"/>
      <c r="M5" s="366"/>
    </row>
    <row r="6" spans="1:13" s="25" customFormat="1" ht="51.75" customHeight="1">
      <c r="A6" s="377"/>
      <c r="B6" s="371"/>
      <c r="C6" s="286" t="s">
        <v>72</v>
      </c>
      <c r="D6" s="286" t="s">
        <v>145</v>
      </c>
      <c r="E6" s="286" t="s">
        <v>146</v>
      </c>
      <c r="F6" s="286" t="s">
        <v>147</v>
      </c>
      <c r="G6" s="286" t="s">
        <v>152</v>
      </c>
      <c r="H6" s="368"/>
      <c r="I6" s="286" t="s">
        <v>72</v>
      </c>
      <c r="J6" s="286" t="s">
        <v>145</v>
      </c>
      <c r="K6" s="286" t="s">
        <v>146</v>
      </c>
      <c r="L6" s="286" t="s">
        <v>147</v>
      </c>
      <c r="M6" s="286" t="s">
        <v>152</v>
      </c>
    </row>
    <row r="7" spans="1:13" ht="14.65" customHeight="1">
      <c r="A7" s="8"/>
      <c r="B7" s="365">
        <v>2012</v>
      </c>
      <c r="C7" s="365"/>
      <c r="D7" s="365"/>
      <c r="E7" s="365"/>
      <c r="F7" s="365"/>
      <c r="G7" s="365"/>
      <c r="H7" s="365">
        <v>2012</v>
      </c>
      <c r="I7" s="365"/>
      <c r="J7" s="365"/>
      <c r="K7" s="365"/>
      <c r="L7" s="365"/>
      <c r="M7" s="365"/>
    </row>
    <row r="8" spans="1:13" ht="14.65" customHeight="1" thickBot="1">
      <c r="A8" s="8"/>
      <c r="B8" s="362" t="s">
        <v>5</v>
      </c>
      <c r="C8" s="362"/>
      <c r="D8" s="362"/>
      <c r="E8" s="362"/>
      <c r="F8" s="362"/>
      <c r="G8" s="362"/>
      <c r="H8" s="362" t="s">
        <v>5</v>
      </c>
      <c r="I8" s="362"/>
      <c r="J8" s="362"/>
      <c r="K8" s="362"/>
      <c r="L8" s="362"/>
      <c r="M8" s="362"/>
    </row>
    <row r="9" spans="1:13" ht="14.65" customHeight="1" thickBot="1">
      <c r="A9" s="13" t="s">
        <v>1</v>
      </c>
      <c r="B9" s="191">
        <f>SUM(B10:B16)</f>
        <v>84897</v>
      </c>
      <c r="C9" s="191">
        <f t="shared" ref="C9:G9" si="0">SUM(C10:C16)</f>
        <v>13314</v>
      </c>
      <c r="D9" s="191">
        <f t="shared" si="0"/>
        <v>28640</v>
      </c>
      <c r="E9" s="191">
        <f t="shared" si="0"/>
        <v>12952</v>
      </c>
      <c r="F9" s="191">
        <f t="shared" si="0"/>
        <v>29991</v>
      </c>
      <c r="G9" s="307">
        <f t="shared" si="0"/>
        <v>64815</v>
      </c>
      <c r="H9" s="191">
        <f>SUM(H10:H16)</f>
        <v>387279</v>
      </c>
      <c r="I9" s="191">
        <f t="shared" ref="I9" si="1">SUM(I10:I16)</f>
        <v>71253</v>
      </c>
      <c r="J9" s="191">
        <f t="shared" ref="J9" si="2">SUM(J10:J16)</f>
        <v>101918</v>
      </c>
      <c r="K9" s="191">
        <f t="shared" ref="K9" si="3">SUM(K10:K16)</f>
        <v>64373</v>
      </c>
      <c r="L9" s="191">
        <f t="shared" ref="L9" si="4">SUM(L10:L16)</f>
        <v>149735</v>
      </c>
      <c r="M9" s="307">
        <f t="shared" ref="M9" si="5">SUM(M10:M16)</f>
        <v>308062</v>
      </c>
    </row>
    <row r="10" spans="1:13" ht="14.65" customHeight="1" thickBot="1">
      <c r="A10" s="14" t="s">
        <v>83</v>
      </c>
      <c r="B10" s="42">
        <f>SUM(C10:F10)</f>
        <v>25269</v>
      </c>
      <c r="C10" s="292">
        <v>3486</v>
      </c>
      <c r="D10" s="292">
        <v>9048</v>
      </c>
      <c r="E10" s="292">
        <v>3250</v>
      </c>
      <c r="F10" s="292">
        <v>9485</v>
      </c>
      <c r="G10" s="292">
        <v>18258</v>
      </c>
      <c r="H10" s="42">
        <f>SUM(I10:L10)</f>
        <v>122938</v>
      </c>
      <c r="I10" s="292">
        <v>22039</v>
      </c>
      <c r="J10" s="292">
        <v>33051</v>
      </c>
      <c r="K10" s="292">
        <v>20770</v>
      </c>
      <c r="L10" s="292">
        <v>47078</v>
      </c>
      <c r="M10" s="292">
        <v>96330</v>
      </c>
    </row>
    <row r="11" spans="1:13" ht="14.65" customHeight="1" thickBot="1">
      <c r="A11" s="81" t="s">
        <v>84</v>
      </c>
      <c r="B11" s="39">
        <f t="shared" ref="B11:B16" si="6">SUM(C11:F11)</f>
        <v>12035</v>
      </c>
      <c r="C11" s="291">
        <v>1984</v>
      </c>
      <c r="D11" s="291">
        <v>4630</v>
      </c>
      <c r="E11" s="291">
        <v>1765</v>
      </c>
      <c r="F11" s="291">
        <v>3656</v>
      </c>
      <c r="G11" s="291">
        <v>8238</v>
      </c>
      <c r="H11" s="39">
        <f t="shared" ref="H11:H16" si="7">SUM(I11:L11)</f>
        <v>52667</v>
      </c>
      <c r="I11" s="291">
        <v>10082</v>
      </c>
      <c r="J11" s="291">
        <v>16515</v>
      </c>
      <c r="K11" s="291">
        <v>8063</v>
      </c>
      <c r="L11" s="291">
        <v>18007</v>
      </c>
      <c r="M11" s="291">
        <v>38826</v>
      </c>
    </row>
    <row r="12" spans="1:13" ht="14.65" customHeight="1" thickBot="1">
      <c r="A12" s="82" t="s">
        <v>110</v>
      </c>
      <c r="B12" s="42">
        <f t="shared" si="6"/>
        <v>12738</v>
      </c>
      <c r="C12" s="292">
        <v>2391</v>
      </c>
      <c r="D12" s="292">
        <v>5125</v>
      </c>
      <c r="E12" s="292">
        <v>1713</v>
      </c>
      <c r="F12" s="292">
        <v>3509</v>
      </c>
      <c r="G12" s="292">
        <v>7391</v>
      </c>
      <c r="H12" s="42">
        <f t="shared" si="7"/>
        <v>46737</v>
      </c>
      <c r="I12" s="292">
        <v>13846</v>
      </c>
      <c r="J12" s="292">
        <v>16931</v>
      </c>
      <c r="K12" s="292">
        <v>5920</v>
      </c>
      <c r="L12" s="292">
        <v>10040</v>
      </c>
      <c r="M12" s="292">
        <v>24824</v>
      </c>
    </row>
    <row r="13" spans="1:13" ht="14.65" customHeight="1" thickBot="1">
      <c r="A13" s="83" t="s">
        <v>8</v>
      </c>
      <c r="B13" s="39">
        <f t="shared" si="6"/>
        <v>4799</v>
      </c>
      <c r="C13" s="291">
        <v>555</v>
      </c>
      <c r="D13" s="291">
        <v>1307</v>
      </c>
      <c r="E13" s="291">
        <v>766</v>
      </c>
      <c r="F13" s="291">
        <v>2171</v>
      </c>
      <c r="G13" s="291">
        <v>4184</v>
      </c>
      <c r="H13" s="39">
        <f t="shared" si="7"/>
        <v>23055</v>
      </c>
      <c r="I13" s="291">
        <v>2595</v>
      </c>
      <c r="J13" s="291">
        <v>4858</v>
      </c>
      <c r="K13" s="291">
        <v>3827</v>
      </c>
      <c r="L13" s="291">
        <v>11775</v>
      </c>
      <c r="M13" s="291">
        <v>21339</v>
      </c>
    </row>
    <row r="14" spans="1:13" ht="14.65" customHeight="1" thickBot="1">
      <c r="A14" s="14" t="s">
        <v>51</v>
      </c>
      <c r="B14" s="42">
        <f t="shared" si="6"/>
        <v>9294</v>
      </c>
      <c r="C14" s="292">
        <v>1099</v>
      </c>
      <c r="D14" s="292">
        <v>2785</v>
      </c>
      <c r="E14" s="292">
        <v>1220</v>
      </c>
      <c r="F14" s="292">
        <v>4190</v>
      </c>
      <c r="G14" s="292">
        <v>8605</v>
      </c>
      <c r="H14" s="42">
        <f t="shared" si="7"/>
        <v>49986</v>
      </c>
      <c r="I14" s="292">
        <v>5306</v>
      </c>
      <c r="J14" s="292">
        <v>9992</v>
      </c>
      <c r="K14" s="292">
        <v>7288</v>
      </c>
      <c r="L14" s="292">
        <v>27400</v>
      </c>
      <c r="M14" s="292">
        <v>47156</v>
      </c>
    </row>
    <row r="15" spans="1:13" ht="14.65" customHeight="1" thickBot="1">
      <c r="A15" s="84" t="s">
        <v>9</v>
      </c>
      <c r="B15" s="39">
        <f t="shared" si="6"/>
        <v>1951</v>
      </c>
      <c r="C15" s="291">
        <v>312</v>
      </c>
      <c r="D15" s="291">
        <v>577</v>
      </c>
      <c r="E15" s="291">
        <v>338</v>
      </c>
      <c r="F15" s="291">
        <v>724</v>
      </c>
      <c r="G15" s="291">
        <v>1631</v>
      </c>
      <c r="H15" s="39">
        <f t="shared" si="7"/>
        <v>13717</v>
      </c>
      <c r="I15" s="291">
        <v>2035</v>
      </c>
      <c r="J15" s="291">
        <v>3159</v>
      </c>
      <c r="K15" s="291">
        <v>2405</v>
      </c>
      <c r="L15" s="291">
        <v>6118</v>
      </c>
      <c r="M15" s="291">
        <v>12008</v>
      </c>
    </row>
    <row r="16" spans="1:13" ht="14.65" customHeight="1" thickBot="1">
      <c r="A16" s="85" t="s">
        <v>6</v>
      </c>
      <c r="B16" s="42">
        <f t="shared" si="6"/>
        <v>18811</v>
      </c>
      <c r="C16" s="292">
        <v>3487</v>
      </c>
      <c r="D16" s="292">
        <v>5168</v>
      </c>
      <c r="E16" s="292">
        <v>3900</v>
      </c>
      <c r="F16" s="292">
        <v>6256</v>
      </c>
      <c r="G16" s="292">
        <v>16508</v>
      </c>
      <c r="H16" s="42">
        <f t="shared" si="7"/>
        <v>78179</v>
      </c>
      <c r="I16" s="292">
        <v>15350</v>
      </c>
      <c r="J16" s="292">
        <v>17412</v>
      </c>
      <c r="K16" s="292">
        <v>16100</v>
      </c>
      <c r="L16" s="292">
        <v>29317</v>
      </c>
      <c r="M16" s="292">
        <v>67579</v>
      </c>
    </row>
    <row r="17" spans="1:13" ht="14.65" customHeight="1" thickBot="1">
      <c r="A17" s="8"/>
      <c r="B17" s="362" t="s">
        <v>48</v>
      </c>
      <c r="C17" s="362"/>
      <c r="D17" s="362"/>
      <c r="E17" s="362"/>
      <c r="F17" s="362"/>
      <c r="G17" s="362"/>
      <c r="H17" s="362" t="s">
        <v>48</v>
      </c>
      <c r="I17" s="362"/>
      <c r="J17" s="362"/>
      <c r="K17" s="362"/>
      <c r="L17" s="362"/>
      <c r="M17" s="362"/>
    </row>
    <row r="18" spans="1:13" ht="14.65" customHeight="1" thickBot="1">
      <c r="A18" s="13" t="s">
        <v>1</v>
      </c>
      <c r="B18" s="192">
        <f>B9*100/$B9</f>
        <v>100</v>
      </c>
      <c r="C18" s="190">
        <f t="shared" ref="C18:G18" si="8">C9*100/$B9</f>
        <v>15.682532951694407</v>
      </c>
      <c r="D18" s="190">
        <f t="shared" si="8"/>
        <v>33.734996525201126</v>
      </c>
      <c r="E18" s="190">
        <f t="shared" si="8"/>
        <v>15.256133903435929</v>
      </c>
      <c r="F18" s="190">
        <f t="shared" si="8"/>
        <v>35.326336619668538</v>
      </c>
      <c r="G18" s="190">
        <f t="shared" si="8"/>
        <v>76.345453902964763</v>
      </c>
      <c r="H18" s="192">
        <f>H9*100/$H9</f>
        <v>100</v>
      </c>
      <c r="I18" s="190">
        <f t="shared" ref="I18:M18" si="9">I9*100/$H9</f>
        <v>18.398363970161046</v>
      </c>
      <c r="J18" s="190">
        <f t="shared" si="9"/>
        <v>26.316428208087711</v>
      </c>
      <c r="K18" s="190">
        <f t="shared" si="9"/>
        <v>16.621866922812753</v>
      </c>
      <c r="L18" s="190">
        <f t="shared" si="9"/>
        <v>38.663340898938493</v>
      </c>
      <c r="M18" s="190">
        <f t="shared" si="9"/>
        <v>79.545237412821251</v>
      </c>
    </row>
    <row r="19" spans="1:13" ht="14.65" customHeight="1" thickBot="1">
      <c r="A19" s="14" t="s">
        <v>83</v>
      </c>
      <c r="B19" s="185">
        <f t="shared" ref="B19:G25" si="10">B10*100/$B10</f>
        <v>100</v>
      </c>
      <c r="C19" s="65">
        <f t="shared" si="10"/>
        <v>13.795559776801614</v>
      </c>
      <c r="D19" s="65">
        <f t="shared" si="10"/>
        <v>35.806719696070282</v>
      </c>
      <c r="E19" s="65">
        <f t="shared" si="10"/>
        <v>12.861609086232143</v>
      </c>
      <c r="F19" s="65">
        <f t="shared" si="10"/>
        <v>37.536111440895958</v>
      </c>
      <c r="G19" s="65">
        <f t="shared" si="10"/>
        <v>72.254541137361983</v>
      </c>
      <c r="H19" s="185">
        <f t="shared" ref="H19:M19" si="11">H10*100/$H10</f>
        <v>100</v>
      </c>
      <c r="I19" s="65">
        <f t="shared" si="11"/>
        <v>17.926922513787439</v>
      </c>
      <c r="J19" s="65">
        <f t="shared" si="11"/>
        <v>26.884283134588166</v>
      </c>
      <c r="K19" s="65">
        <f t="shared" si="11"/>
        <v>16.894694886853536</v>
      </c>
      <c r="L19" s="65">
        <f t="shared" si="11"/>
        <v>38.294099464770859</v>
      </c>
      <c r="M19" s="65">
        <f t="shared" si="11"/>
        <v>78.356569978363083</v>
      </c>
    </row>
    <row r="20" spans="1:13" ht="14.65" customHeight="1" thickBot="1">
      <c r="A20" s="81" t="s">
        <v>84</v>
      </c>
      <c r="B20" s="184">
        <f t="shared" si="10"/>
        <v>100</v>
      </c>
      <c r="C20" s="63">
        <f t="shared" si="10"/>
        <v>16.485251350228499</v>
      </c>
      <c r="D20" s="63">
        <f t="shared" si="10"/>
        <v>38.471125882841712</v>
      </c>
      <c r="E20" s="63">
        <f t="shared" si="10"/>
        <v>14.665558786871625</v>
      </c>
      <c r="F20" s="63">
        <f t="shared" si="10"/>
        <v>30.378063980058165</v>
      </c>
      <c r="G20" s="63">
        <f t="shared" si="10"/>
        <v>68.450353136684669</v>
      </c>
      <c r="H20" s="184">
        <f t="shared" ref="H20:M20" si="12">H11*100/$H11</f>
        <v>100</v>
      </c>
      <c r="I20" s="63">
        <f t="shared" si="12"/>
        <v>19.142916816982172</v>
      </c>
      <c r="J20" s="63">
        <f t="shared" si="12"/>
        <v>31.357396472174226</v>
      </c>
      <c r="K20" s="63">
        <f t="shared" si="12"/>
        <v>15.309396775969772</v>
      </c>
      <c r="L20" s="63">
        <f t="shared" si="12"/>
        <v>34.190289934873832</v>
      </c>
      <c r="M20" s="63">
        <f t="shared" si="12"/>
        <v>73.719786583629215</v>
      </c>
    </row>
    <row r="21" spans="1:13" ht="14.65" customHeight="1" thickBot="1">
      <c r="A21" s="82" t="s">
        <v>110</v>
      </c>
      <c r="B21" s="185">
        <f t="shared" si="10"/>
        <v>100</v>
      </c>
      <c r="C21" s="65">
        <f t="shared" si="10"/>
        <v>18.770607630711257</v>
      </c>
      <c r="D21" s="65">
        <f t="shared" si="10"/>
        <v>40.233945674360179</v>
      </c>
      <c r="E21" s="65">
        <f t="shared" si="10"/>
        <v>13.447951012717851</v>
      </c>
      <c r="F21" s="65">
        <f t="shared" si="10"/>
        <v>27.547495682210709</v>
      </c>
      <c r="G21" s="65">
        <f t="shared" si="10"/>
        <v>58.023237556916314</v>
      </c>
      <c r="H21" s="185">
        <f t="shared" ref="H21:M21" si="13">H12*100/$H12</f>
        <v>100</v>
      </c>
      <c r="I21" s="65">
        <f t="shared" si="13"/>
        <v>29.625350364807325</v>
      </c>
      <c r="J21" s="65">
        <f t="shared" si="13"/>
        <v>36.226116353210521</v>
      </c>
      <c r="K21" s="65">
        <f t="shared" si="13"/>
        <v>12.666623874018443</v>
      </c>
      <c r="L21" s="65">
        <f t="shared" si="13"/>
        <v>21.481909407963713</v>
      </c>
      <c r="M21" s="65">
        <f t="shared" si="13"/>
        <v>53.11423497443139</v>
      </c>
    </row>
    <row r="22" spans="1:13" ht="14.65" customHeight="1" thickBot="1">
      <c r="A22" s="83" t="s">
        <v>8</v>
      </c>
      <c r="B22" s="184">
        <f t="shared" si="10"/>
        <v>100</v>
      </c>
      <c r="C22" s="63">
        <f t="shared" si="10"/>
        <v>11.564909356115857</v>
      </c>
      <c r="D22" s="63">
        <f t="shared" si="10"/>
        <v>27.234840591789958</v>
      </c>
      <c r="E22" s="63">
        <f t="shared" si="10"/>
        <v>15.961658678891435</v>
      </c>
      <c r="F22" s="63">
        <f t="shared" si="10"/>
        <v>45.238591373202752</v>
      </c>
      <c r="G22" s="63">
        <f t="shared" si="10"/>
        <v>87.184830172952701</v>
      </c>
      <c r="H22" s="184">
        <f t="shared" ref="H22:M22" si="14">H13*100/$H13</f>
        <v>100</v>
      </c>
      <c r="I22" s="63">
        <f t="shared" si="14"/>
        <v>11.25569290826285</v>
      </c>
      <c r="J22" s="63">
        <f t="shared" si="14"/>
        <v>21.071351116894384</v>
      </c>
      <c r="K22" s="63">
        <f t="shared" si="14"/>
        <v>16.599436130991108</v>
      </c>
      <c r="L22" s="63">
        <f t="shared" si="14"/>
        <v>51.073519843851656</v>
      </c>
      <c r="M22" s="63">
        <f t="shared" si="14"/>
        <v>92.5569290826285</v>
      </c>
    </row>
    <row r="23" spans="1:13" ht="14.65" customHeight="1" thickBot="1">
      <c r="A23" s="14" t="s">
        <v>51</v>
      </c>
      <c r="B23" s="185">
        <f t="shared" si="10"/>
        <v>100</v>
      </c>
      <c r="C23" s="65">
        <f t="shared" si="10"/>
        <v>11.824833225737034</v>
      </c>
      <c r="D23" s="65">
        <f t="shared" si="10"/>
        <v>29.965569184420055</v>
      </c>
      <c r="E23" s="65">
        <f t="shared" si="10"/>
        <v>13.126748439853669</v>
      </c>
      <c r="F23" s="65">
        <f t="shared" si="10"/>
        <v>45.082849149989244</v>
      </c>
      <c r="G23" s="65">
        <f t="shared" si="10"/>
        <v>92.58661502044329</v>
      </c>
      <c r="H23" s="185">
        <f t="shared" ref="H23:M23" si="15">H14*100/$H14</f>
        <v>100</v>
      </c>
      <c r="I23" s="65">
        <f t="shared" si="15"/>
        <v>10.61497219221382</v>
      </c>
      <c r="J23" s="65">
        <f t="shared" si="15"/>
        <v>19.989597087184411</v>
      </c>
      <c r="K23" s="65">
        <f t="shared" si="15"/>
        <v>14.580082423078462</v>
      </c>
      <c r="L23" s="65">
        <f t="shared" si="15"/>
        <v>54.815348297523308</v>
      </c>
      <c r="M23" s="65">
        <f t="shared" si="15"/>
        <v>94.338414756131712</v>
      </c>
    </row>
    <row r="24" spans="1:13" ht="14.65" customHeight="1" thickBot="1">
      <c r="A24" s="84" t="s">
        <v>9</v>
      </c>
      <c r="B24" s="184">
        <f t="shared" si="10"/>
        <v>100</v>
      </c>
      <c r="C24" s="63">
        <f t="shared" si="10"/>
        <v>15.991799077396207</v>
      </c>
      <c r="D24" s="63">
        <f t="shared" si="10"/>
        <v>29.574577139928241</v>
      </c>
      <c r="E24" s="63">
        <f t="shared" si="10"/>
        <v>17.324449000512558</v>
      </c>
      <c r="F24" s="63">
        <f t="shared" si="10"/>
        <v>37.109174782162995</v>
      </c>
      <c r="G24" s="63">
        <f t="shared" si="10"/>
        <v>83.598154792414149</v>
      </c>
      <c r="H24" s="184">
        <f t="shared" ref="H24:M24" si="16">H15*100/$H15</f>
        <v>100</v>
      </c>
      <c r="I24" s="63">
        <f t="shared" si="16"/>
        <v>14.83560545308741</v>
      </c>
      <c r="J24" s="63">
        <f t="shared" si="16"/>
        <v>23.02981701538237</v>
      </c>
      <c r="K24" s="63">
        <f t="shared" si="16"/>
        <v>17.532988262739668</v>
      </c>
      <c r="L24" s="63">
        <f t="shared" si="16"/>
        <v>44.601589268790555</v>
      </c>
      <c r="M24" s="63">
        <f t="shared" si="16"/>
        <v>87.54100750893052</v>
      </c>
    </row>
    <row r="25" spans="1:13" ht="14.65" customHeight="1" thickBot="1">
      <c r="A25" s="85" t="s">
        <v>6</v>
      </c>
      <c r="B25" s="185">
        <f t="shared" si="10"/>
        <v>100</v>
      </c>
      <c r="C25" s="65">
        <f t="shared" si="10"/>
        <v>18.537026208069747</v>
      </c>
      <c r="D25" s="65">
        <f t="shared" si="10"/>
        <v>27.473286906597203</v>
      </c>
      <c r="E25" s="65">
        <f t="shared" si="10"/>
        <v>20.732550103662749</v>
      </c>
      <c r="F25" s="65">
        <f t="shared" si="10"/>
        <v>33.257136781670297</v>
      </c>
      <c r="G25" s="65">
        <f t="shared" si="10"/>
        <v>87.757163361862737</v>
      </c>
      <c r="H25" s="185">
        <f t="shared" ref="H25:M25" si="17">H16*100/$H16</f>
        <v>100</v>
      </c>
      <c r="I25" s="65">
        <f t="shared" si="17"/>
        <v>19.634428682894384</v>
      </c>
      <c r="J25" s="65">
        <f t="shared" si="17"/>
        <v>22.271965617365279</v>
      </c>
      <c r="K25" s="65">
        <f t="shared" si="17"/>
        <v>20.593765589224727</v>
      </c>
      <c r="L25" s="65">
        <f t="shared" si="17"/>
        <v>37.499840110515613</v>
      </c>
      <c r="M25" s="65">
        <f t="shared" si="17"/>
        <v>86.441371723864464</v>
      </c>
    </row>
    <row r="26" spans="1:13" ht="14.65" customHeight="1">
      <c r="A26" s="8"/>
      <c r="B26" s="365">
        <v>2015</v>
      </c>
      <c r="C26" s="365"/>
      <c r="D26" s="365"/>
      <c r="E26" s="365"/>
      <c r="F26" s="365"/>
      <c r="G26" s="365"/>
      <c r="H26" s="365">
        <v>2015</v>
      </c>
      <c r="I26" s="365"/>
      <c r="J26" s="365"/>
      <c r="K26" s="365"/>
      <c r="L26" s="365"/>
      <c r="M26" s="365"/>
    </row>
    <row r="27" spans="1:13" ht="14.65" customHeight="1" thickBot="1">
      <c r="A27" s="8"/>
      <c r="B27" s="362" t="s">
        <v>5</v>
      </c>
      <c r="C27" s="362"/>
      <c r="D27" s="362"/>
      <c r="E27" s="362"/>
      <c r="F27" s="362"/>
      <c r="G27" s="362"/>
      <c r="H27" s="362" t="s">
        <v>5</v>
      </c>
      <c r="I27" s="362"/>
      <c r="J27" s="362"/>
      <c r="K27" s="362"/>
      <c r="L27" s="362"/>
      <c r="M27" s="362"/>
    </row>
    <row r="28" spans="1:13" ht="14.65" customHeight="1" thickBot="1">
      <c r="A28" s="13" t="s">
        <v>1</v>
      </c>
      <c r="B28" s="191">
        <f>SUM(B29:B35)</f>
        <v>120546</v>
      </c>
      <c r="C28" s="307">
        <f t="shared" ref="C28:G28" si="18">SUM(C29:C35)</f>
        <v>18200</v>
      </c>
      <c r="D28" s="307">
        <f t="shared" si="18"/>
        <v>39917</v>
      </c>
      <c r="E28" s="307">
        <f t="shared" si="18"/>
        <v>20403</v>
      </c>
      <c r="F28" s="307">
        <f t="shared" si="18"/>
        <v>42026</v>
      </c>
      <c r="G28" s="307">
        <f t="shared" si="18"/>
        <v>96147</v>
      </c>
      <c r="H28" s="307">
        <f>SUM(H29:H35)</f>
        <v>473093</v>
      </c>
      <c r="I28" s="307">
        <f t="shared" ref="I28" si="19">SUM(I29:I35)</f>
        <v>71270</v>
      </c>
      <c r="J28" s="307">
        <f t="shared" ref="J28" si="20">SUM(J29:J35)</f>
        <v>128876</v>
      </c>
      <c r="K28" s="307">
        <f t="shared" ref="K28" si="21">SUM(K29:K35)</f>
        <v>86909</v>
      </c>
      <c r="L28" s="307">
        <f t="shared" ref="L28" si="22">SUM(L29:L35)</f>
        <v>186038</v>
      </c>
      <c r="M28" s="307">
        <f t="shared" ref="M28" si="23">SUM(M29:M35)</f>
        <v>385926</v>
      </c>
    </row>
    <row r="29" spans="1:13" ht="14.65" customHeight="1" thickBot="1">
      <c r="A29" s="14" t="s">
        <v>83</v>
      </c>
      <c r="B29" s="42">
        <f>SUM(C29:F29)</f>
        <v>35748</v>
      </c>
      <c r="C29" s="292">
        <v>4357</v>
      </c>
      <c r="D29" s="292">
        <v>13293</v>
      </c>
      <c r="E29" s="292">
        <v>5459</v>
      </c>
      <c r="F29" s="292">
        <v>12639</v>
      </c>
      <c r="G29" s="292">
        <v>26996</v>
      </c>
      <c r="H29" s="292">
        <f>SUM(I29:L29)</f>
        <v>147699</v>
      </c>
      <c r="I29" s="292">
        <v>20533</v>
      </c>
      <c r="J29" s="292">
        <v>43003</v>
      </c>
      <c r="K29" s="292">
        <v>28400</v>
      </c>
      <c r="L29" s="292">
        <v>55763</v>
      </c>
      <c r="M29" s="292">
        <v>118837</v>
      </c>
    </row>
    <row r="30" spans="1:13" ht="14.65" customHeight="1" thickBot="1">
      <c r="A30" s="81" t="s">
        <v>84</v>
      </c>
      <c r="B30" s="39">
        <f t="shared" ref="B30:B35" si="24">SUM(C30:F30)</f>
        <v>17782</v>
      </c>
      <c r="C30" s="291">
        <v>2574</v>
      </c>
      <c r="D30" s="291">
        <v>6630</v>
      </c>
      <c r="E30" s="291">
        <v>2842</v>
      </c>
      <c r="F30" s="291">
        <v>5736</v>
      </c>
      <c r="G30" s="291">
        <v>13199</v>
      </c>
      <c r="H30" s="291">
        <f t="shared" ref="H30:H35" si="25">SUM(I30:L30)</f>
        <v>67438</v>
      </c>
      <c r="I30" s="291">
        <v>10675</v>
      </c>
      <c r="J30" s="291">
        <v>21035</v>
      </c>
      <c r="K30" s="291">
        <v>12545</v>
      </c>
      <c r="L30" s="291">
        <v>23183</v>
      </c>
      <c r="M30" s="291">
        <v>52003</v>
      </c>
    </row>
    <row r="31" spans="1:13" ht="14.65" customHeight="1" thickBot="1">
      <c r="A31" s="82" t="s">
        <v>110</v>
      </c>
      <c r="B31" s="42">
        <f t="shared" si="24"/>
        <v>17130</v>
      </c>
      <c r="C31" s="292">
        <v>2799</v>
      </c>
      <c r="D31" s="292">
        <v>6843</v>
      </c>
      <c r="E31" s="292">
        <v>2593</v>
      </c>
      <c r="F31" s="292">
        <v>4895</v>
      </c>
      <c r="G31" s="292">
        <v>10946</v>
      </c>
      <c r="H31" s="292">
        <f t="shared" si="25"/>
        <v>62887</v>
      </c>
      <c r="I31" s="292">
        <v>15025</v>
      </c>
      <c r="J31" s="292">
        <v>23600</v>
      </c>
      <c r="K31" s="292">
        <v>8163</v>
      </c>
      <c r="L31" s="292">
        <v>16099</v>
      </c>
      <c r="M31" s="292">
        <v>37482</v>
      </c>
    </row>
    <row r="32" spans="1:13" ht="14.65" customHeight="1" thickBot="1">
      <c r="A32" s="83" t="s">
        <v>8</v>
      </c>
      <c r="B32" s="39">
        <f t="shared" si="24"/>
        <v>6463</v>
      </c>
      <c r="C32" s="291">
        <v>658</v>
      </c>
      <c r="D32" s="291">
        <v>1942</v>
      </c>
      <c r="E32" s="291">
        <v>992</v>
      </c>
      <c r="F32" s="291">
        <v>2871</v>
      </c>
      <c r="G32" s="291">
        <v>5742</v>
      </c>
      <c r="H32" s="291">
        <f t="shared" si="25"/>
        <v>27664</v>
      </c>
      <c r="I32" s="291">
        <v>2560</v>
      </c>
      <c r="J32" s="291">
        <v>6245</v>
      </c>
      <c r="K32" s="291">
        <v>4877</v>
      </c>
      <c r="L32" s="291">
        <v>13982</v>
      </c>
      <c r="M32" s="291">
        <v>25405</v>
      </c>
    </row>
    <row r="33" spans="1:13" ht="14.65" customHeight="1" thickBot="1">
      <c r="A33" s="14" t="s">
        <v>51</v>
      </c>
      <c r="B33" s="42">
        <f t="shared" si="24"/>
        <v>12542</v>
      </c>
      <c r="C33" s="292">
        <v>1889</v>
      </c>
      <c r="D33" s="292">
        <v>3717</v>
      </c>
      <c r="E33" s="292">
        <v>1916</v>
      </c>
      <c r="F33" s="292">
        <v>5020</v>
      </c>
      <c r="G33" s="292">
        <v>11608</v>
      </c>
      <c r="H33" s="292">
        <f t="shared" si="25"/>
        <v>57394</v>
      </c>
      <c r="I33" s="292">
        <v>5086</v>
      </c>
      <c r="J33" s="292">
        <v>11232</v>
      </c>
      <c r="K33" s="292">
        <v>8878</v>
      </c>
      <c r="L33" s="292">
        <v>32198</v>
      </c>
      <c r="M33" s="292">
        <v>54533</v>
      </c>
    </row>
    <row r="34" spans="1:13" ht="14.65" customHeight="1" thickBot="1">
      <c r="A34" s="84" t="s">
        <v>9</v>
      </c>
      <c r="B34" s="39">
        <f t="shared" si="24"/>
        <v>3066</v>
      </c>
      <c r="C34" s="291">
        <v>570</v>
      </c>
      <c r="D34" s="291">
        <v>794</v>
      </c>
      <c r="E34" s="291">
        <v>558</v>
      </c>
      <c r="F34" s="291">
        <v>1144</v>
      </c>
      <c r="G34" s="291">
        <v>2626</v>
      </c>
      <c r="H34" s="291">
        <f t="shared" si="25"/>
        <v>16833</v>
      </c>
      <c r="I34" s="291">
        <v>2120</v>
      </c>
      <c r="J34" s="291">
        <v>4106</v>
      </c>
      <c r="K34" s="291">
        <v>3180</v>
      </c>
      <c r="L34" s="291">
        <v>7427</v>
      </c>
      <c r="M34" s="291">
        <v>14975</v>
      </c>
    </row>
    <row r="35" spans="1:13" ht="14.65" customHeight="1" thickBot="1">
      <c r="A35" s="85" t="s">
        <v>6</v>
      </c>
      <c r="B35" s="42">
        <f t="shared" si="24"/>
        <v>27815</v>
      </c>
      <c r="C35" s="292">
        <v>5353</v>
      </c>
      <c r="D35" s="292">
        <v>6698</v>
      </c>
      <c r="E35" s="292">
        <v>6043</v>
      </c>
      <c r="F35" s="292">
        <v>9721</v>
      </c>
      <c r="G35" s="292">
        <v>25030</v>
      </c>
      <c r="H35" s="292">
        <f t="shared" si="25"/>
        <v>93178</v>
      </c>
      <c r="I35" s="292">
        <v>15271</v>
      </c>
      <c r="J35" s="292">
        <v>19655</v>
      </c>
      <c r="K35" s="292">
        <v>20866</v>
      </c>
      <c r="L35" s="292">
        <v>37386</v>
      </c>
      <c r="M35" s="292">
        <v>82691</v>
      </c>
    </row>
    <row r="36" spans="1:13" ht="14.65" customHeight="1" thickBot="1">
      <c r="A36" s="8"/>
      <c r="B36" s="362" t="s">
        <v>48</v>
      </c>
      <c r="C36" s="362"/>
      <c r="D36" s="362"/>
      <c r="E36" s="362"/>
      <c r="F36" s="362"/>
      <c r="G36" s="362"/>
      <c r="H36" s="362" t="s">
        <v>48</v>
      </c>
      <c r="I36" s="362"/>
      <c r="J36" s="362"/>
      <c r="K36" s="362"/>
      <c r="L36" s="362"/>
      <c r="M36" s="362"/>
    </row>
    <row r="37" spans="1:13" ht="14.65" customHeight="1" thickBot="1">
      <c r="A37" s="13" t="s">
        <v>1</v>
      </c>
      <c r="B37" s="192">
        <f>B28*100/$B28</f>
        <v>100</v>
      </c>
      <c r="C37" s="190">
        <f t="shared" ref="C37:G37" si="26">C28*100/$B28</f>
        <v>15.097970899075872</v>
      </c>
      <c r="D37" s="190">
        <f t="shared" si="26"/>
        <v>33.113500240572066</v>
      </c>
      <c r="E37" s="190">
        <f t="shared" si="26"/>
        <v>16.925489024936539</v>
      </c>
      <c r="F37" s="190">
        <f t="shared" si="26"/>
        <v>34.863039835415528</v>
      </c>
      <c r="G37" s="190">
        <f t="shared" si="26"/>
        <v>79.759593847991638</v>
      </c>
      <c r="H37" s="192">
        <f>H28*100/$H28</f>
        <v>100</v>
      </c>
      <c r="I37" s="190">
        <f t="shared" ref="I37:M37" si="27">I28*100/$H28</f>
        <v>15.064691297482735</v>
      </c>
      <c r="J37" s="190">
        <f t="shared" si="27"/>
        <v>27.241155544470114</v>
      </c>
      <c r="K37" s="190">
        <f t="shared" si="27"/>
        <v>18.370383835736313</v>
      </c>
      <c r="L37" s="190">
        <f t="shared" si="27"/>
        <v>39.323769322310838</v>
      </c>
      <c r="M37" s="190">
        <f t="shared" si="27"/>
        <v>81.575081432191979</v>
      </c>
    </row>
    <row r="38" spans="1:13" ht="14.65" customHeight="1" thickBot="1">
      <c r="A38" s="14" t="s">
        <v>83</v>
      </c>
      <c r="B38" s="185">
        <f t="shared" ref="B38:G44" si="28">B29*100/$B29</f>
        <v>100</v>
      </c>
      <c r="C38" s="65">
        <f t="shared" si="28"/>
        <v>12.188094438849726</v>
      </c>
      <c r="D38" s="65">
        <f t="shared" si="28"/>
        <v>37.185297079556896</v>
      </c>
      <c r="E38" s="65">
        <f t="shared" si="28"/>
        <v>15.270784379545709</v>
      </c>
      <c r="F38" s="65">
        <f t="shared" si="28"/>
        <v>35.35582410204767</v>
      </c>
      <c r="G38" s="65">
        <f t="shared" si="28"/>
        <v>75.517511469173101</v>
      </c>
      <c r="H38" s="185">
        <f t="shared" ref="H38:M38" si="29">H29*100/$H29</f>
        <v>100</v>
      </c>
      <c r="I38" s="65">
        <f t="shared" si="29"/>
        <v>13.901922152485799</v>
      </c>
      <c r="J38" s="65">
        <f t="shared" si="29"/>
        <v>29.11529529651521</v>
      </c>
      <c r="K38" s="65">
        <f t="shared" si="29"/>
        <v>19.228295384532053</v>
      </c>
      <c r="L38" s="65">
        <f t="shared" si="29"/>
        <v>37.754487166466937</v>
      </c>
      <c r="M38" s="65">
        <f t="shared" si="29"/>
        <v>80.458906289142107</v>
      </c>
    </row>
    <row r="39" spans="1:13" ht="14.65" customHeight="1" thickBot="1">
      <c r="A39" s="81" t="s">
        <v>84</v>
      </c>
      <c r="B39" s="184">
        <f t="shared" si="28"/>
        <v>100</v>
      </c>
      <c r="C39" s="63">
        <f t="shared" si="28"/>
        <v>14.475312113373073</v>
      </c>
      <c r="D39" s="63">
        <f t="shared" si="28"/>
        <v>37.284894837476102</v>
      </c>
      <c r="E39" s="63">
        <f t="shared" si="28"/>
        <v>15.982454167135305</v>
      </c>
      <c r="F39" s="63">
        <f t="shared" si="28"/>
        <v>32.257338882015524</v>
      </c>
      <c r="G39" s="63">
        <f t="shared" si="28"/>
        <v>74.226746147789896</v>
      </c>
      <c r="H39" s="184">
        <f t="shared" ref="H39:M39" si="30">H30*100/$H30</f>
        <v>100</v>
      </c>
      <c r="I39" s="63">
        <f t="shared" si="30"/>
        <v>15.829354369939796</v>
      </c>
      <c r="J39" s="63">
        <f t="shared" si="30"/>
        <v>31.191613037160057</v>
      </c>
      <c r="K39" s="63">
        <f t="shared" si="30"/>
        <v>18.602271716243067</v>
      </c>
      <c r="L39" s="63">
        <f t="shared" si="30"/>
        <v>34.37676087665708</v>
      </c>
      <c r="M39" s="63">
        <f t="shared" si="30"/>
        <v>77.112310566742792</v>
      </c>
    </row>
    <row r="40" spans="1:13" ht="14.65" customHeight="1" thickBot="1">
      <c r="A40" s="82" t="s">
        <v>110</v>
      </c>
      <c r="B40" s="185">
        <f t="shared" si="28"/>
        <v>100</v>
      </c>
      <c r="C40" s="65">
        <f t="shared" si="28"/>
        <v>16.339754816112084</v>
      </c>
      <c r="D40" s="65">
        <f t="shared" si="28"/>
        <v>39.947460595446586</v>
      </c>
      <c r="E40" s="65">
        <f t="shared" si="28"/>
        <v>15.137186223000583</v>
      </c>
      <c r="F40" s="65">
        <f t="shared" si="28"/>
        <v>28.575598365440747</v>
      </c>
      <c r="G40" s="65">
        <f t="shared" si="28"/>
        <v>63.899591360186804</v>
      </c>
      <c r="H40" s="185">
        <f t="shared" ref="H40:M40" si="31">H31*100/$H31</f>
        <v>100</v>
      </c>
      <c r="I40" s="65">
        <f t="shared" si="31"/>
        <v>23.892060362237029</v>
      </c>
      <c r="J40" s="65">
        <f t="shared" si="31"/>
        <v>37.527628921716733</v>
      </c>
      <c r="K40" s="65">
        <f t="shared" si="31"/>
        <v>12.980425207117529</v>
      </c>
      <c r="L40" s="65">
        <f t="shared" si="31"/>
        <v>25.599885508928715</v>
      </c>
      <c r="M40" s="65">
        <f t="shared" si="31"/>
        <v>59.60214352727909</v>
      </c>
    </row>
    <row r="41" spans="1:13" ht="14.65" customHeight="1" thickBot="1">
      <c r="A41" s="83" t="s">
        <v>8</v>
      </c>
      <c r="B41" s="184">
        <f t="shared" si="28"/>
        <v>100</v>
      </c>
      <c r="C41" s="63">
        <f t="shared" si="28"/>
        <v>10.181030481200681</v>
      </c>
      <c r="D41" s="63">
        <f t="shared" si="28"/>
        <v>30.04796534117283</v>
      </c>
      <c r="E41" s="63">
        <f t="shared" si="28"/>
        <v>15.348909175305586</v>
      </c>
      <c r="F41" s="63">
        <f t="shared" si="28"/>
        <v>44.422095002320901</v>
      </c>
      <c r="G41" s="63">
        <f t="shared" si="28"/>
        <v>88.844190004641803</v>
      </c>
      <c r="H41" s="184">
        <f t="shared" ref="H41:M41" si="32">H32*100/$H32</f>
        <v>100</v>
      </c>
      <c r="I41" s="63">
        <f t="shared" si="32"/>
        <v>9.253903990746096</v>
      </c>
      <c r="J41" s="63">
        <f t="shared" si="32"/>
        <v>22.574465008675535</v>
      </c>
      <c r="K41" s="63">
        <f t="shared" si="32"/>
        <v>17.62941006362059</v>
      </c>
      <c r="L41" s="63">
        <f t="shared" si="32"/>
        <v>50.542220936957776</v>
      </c>
      <c r="M41" s="63">
        <f t="shared" si="32"/>
        <v>91.834152689415845</v>
      </c>
    </row>
    <row r="42" spans="1:13" ht="14.65" customHeight="1" thickBot="1">
      <c r="A42" s="14" t="s">
        <v>51</v>
      </c>
      <c r="B42" s="185">
        <f t="shared" si="28"/>
        <v>100</v>
      </c>
      <c r="C42" s="65">
        <f t="shared" si="28"/>
        <v>15.061393717110509</v>
      </c>
      <c r="D42" s="65">
        <f t="shared" si="28"/>
        <v>29.636421623345559</v>
      </c>
      <c r="E42" s="65">
        <f t="shared" si="28"/>
        <v>15.276670387498006</v>
      </c>
      <c r="F42" s="65">
        <f t="shared" si="28"/>
        <v>40.025514272045925</v>
      </c>
      <c r="G42" s="65">
        <f t="shared" si="28"/>
        <v>92.553021846595442</v>
      </c>
      <c r="H42" s="185">
        <f t="shared" ref="H42:M42" si="33">H33*100/$H33</f>
        <v>100</v>
      </c>
      <c r="I42" s="65">
        <f t="shared" si="33"/>
        <v>8.8615534724884135</v>
      </c>
      <c r="J42" s="65">
        <f t="shared" si="33"/>
        <v>19.56998989441405</v>
      </c>
      <c r="K42" s="65">
        <f t="shared" si="33"/>
        <v>15.46851587273931</v>
      </c>
      <c r="L42" s="65">
        <f t="shared" si="33"/>
        <v>56.099940760358223</v>
      </c>
      <c r="M42" s="65">
        <f t="shared" si="33"/>
        <v>95.015158378924625</v>
      </c>
    </row>
    <row r="43" spans="1:13" ht="14.65" customHeight="1" thickBot="1">
      <c r="A43" s="84" t="s">
        <v>9</v>
      </c>
      <c r="B43" s="184">
        <f t="shared" si="28"/>
        <v>100</v>
      </c>
      <c r="C43" s="63">
        <f t="shared" si="28"/>
        <v>18.590998043052839</v>
      </c>
      <c r="D43" s="63">
        <f t="shared" si="28"/>
        <v>25.896934116112199</v>
      </c>
      <c r="E43" s="63">
        <f t="shared" si="28"/>
        <v>18.199608610567516</v>
      </c>
      <c r="F43" s="63">
        <f t="shared" si="28"/>
        <v>37.31245923026745</v>
      </c>
      <c r="G43" s="63">
        <f t="shared" si="28"/>
        <v>85.649054142204832</v>
      </c>
      <c r="H43" s="184">
        <f t="shared" ref="H43:M43" si="34">H34*100/$H34</f>
        <v>100</v>
      </c>
      <c r="I43" s="63">
        <f t="shared" si="34"/>
        <v>12.594308798194024</v>
      </c>
      <c r="J43" s="63">
        <f t="shared" si="34"/>
        <v>24.392562228955029</v>
      </c>
      <c r="K43" s="63">
        <f t="shared" si="34"/>
        <v>18.891463197291035</v>
      </c>
      <c r="L43" s="63">
        <f t="shared" si="34"/>
        <v>44.121665775559912</v>
      </c>
      <c r="M43" s="63">
        <f t="shared" si="34"/>
        <v>88.962157666488451</v>
      </c>
    </row>
    <row r="44" spans="1:13" ht="14.65" customHeight="1" thickBot="1">
      <c r="A44" s="85" t="s">
        <v>6</v>
      </c>
      <c r="B44" s="185">
        <f t="shared" si="28"/>
        <v>100</v>
      </c>
      <c r="C44" s="65">
        <f t="shared" si="28"/>
        <v>19.24501168434298</v>
      </c>
      <c r="D44" s="65">
        <f t="shared" si="28"/>
        <v>24.080532087003416</v>
      </c>
      <c r="E44" s="65">
        <f t="shared" si="28"/>
        <v>21.725687578644617</v>
      </c>
      <c r="F44" s="65">
        <f t="shared" si="28"/>
        <v>34.948768650008986</v>
      </c>
      <c r="G44" s="65">
        <f t="shared" si="28"/>
        <v>89.98741686140572</v>
      </c>
      <c r="H44" s="185">
        <f t="shared" ref="H44:M44" si="35">H35*100/$H35</f>
        <v>100</v>
      </c>
      <c r="I44" s="65">
        <f t="shared" si="35"/>
        <v>16.389061795702847</v>
      </c>
      <c r="J44" s="65">
        <f t="shared" si="35"/>
        <v>21.094035072656634</v>
      </c>
      <c r="K44" s="65">
        <f t="shared" si="35"/>
        <v>22.393698083238533</v>
      </c>
      <c r="L44" s="65">
        <f t="shared" si="35"/>
        <v>40.123205048401985</v>
      </c>
      <c r="M44" s="65">
        <f t="shared" si="35"/>
        <v>88.745197364184676</v>
      </c>
    </row>
    <row r="45" spans="1:13" ht="14.65" customHeight="1">
      <c r="A45" s="8"/>
      <c r="B45" s="365" t="s">
        <v>214</v>
      </c>
      <c r="C45" s="365"/>
      <c r="D45" s="365"/>
      <c r="E45" s="365"/>
      <c r="F45" s="365"/>
      <c r="G45" s="365"/>
      <c r="H45" s="365" t="s">
        <v>214</v>
      </c>
      <c r="I45" s="365"/>
      <c r="J45" s="365"/>
      <c r="K45" s="365"/>
      <c r="L45" s="365"/>
      <c r="M45" s="365"/>
    </row>
    <row r="46" spans="1:13" ht="14.65" customHeight="1" thickBot="1">
      <c r="A46" s="8"/>
      <c r="B46" s="362" t="s">
        <v>5</v>
      </c>
      <c r="C46" s="362"/>
      <c r="D46" s="362"/>
      <c r="E46" s="362"/>
      <c r="F46" s="362"/>
      <c r="G46" s="362"/>
      <c r="H46" s="362" t="s">
        <v>5</v>
      </c>
      <c r="I46" s="362"/>
      <c r="J46" s="362"/>
      <c r="K46" s="362"/>
      <c r="L46" s="362"/>
      <c r="M46" s="362"/>
    </row>
    <row r="47" spans="1:13" ht="14.65" customHeight="1" thickBot="1">
      <c r="A47" s="13" t="s">
        <v>1</v>
      </c>
      <c r="B47" s="194">
        <f>B28-B9</f>
        <v>35649</v>
      </c>
      <c r="C47" s="194">
        <f t="shared" ref="C47:G47" si="36">C28-C9</f>
        <v>4886</v>
      </c>
      <c r="D47" s="194">
        <f t="shared" si="36"/>
        <v>11277</v>
      </c>
      <c r="E47" s="194">
        <f t="shared" si="36"/>
        <v>7451</v>
      </c>
      <c r="F47" s="194">
        <f t="shared" si="36"/>
        <v>12035</v>
      </c>
      <c r="G47" s="194">
        <f t="shared" si="36"/>
        <v>31332</v>
      </c>
      <c r="H47" s="194">
        <f>H28-H9</f>
        <v>85814</v>
      </c>
      <c r="I47" s="194">
        <f t="shared" ref="I47:M47" si="37">I28-I9</f>
        <v>17</v>
      </c>
      <c r="J47" s="194">
        <f t="shared" si="37"/>
        <v>26958</v>
      </c>
      <c r="K47" s="194">
        <f t="shared" si="37"/>
        <v>22536</v>
      </c>
      <c r="L47" s="194">
        <f t="shared" si="37"/>
        <v>36303</v>
      </c>
      <c r="M47" s="194">
        <f t="shared" si="37"/>
        <v>77864</v>
      </c>
    </row>
    <row r="48" spans="1:13" ht="14.65" customHeight="1" thickBot="1">
      <c r="A48" s="14" t="s">
        <v>83</v>
      </c>
      <c r="B48" s="45">
        <f t="shared" ref="B48:G54" si="38">B29-B10</f>
        <v>10479</v>
      </c>
      <c r="C48" s="45">
        <f t="shared" si="38"/>
        <v>871</v>
      </c>
      <c r="D48" s="45">
        <f t="shared" si="38"/>
        <v>4245</v>
      </c>
      <c r="E48" s="45">
        <f t="shared" si="38"/>
        <v>2209</v>
      </c>
      <c r="F48" s="45">
        <f t="shared" si="38"/>
        <v>3154</v>
      </c>
      <c r="G48" s="45">
        <f t="shared" si="38"/>
        <v>8738</v>
      </c>
      <c r="H48" s="45">
        <f t="shared" ref="H48:M48" si="39">H29-H10</f>
        <v>24761</v>
      </c>
      <c r="I48" s="45">
        <f t="shared" si="39"/>
        <v>-1506</v>
      </c>
      <c r="J48" s="45">
        <f t="shared" si="39"/>
        <v>9952</v>
      </c>
      <c r="K48" s="45">
        <f t="shared" si="39"/>
        <v>7630</v>
      </c>
      <c r="L48" s="45">
        <f t="shared" si="39"/>
        <v>8685</v>
      </c>
      <c r="M48" s="45">
        <f t="shared" si="39"/>
        <v>22507</v>
      </c>
    </row>
    <row r="49" spans="1:13" ht="14.65" customHeight="1" thickBot="1">
      <c r="A49" s="81" t="s">
        <v>84</v>
      </c>
      <c r="B49" s="55">
        <f t="shared" si="38"/>
        <v>5747</v>
      </c>
      <c r="C49" s="55">
        <f t="shared" si="38"/>
        <v>590</v>
      </c>
      <c r="D49" s="55">
        <f t="shared" si="38"/>
        <v>2000</v>
      </c>
      <c r="E49" s="55">
        <f t="shared" si="38"/>
        <v>1077</v>
      </c>
      <c r="F49" s="55">
        <f t="shared" si="38"/>
        <v>2080</v>
      </c>
      <c r="G49" s="55">
        <f t="shared" si="38"/>
        <v>4961</v>
      </c>
      <c r="H49" s="55">
        <f t="shared" ref="H49:M49" si="40">H30-H11</f>
        <v>14771</v>
      </c>
      <c r="I49" s="55">
        <f t="shared" si="40"/>
        <v>593</v>
      </c>
      <c r="J49" s="55">
        <f t="shared" si="40"/>
        <v>4520</v>
      </c>
      <c r="K49" s="55">
        <f t="shared" si="40"/>
        <v>4482</v>
      </c>
      <c r="L49" s="55">
        <f t="shared" si="40"/>
        <v>5176</v>
      </c>
      <c r="M49" s="55">
        <f t="shared" si="40"/>
        <v>13177</v>
      </c>
    </row>
    <row r="50" spans="1:13" ht="14.65" customHeight="1" thickBot="1">
      <c r="A50" s="82" t="s">
        <v>110</v>
      </c>
      <c r="B50" s="45">
        <f t="shared" si="38"/>
        <v>4392</v>
      </c>
      <c r="C50" s="45">
        <f t="shared" si="38"/>
        <v>408</v>
      </c>
      <c r="D50" s="45">
        <f t="shared" si="38"/>
        <v>1718</v>
      </c>
      <c r="E50" s="45">
        <f t="shared" si="38"/>
        <v>880</v>
      </c>
      <c r="F50" s="45">
        <f t="shared" si="38"/>
        <v>1386</v>
      </c>
      <c r="G50" s="45">
        <f t="shared" si="38"/>
        <v>3555</v>
      </c>
      <c r="H50" s="45">
        <f t="shared" ref="H50:M50" si="41">H31-H12</f>
        <v>16150</v>
      </c>
      <c r="I50" s="45">
        <f t="shared" si="41"/>
        <v>1179</v>
      </c>
      <c r="J50" s="45">
        <f t="shared" si="41"/>
        <v>6669</v>
      </c>
      <c r="K50" s="45">
        <f t="shared" si="41"/>
        <v>2243</v>
      </c>
      <c r="L50" s="45">
        <f t="shared" si="41"/>
        <v>6059</v>
      </c>
      <c r="M50" s="45">
        <f t="shared" si="41"/>
        <v>12658</v>
      </c>
    </row>
    <row r="51" spans="1:13" ht="14.65" customHeight="1" thickBot="1">
      <c r="A51" s="83" t="s">
        <v>8</v>
      </c>
      <c r="B51" s="55">
        <f t="shared" si="38"/>
        <v>1664</v>
      </c>
      <c r="C51" s="55">
        <f t="shared" si="38"/>
        <v>103</v>
      </c>
      <c r="D51" s="55">
        <f t="shared" si="38"/>
        <v>635</v>
      </c>
      <c r="E51" s="55">
        <f t="shared" si="38"/>
        <v>226</v>
      </c>
      <c r="F51" s="55">
        <f t="shared" si="38"/>
        <v>700</v>
      </c>
      <c r="G51" s="55">
        <f t="shared" si="38"/>
        <v>1558</v>
      </c>
      <c r="H51" s="55">
        <f t="shared" ref="H51:M51" si="42">H32-H13</f>
        <v>4609</v>
      </c>
      <c r="I51" s="55">
        <f t="shared" si="42"/>
        <v>-35</v>
      </c>
      <c r="J51" s="55">
        <f t="shared" si="42"/>
        <v>1387</v>
      </c>
      <c r="K51" s="55">
        <f t="shared" si="42"/>
        <v>1050</v>
      </c>
      <c r="L51" s="55">
        <f t="shared" si="42"/>
        <v>2207</v>
      </c>
      <c r="M51" s="55">
        <f t="shared" si="42"/>
        <v>4066</v>
      </c>
    </row>
    <row r="52" spans="1:13" ht="14.65" customHeight="1" thickBot="1">
      <c r="A52" s="14" t="s">
        <v>51</v>
      </c>
      <c r="B52" s="45">
        <f t="shared" si="38"/>
        <v>3248</v>
      </c>
      <c r="C52" s="45">
        <f t="shared" si="38"/>
        <v>790</v>
      </c>
      <c r="D52" s="45">
        <f t="shared" si="38"/>
        <v>932</v>
      </c>
      <c r="E52" s="45">
        <f t="shared" si="38"/>
        <v>696</v>
      </c>
      <c r="F52" s="45">
        <f t="shared" si="38"/>
        <v>830</v>
      </c>
      <c r="G52" s="45">
        <f t="shared" si="38"/>
        <v>3003</v>
      </c>
      <c r="H52" s="45">
        <f t="shared" ref="H52:M52" si="43">H33-H14</f>
        <v>7408</v>
      </c>
      <c r="I52" s="45">
        <f t="shared" si="43"/>
        <v>-220</v>
      </c>
      <c r="J52" s="45">
        <f t="shared" si="43"/>
        <v>1240</v>
      </c>
      <c r="K52" s="45">
        <f t="shared" si="43"/>
        <v>1590</v>
      </c>
      <c r="L52" s="45">
        <f t="shared" si="43"/>
        <v>4798</v>
      </c>
      <c r="M52" s="45">
        <f t="shared" si="43"/>
        <v>7377</v>
      </c>
    </row>
    <row r="53" spans="1:13" ht="14.65" customHeight="1" thickBot="1">
      <c r="A53" s="84" t="s">
        <v>9</v>
      </c>
      <c r="B53" s="55">
        <f t="shared" si="38"/>
        <v>1115</v>
      </c>
      <c r="C53" s="55">
        <f t="shared" si="38"/>
        <v>258</v>
      </c>
      <c r="D53" s="55">
        <f t="shared" si="38"/>
        <v>217</v>
      </c>
      <c r="E53" s="55">
        <f t="shared" si="38"/>
        <v>220</v>
      </c>
      <c r="F53" s="55">
        <f t="shared" si="38"/>
        <v>420</v>
      </c>
      <c r="G53" s="55">
        <f t="shared" si="38"/>
        <v>995</v>
      </c>
      <c r="H53" s="55">
        <f t="shared" ref="H53:M53" si="44">H34-H15</f>
        <v>3116</v>
      </c>
      <c r="I53" s="55">
        <f t="shared" si="44"/>
        <v>85</v>
      </c>
      <c r="J53" s="55">
        <f t="shared" si="44"/>
        <v>947</v>
      </c>
      <c r="K53" s="55">
        <f t="shared" si="44"/>
        <v>775</v>
      </c>
      <c r="L53" s="55">
        <f t="shared" si="44"/>
        <v>1309</v>
      </c>
      <c r="M53" s="55">
        <f t="shared" si="44"/>
        <v>2967</v>
      </c>
    </row>
    <row r="54" spans="1:13" ht="14.65" customHeight="1" thickBot="1">
      <c r="A54" s="85" t="s">
        <v>6</v>
      </c>
      <c r="B54" s="45">
        <f t="shared" si="38"/>
        <v>9004</v>
      </c>
      <c r="C54" s="45">
        <f t="shared" si="38"/>
        <v>1866</v>
      </c>
      <c r="D54" s="45">
        <f t="shared" si="38"/>
        <v>1530</v>
      </c>
      <c r="E54" s="45">
        <f t="shared" si="38"/>
        <v>2143</v>
      </c>
      <c r="F54" s="45">
        <f t="shared" si="38"/>
        <v>3465</v>
      </c>
      <c r="G54" s="45">
        <f t="shared" si="38"/>
        <v>8522</v>
      </c>
      <c r="H54" s="45">
        <f t="shared" ref="H54:M54" si="45">H35-H16</f>
        <v>14999</v>
      </c>
      <c r="I54" s="45">
        <f t="shared" si="45"/>
        <v>-79</v>
      </c>
      <c r="J54" s="45">
        <f t="shared" si="45"/>
        <v>2243</v>
      </c>
      <c r="K54" s="45">
        <f t="shared" si="45"/>
        <v>4766</v>
      </c>
      <c r="L54" s="45">
        <f t="shared" si="45"/>
        <v>8069</v>
      </c>
      <c r="M54" s="45">
        <f t="shared" si="45"/>
        <v>15112</v>
      </c>
    </row>
    <row r="55" spans="1:13" ht="14.65" customHeight="1" thickBot="1">
      <c r="A55" s="8"/>
      <c r="B55" s="362" t="s">
        <v>124</v>
      </c>
      <c r="C55" s="362"/>
      <c r="D55" s="362"/>
      <c r="E55" s="362"/>
      <c r="F55" s="362"/>
      <c r="G55" s="362"/>
      <c r="H55" s="362" t="s">
        <v>124</v>
      </c>
      <c r="I55" s="362"/>
      <c r="J55" s="362"/>
      <c r="K55" s="362"/>
      <c r="L55" s="362"/>
      <c r="M55" s="362"/>
    </row>
    <row r="56" spans="1:13" ht="14.65" customHeight="1" thickBot="1">
      <c r="A56" s="13" t="s">
        <v>1</v>
      </c>
      <c r="B56" s="193">
        <f>B37-B18</f>
        <v>0</v>
      </c>
      <c r="C56" s="193">
        <f t="shared" ref="C56:G56" si="46">C37-C18</f>
        <v>-0.58456205261853533</v>
      </c>
      <c r="D56" s="193">
        <f t="shared" si="46"/>
        <v>-0.62149628462906037</v>
      </c>
      <c r="E56" s="193">
        <f t="shared" si="46"/>
        <v>1.6693551215006099</v>
      </c>
      <c r="F56" s="193">
        <f t="shared" si="46"/>
        <v>-0.46329678425301069</v>
      </c>
      <c r="G56" s="193">
        <f t="shared" si="46"/>
        <v>3.414139945026875</v>
      </c>
      <c r="H56" s="193">
        <f>H37-H18</f>
        <v>0</v>
      </c>
      <c r="I56" s="193">
        <f t="shared" ref="I56:M56" si="47">I37-I18</f>
        <v>-3.3336726726783112</v>
      </c>
      <c r="J56" s="193">
        <f t="shared" si="47"/>
        <v>0.92472733638240356</v>
      </c>
      <c r="K56" s="193">
        <f t="shared" si="47"/>
        <v>1.7485169129235594</v>
      </c>
      <c r="L56" s="193">
        <f t="shared" si="47"/>
        <v>0.66042842337234475</v>
      </c>
      <c r="M56" s="193">
        <f t="shared" si="47"/>
        <v>2.0298440193707279</v>
      </c>
    </row>
    <row r="57" spans="1:13" ht="14.65" customHeight="1" thickBot="1">
      <c r="A57" s="14" t="s">
        <v>83</v>
      </c>
      <c r="B57" s="57">
        <f t="shared" ref="B57:G63" si="48">B38-B19</f>
        <v>0</v>
      </c>
      <c r="C57" s="57">
        <f t="shared" si="48"/>
        <v>-1.6074653379518882</v>
      </c>
      <c r="D57" s="57">
        <f t="shared" si="48"/>
        <v>1.3785773834866148</v>
      </c>
      <c r="E57" s="57">
        <f t="shared" si="48"/>
        <v>2.4091752933135666</v>
      </c>
      <c r="F57" s="57">
        <f t="shared" si="48"/>
        <v>-2.180287338848288</v>
      </c>
      <c r="G57" s="57">
        <f t="shared" si="48"/>
        <v>3.2629703318111183</v>
      </c>
      <c r="H57" s="57">
        <f t="shared" ref="H57:M57" si="49">H38-H19</f>
        <v>0</v>
      </c>
      <c r="I57" s="57">
        <f t="shared" si="49"/>
        <v>-4.0250003613016396</v>
      </c>
      <c r="J57" s="57">
        <f t="shared" si="49"/>
        <v>2.231012161927044</v>
      </c>
      <c r="K57" s="57">
        <f t="shared" si="49"/>
        <v>2.3336004976785176</v>
      </c>
      <c r="L57" s="57">
        <f t="shared" si="49"/>
        <v>-0.53961229830392199</v>
      </c>
      <c r="M57" s="57">
        <f t="shared" si="49"/>
        <v>2.1023363107790232</v>
      </c>
    </row>
    <row r="58" spans="1:13" ht="14.65" customHeight="1" thickBot="1">
      <c r="A58" s="81" t="s">
        <v>84</v>
      </c>
      <c r="B58" s="56">
        <f t="shared" si="48"/>
        <v>0</v>
      </c>
      <c r="C58" s="56">
        <f t="shared" si="48"/>
        <v>-2.0099392368554252</v>
      </c>
      <c r="D58" s="56">
        <f t="shared" si="48"/>
        <v>-1.1862310453656093</v>
      </c>
      <c r="E58" s="56">
        <f t="shared" si="48"/>
        <v>1.3168953802636807</v>
      </c>
      <c r="F58" s="56">
        <f t="shared" si="48"/>
        <v>1.8792749019573591</v>
      </c>
      <c r="G58" s="56">
        <f t="shared" si="48"/>
        <v>5.7763930111052275</v>
      </c>
      <c r="H58" s="56">
        <f t="shared" ref="H58:M58" si="50">H39-H20</f>
        <v>0</v>
      </c>
      <c r="I58" s="56">
        <f t="shared" si="50"/>
        <v>-3.3135624470423757</v>
      </c>
      <c r="J58" s="56">
        <f t="shared" si="50"/>
        <v>-0.16578343501416981</v>
      </c>
      <c r="K58" s="56">
        <f t="shared" si="50"/>
        <v>3.2928749402732951</v>
      </c>
      <c r="L58" s="56">
        <f t="shared" si="50"/>
        <v>0.18647094178324863</v>
      </c>
      <c r="M58" s="56">
        <f t="shared" si="50"/>
        <v>3.3925239831135769</v>
      </c>
    </row>
    <row r="59" spans="1:13" ht="14.65" customHeight="1" thickBot="1">
      <c r="A59" s="82" t="s">
        <v>110</v>
      </c>
      <c r="B59" s="57">
        <f t="shared" si="48"/>
        <v>0</v>
      </c>
      <c r="C59" s="57">
        <f t="shared" si="48"/>
        <v>-2.4308528145991737</v>
      </c>
      <c r="D59" s="57">
        <f t="shared" si="48"/>
        <v>-0.28648507891359287</v>
      </c>
      <c r="E59" s="57">
        <f t="shared" si="48"/>
        <v>1.6892352102827317</v>
      </c>
      <c r="F59" s="57">
        <f t="shared" si="48"/>
        <v>1.0281026832300384</v>
      </c>
      <c r="G59" s="57">
        <f t="shared" si="48"/>
        <v>5.8763538032704901</v>
      </c>
      <c r="H59" s="57">
        <f t="shared" ref="H59:M59" si="51">H40-H21</f>
        <v>0</v>
      </c>
      <c r="I59" s="57">
        <f t="shared" si="51"/>
        <v>-5.7332900025702962</v>
      </c>
      <c r="J59" s="57">
        <f t="shared" si="51"/>
        <v>1.3015125685062117</v>
      </c>
      <c r="K59" s="57">
        <f t="shared" si="51"/>
        <v>0.31380133309908587</v>
      </c>
      <c r="L59" s="57">
        <f t="shared" si="51"/>
        <v>4.1179761009650022</v>
      </c>
      <c r="M59" s="57">
        <f t="shared" si="51"/>
        <v>6.4879085528476992</v>
      </c>
    </row>
    <row r="60" spans="1:13" ht="14.65" customHeight="1" thickBot="1">
      <c r="A60" s="83" t="s">
        <v>8</v>
      </c>
      <c r="B60" s="56">
        <f t="shared" si="48"/>
        <v>0</v>
      </c>
      <c r="C60" s="56">
        <f t="shared" si="48"/>
        <v>-1.383878874915176</v>
      </c>
      <c r="D60" s="56">
        <f t="shared" si="48"/>
        <v>2.8131247493828724</v>
      </c>
      <c r="E60" s="56">
        <f t="shared" si="48"/>
        <v>-0.61274950358584945</v>
      </c>
      <c r="F60" s="56">
        <f t="shared" si="48"/>
        <v>-0.81649637088185045</v>
      </c>
      <c r="G60" s="56">
        <f t="shared" si="48"/>
        <v>1.6593598316891018</v>
      </c>
      <c r="H60" s="56">
        <f t="shared" ref="H60:M60" si="52">H41-H22</f>
        <v>0</v>
      </c>
      <c r="I60" s="56">
        <f t="shared" si="52"/>
        <v>-2.0017889175167536</v>
      </c>
      <c r="J60" s="56">
        <f t="shared" si="52"/>
        <v>1.5031138917811511</v>
      </c>
      <c r="K60" s="56">
        <f t="shared" si="52"/>
        <v>1.0299739326294812</v>
      </c>
      <c r="L60" s="56">
        <f t="shared" si="52"/>
        <v>-0.53129890689388048</v>
      </c>
      <c r="M60" s="56">
        <f t="shared" si="52"/>
        <v>-0.72277639321265497</v>
      </c>
    </row>
    <row r="61" spans="1:13" ht="14.65" customHeight="1" thickBot="1">
      <c r="A61" s="14" t="s">
        <v>51</v>
      </c>
      <c r="B61" s="57">
        <f t="shared" si="48"/>
        <v>0</v>
      </c>
      <c r="C61" s="57">
        <f t="shared" si="48"/>
        <v>3.2365604913734742</v>
      </c>
      <c r="D61" s="57">
        <f t="shared" si="48"/>
        <v>-0.32914756107449605</v>
      </c>
      <c r="E61" s="57">
        <f t="shared" si="48"/>
        <v>2.1499219476443372</v>
      </c>
      <c r="F61" s="57">
        <f t="shared" si="48"/>
        <v>-5.0573348779433189</v>
      </c>
      <c r="G61" s="57">
        <f t="shared" si="48"/>
        <v>-3.3593173847847879E-2</v>
      </c>
      <c r="H61" s="57">
        <f t="shared" ref="H61:M61" si="53">H42-H23</f>
        <v>0</v>
      </c>
      <c r="I61" s="57">
        <f t="shared" si="53"/>
        <v>-1.7534187197254063</v>
      </c>
      <c r="J61" s="57">
        <f t="shared" si="53"/>
        <v>-0.41960719277036063</v>
      </c>
      <c r="K61" s="57">
        <f t="shared" si="53"/>
        <v>0.88843344966084814</v>
      </c>
      <c r="L61" s="57">
        <f t="shared" si="53"/>
        <v>1.2845924628349152</v>
      </c>
      <c r="M61" s="57">
        <f t="shared" si="53"/>
        <v>0.67674362279291245</v>
      </c>
    </row>
    <row r="62" spans="1:13" ht="14.65" customHeight="1" thickBot="1">
      <c r="A62" s="84" t="s">
        <v>9</v>
      </c>
      <c r="B62" s="56">
        <f t="shared" si="48"/>
        <v>0</v>
      </c>
      <c r="C62" s="56">
        <f t="shared" si="48"/>
        <v>2.5991989656566314</v>
      </c>
      <c r="D62" s="56">
        <f t="shared" si="48"/>
        <v>-3.6776430238160422</v>
      </c>
      <c r="E62" s="56">
        <f t="shared" si="48"/>
        <v>0.87515961005495768</v>
      </c>
      <c r="F62" s="56">
        <f t="shared" si="48"/>
        <v>0.2032844481044549</v>
      </c>
      <c r="G62" s="56">
        <f t="shared" si="48"/>
        <v>2.0508993497906829</v>
      </c>
      <c r="H62" s="56">
        <f t="shared" ref="H62:M62" si="54">H43-H24</f>
        <v>0</v>
      </c>
      <c r="I62" s="56">
        <f t="shared" si="54"/>
        <v>-2.2412966548933859</v>
      </c>
      <c r="J62" s="56">
        <f t="shared" si="54"/>
        <v>1.3627452135726585</v>
      </c>
      <c r="K62" s="56">
        <f t="shared" si="54"/>
        <v>1.3584749345513671</v>
      </c>
      <c r="L62" s="56">
        <f t="shared" si="54"/>
        <v>-0.47992349323064332</v>
      </c>
      <c r="M62" s="56">
        <f t="shared" si="54"/>
        <v>1.4211501575579319</v>
      </c>
    </row>
    <row r="63" spans="1:13" ht="14.65" customHeight="1" thickBot="1">
      <c r="A63" s="85" t="s">
        <v>6</v>
      </c>
      <c r="B63" s="57">
        <f t="shared" si="48"/>
        <v>0</v>
      </c>
      <c r="C63" s="57">
        <f t="shared" si="48"/>
        <v>0.70798547627323316</v>
      </c>
      <c r="D63" s="57">
        <f t="shared" si="48"/>
        <v>-3.3927548195937867</v>
      </c>
      <c r="E63" s="57">
        <f t="shared" si="48"/>
        <v>0.993137474981868</v>
      </c>
      <c r="F63" s="57">
        <f t="shared" si="48"/>
        <v>1.6916318683386891</v>
      </c>
      <c r="G63" s="57">
        <f t="shared" si="48"/>
        <v>2.2302534995429824</v>
      </c>
      <c r="H63" s="57">
        <f t="shared" ref="H63:M63" si="55">H44-H25</f>
        <v>0</v>
      </c>
      <c r="I63" s="57">
        <f t="shared" si="55"/>
        <v>-3.2453668871915369</v>
      </c>
      <c r="J63" s="57">
        <f t="shared" si="55"/>
        <v>-1.1779305447086443</v>
      </c>
      <c r="K63" s="57">
        <f t="shared" si="55"/>
        <v>1.799932494013806</v>
      </c>
      <c r="L63" s="57">
        <f t="shared" si="55"/>
        <v>2.6233649378863717</v>
      </c>
      <c r="M63" s="57">
        <f t="shared" si="55"/>
        <v>2.3038256403202126</v>
      </c>
    </row>
    <row r="64" spans="1:13" ht="20.25" customHeight="1">
      <c r="A64" s="367" t="s">
        <v>127</v>
      </c>
      <c r="B64" s="367"/>
      <c r="C64" s="367"/>
      <c r="D64" s="367"/>
      <c r="E64" s="367"/>
      <c r="F64" s="367"/>
      <c r="G64" s="367"/>
      <c r="H64" s="367"/>
      <c r="I64" s="367"/>
      <c r="J64" s="367"/>
      <c r="K64" s="367"/>
      <c r="L64" s="367"/>
      <c r="M64" s="367"/>
    </row>
  </sheetData>
  <mergeCells count="24">
    <mergeCell ref="H26:M26"/>
    <mergeCell ref="H27:M27"/>
    <mergeCell ref="H36:M36"/>
    <mergeCell ref="H45:M45"/>
    <mergeCell ref="B26:G26"/>
    <mergeCell ref="B27:G27"/>
    <mergeCell ref="B36:G36"/>
    <mergeCell ref="B45:G45"/>
    <mergeCell ref="A64:M64"/>
    <mergeCell ref="B46:G46"/>
    <mergeCell ref="B55:G55"/>
    <mergeCell ref="A5:A6"/>
    <mergeCell ref="B5:B6"/>
    <mergeCell ref="C5:G5"/>
    <mergeCell ref="B7:G7"/>
    <mergeCell ref="B8:G8"/>
    <mergeCell ref="B17:G17"/>
    <mergeCell ref="H46:M46"/>
    <mergeCell ref="H55:M55"/>
    <mergeCell ref="H5:H6"/>
    <mergeCell ref="I5:M5"/>
    <mergeCell ref="H7:M7"/>
    <mergeCell ref="H8:M8"/>
    <mergeCell ref="H17:M17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1200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4"/>
  <sheetViews>
    <sheetView workbookViewId="0"/>
  </sheetViews>
  <sheetFormatPr baseColWidth="10" defaultColWidth="10.81640625" defaultRowHeight="14.65" customHeight="1"/>
  <cols>
    <col min="1" max="1" width="26.81640625" style="3" customWidth="1"/>
    <col min="2" max="2" width="17.453125" style="3" customWidth="1"/>
    <col min="3" max="7" width="13.54296875" style="3" customWidth="1"/>
    <col min="8" max="8" width="17.453125" style="3" customWidth="1"/>
    <col min="9" max="13" width="13.54296875" style="3" customWidth="1"/>
    <col min="14" max="16384" width="10.81640625" style="3"/>
  </cols>
  <sheetData>
    <row r="1" spans="1:13" s="5" customFormat="1" ht="20.25" customHeight="1">
      <c r="A1" s="4" t="s">
        <v>0</v>
      </c>
    </row>
    <row r="2" spans="1:13" s="2" customFormat="1" ht="14.65" customHeight="1">
      <c r="A2" s="1"/>
    </row>
    <row r="3" spans="1:13" s="2" customFormat="1" ht="14.65" customHeight="1">
      <c r="A3" s="9" t="s">
        <v>359</v>
      </c>
    </row>
    <row r="5" spans="1:13" ht="14.65" customHeight="1">
      <c r="A5" s="375" t="s">
        <v>64</v>
      </c>
      <c r="B5" s="371" t="s">
        <v>162</v>
      </c>
      <c r="C5" s="366" t="s">
        <v>27</v>
      </c>
      <c r="D5" s="366"/>
      <c r="E5" s="366"/>
      <c r="F5" s="366"/>
      <c r="G5" s="366"/>
      <c r="H5" s="371" t="s">
        <v>163</v>
      </c>
      <c r="I5" s="366" t="s">
        <v>27</v>
      </c>
      <c r="J5" s="366"/>
      <c r="K5" s="366"/>
      <c r="L5" s="366"/>
      <c r="M5" s="366"/>
    </row>
    <row r="6" spans="1:13" s="25" customFormat="1" ht="68.25" customHeight="1">
      <c r="A6" s="377"/>
      <c r="B6" s="372"/>
      <c r="C6" s="181" t="s">
        <v>72</v>
      </c>
      <c r="D6" s="181" t="s">
        <v>145</v>
      </c>
      <c r="E6" s="181" t="s">
        <v>146</v>
      </c>
      <c r="F6" s="181" t="s">
        <v>147</v>
      </c>
      <c r="G6" s="181" t="s">
        <v>152</v>
      </c>
      <c r="H6" s="372"/>
      <c r="I6" s="181" t="s">
        <v>72</v>
      </c>
      <c r="J6" s="181" t="s">
        <v>145</v>
      </c>
      <c r="K6" s="181" t="s">
        <v>146</v>
      </c>
      <c r="L6" s="181" t="s">
        <v>147</v>
      </c>
      <c r="M6" s="181" t="s">
        <v>152</v>
      </c>
    </row>
    <row r="7" spans="1:13" ht="14.65" customHeight="1">
      <c r="A7" s="8"/>
      <c r="B7" s="365">
        <v>2012</v>
      </c>
      <c r="C7" s="365"/>
      <c r="D7" s="365"/>
      <c r="E7" s="365"/>
      <c r="F7" s="365"/>
      <c r="G7" s="365"/>
      <c r="H7" s="365">
        <v>2012</v>
      </c>
      <c r="I7" s="365"/>
      <c r="J7" s="365"/>
      <c r="K7" s="365"/>
      <c r="L7" s="365"/>
      <c r="M7" s="365"/>
    </row>
    <row r="8" spans="1:13" ht="14.65" customHeight="1" thickBot="1">
      <c r="A8" s="8"/>
      <c r="B8" s="362" t="s">
        <v>5</v>
      </c>
      <c r="C8" s="362"/>
      <c r="D8" s="362"/>
      <c r="E8" s="362"/>
      <c r="F8" s="362"/>
      <c r="G8" s="362"/>
      <c r="H8" s="362" t="s">
        <v>5</v>
      </c>
      <c r="I8" s="362"/>
      <c r="J8" s="362"/>
      <c r="K8" s="362"/>
      <c r="L8" s="362"/>
      <c r="M8" s="362"/>
    </row>
    <row r="9" spans="1:13" ht="14.65" customHeight="1" thickBot="1">
      <c r="A9" s="13" t="s">
        <v>1</v>
      </c>
      <c r="B9" s="191">
        <f>SUM(B10:B16)</f>
        <v>643302</v>
      </c>
      <c r="C9" s="307">
        <f t="shared" ref="C9:G9" si="0">SUM(C10:C16)</f>
        <v>96362</v>
      </c>
      <c r="D9" s="307">
        <f t="shared" si="0"/>
        <v>290580</v>
      </c>
      <c r="E9" s="307">
        <f t="shared" si="0"/>
        <v>78745</v>
      </c>
      <c r="F9" s="307">
        <f t="shared" si="0"/>
        <v>177615</v>
      </c>
      <c r="G9" s="307">
        <f t="shared" si="0"/>
        <v>381958</v>
      </c>
      <c r="H9" s="307">
        <f>SUM(H10:H16)</f>
        <v>1596048</v>
      </c>
      <c r="I9" s="307">
        <f t="shared" ref="I9" si="1">SUM(I10:I16)</f>
        <v>286307</v>
      </c>
      <c r="J9" s="307">
        <f t="shared" ref="J9" si="2">SUM(J10:J16)</f>
        <v>637540</v>
      </c>
      <c r="K9" s="307">
        <f t="shared" ref="K9" si="3">SUM(K10:K16)</f>
        <v>207792</v>
      </c>
      <c r="L9" s="307">
        <f t="shared" ref="L9" si="4">SUM(L10:L16)</f>
        <v>464409</v>
      </c>
      <c r="M9" s="307">
        <f t="shared" ref="M9" si="5">SUM(M10:M16)</f>
        <v>985310</v>
      </c>
    </row>
    <row r="10" spans="1:13" ht="14.65" customHeight="1" thickBot="1">
      <c r="A10" s="14" t="s">
        <v>83</v>
      </c>
      <c r="B10" s="42">
        <f>SUM(C10:F10)</f>
        <v>237034</v>
      </c>
      <c r="C10" s="292">
        <v>35678</v>
      </c>
      <c r="D10" s="292">
        <v>111959</v>
      </c>
      <c r="E10" s="292">
        <v>25614</v>
      </c>
      <c r="F10" s="292">
        <v>63783</v>
      </c>
      <c r="G10" s="292">
        <v>132207</v>
      </c>
      <c r="H10" s="292">
        <f>SUM(I10:L10)</f>
        <v>530284</v>
      </c>
      <c r="I10" s="292">
        <v>103175</v>
      </c>
      <c r="J10" s="292">
        <v>206660</v>
      </c>
      <c r="K10" s="292">
        <v>71896</v>
      </c>
      <c r="L10" s="292">
        <v>148553</v>
      </c>
      <c r="M10" s="292">
        <v>315331</v>
      </c>
    </row>
    <row r="11" spans="1:13" ht="14.65" customHeight="1" thickBot="1">
      <c r="A11" s="81" t="s">
        <v>84</v>
      </c>
      <c r="B11" s="39">
        <f t="shared" ref="B11:B16" si="6">SUM(C11:F11)</f>
        <v>119055</v>
      </c>
      <c r="C11" s="291">
        <v>18730</v>
      </c>
      <c r="D11" s="291">
        <v>56482</v>
      </c>
      <c r="E11" s="291">
        <v>14443</v>
      </c>
      <c r="F11" s="291">
        <v>29400</v>
      </c>
      <c r="G11" s="291">
        <v>64870</v>
      </c>
      <c r="H11" s="291">
        <f t="shared" ref="H11:H16" si="7">SUM(I11:L11)</f>
        <v>288530</v>
      </c>
      <c r="I11" s="291">
        <v>56741</v>
      </c>
      <c r="J11" s="291">
        <v>123342</v>
      </c>
      <c r="K11" s="291">
        <v>35535</v>
      </c>
      <c r="L11" s="291">
        <v>72912</v>
      </c>
      <c r="M11" s="291">
        <v>166800</v>
      </c>
    </row>
    <row r="12" spans="1:13" ht="14.65" customHeight="1" thickBot="1">
      <c r="A12" s="82" t="s">
        <v>110</v>
      </c>
      <c r="B12" s="42">
        <f t="shared" si="6"/>
        <v>149324</v>
      </c>
      <c r="C12" s="292">
        <v>19871</v>
      </c>
      <c r="D12" s="292">
        <v>76193</v>
      </c>
      <c r="E12" s="292">
        <v>18167</v>
      </c>
      <c r="F12" s="292">
        <v>35093</v>
      </c>
      <c r="G12" s="292">
        <v>74366</v>
      </c>
      <c r="H12" s="292">
        <f t="shared" si="7"/>
        <v>352887</v>
      </c>
      <c r="I12" s="292">
        <v>66498</v>
      </c>
      <c r="J12" s="292">
        <v>185239</v>
      </c>
      <c r="K12" s="292">
        <v>37930</v>
      </c>
      <c r="L12" s="292">
        <v>63220</v>
      </c>
      <c r="M12" s="292">
        <v>158733</v>
      </c>
    </row>
    <row r="13" spans="1:13" ht="14.65" customHeight="1" thickBot="1">
      <c r="A13" s="83" t="s">
        <v>8</v>
      </c>
      <c r="B13" s="39">
        <f t="shared" si="6"/>
        <v>29904</v>
      </c>
      <c r="C13" s="291">
        <v>3981</v>
      </c>
      <c r="D13" s="291">
        <v>10717</v>
      </c>
      <c r="E13" s="291">
        <v>3574</v>
      </c>
      <c r="F13" s="291">
        <v>11632</v>
      </c>
      <c r="G13" s="291">
        <v>22082</v>
      </c>
      <c r="H13" s="291">
        <f t="shared" si="7"/>
        <v>74161</v>
      </c>
      <c r="I13" s="291">
        <v>8605</v>
      </c>
      <c r="J13" s="291">
        <v>22519</v>
      </c>
      <c r="K13" s="291">
        <v>9811</v>
      </c>
      <c r="L13" s="291">
        <v>33226</v>
      </c>
      <c r="M13" s="291">
        <v>60719</v>
      </c>
    </row>
    <row r="14" spans="1:13" ht="14.65" customHeight="1" thickBot="1">
      <c r="A14" s="14" t="s">
        <v>51</v>
      </c>
      <c r="B14" s="42">
        <f t="shared" si="6"/>
        <v>40286</v>
      </c>
      <c r="C14" s="292">
        <v>4642</v>
      </c>
      <c r="D14" s="292">
        <v>14525</v>
      </c>
      <c r="E14" s="292">
        <v>4365</v>
      </c>
      <c r="F14" s="292">
        <v>16754</v>
      </c>
      <c r="G14" s="292">
        <v>34984</v>
      </c>
      <c r="H14" s="292">
        <f t="shared" si="7"/>
        <v>139124</v>
      </c>
      <c r="I14" s="292">
        <v>13737</v>
      </c>
      <c r="J14" s="292">
        <v>38754</v>
      </c>
      <c r="K14" s="292">
        <v>16890</v>
      </c>
      <c r="L14" s="292">
        <v>69743</v>
      </c>
      <c r="M14" s="292">
        <v>122261</v>
      </c>
    </row>
    <row r="15" spans="1:13" ht="14.65" customHeight="1" thickBot="1">
      <c r="A15" s="84" t="s">
        <v>9</v>
      </c>
      <c r="B15" s="39">
        <f t="shared" si="6"/>
        <v>14148</v>
      </c>
      <c r="C15" s="291">
        <v>3824</v>
      </c>
      <c r="D15" s="291">
        <v>4538</v>
      </c>
      <c r="E15" s="291">
        <v>1803</v>
      </c>
      <c r="F15" s="291">
        <v>3983</v>
      </c>
      <c r="G15" s="291">
        <v>9318</v>
      </c>
      <c r="H15" s="291">
        <f t="shared" si="7"/>
        <v>51806</v>
      </c>
      <c r="I15" s="291">
        <v>12054</v>
      </c>
      <c r="J15" s="291">
        <v>16089</v>
      </c>
      <c r="K15" s="291">
        <v>6209</v>
      </c>
      <c r="L15" s="291">
        <v>17454</v>
      </c>
      <c r="M15" s="291">
        <v>35831</v>
      </c>
    </row>
    <row r="16" spans="1:13" ht="14.65" customHeight="1" thickBot="1">
      <c r="A16" s="85" t="s">
        <v>6</v>
      </c>
      <c r="B16" s="42">
        <f t="shared" si="6"/>
        <v>53551</v>
      </c>
      <c r="C16" s="292">
        <v>9636</v>
      </c>
      <c r="D16" s="292">
        <v>16166</v>
      </c>
      <c r="E16" s="292">
        <v>10779</v>
      </c>
      <c r="F16" s="292">
        <v>16970</v>
      </c>
      <c r="G16" s="292">
        <v>44131</v>
      </c>
      <c r="H16" s="292">
        <f t="shared" si="7"/>
        <v>159256</v>
      </c>
      <c r="I16" s="292">
        <v>25497</v>
      </c>
      <c r="J16" s="292">
        <v>44937</v>
      </c>
      <c r="K16" s="292">
        <v>29521</v>
      </c>
      <c r="L16" s="292">
        <v>59301</v>
      </c>
      <c r="M16" s="292">
        <v>125635</v>
      </c>
    </row>
    <row r="17" spans="1:13" ht="14.65" customHeight="1" thickBot="1">
      <c r="A17" s="8"/>
      <c r="B17" s="362" t="s">
        <v>48</v>
      </c>
      <c r="C17" s="362"/>
      <c r="D17" s="362"/>
      <c r="E17" s="362"/>
      <c r="F17" s="362"/>
      <c r="G17" s="362"/>
      <c r="H17" s="362" t="s">
        <v>48</v>
      </c>
      <c r="I17" s="362"/>
      <c r="J17" s="362"/>
      <c r="K17" s="362"/>
      <c r="L17" s="362"/>
      <c r="M17" s="362"/>
    </row>
    <row r="18" spans="1:13" ht="14.65" customHeight="1" thickBot="1">
      <c r="A18" s="13" t="s">
        <v>1</v>
      </c>
      <c r="B18" s="192">
        <f>B9*100/$B9</f>
        <v>100</v>
      </c>
      <c r="C18" s="190">
        <f t="shared" ref="C18:G18" si="8">C9*100/$B9</f>
        <v>14.979278783526244</v>
      </c>
      <c r="D18" s="190">
        <f t="shared" si="8"/>
        <v>45.170075640989765</v>
      </c>
      <c r="E18" s="190">
        <f t="shared" si="8"/>
        <v>12.240751622099729</v>
      </c>
      <c r="F18" s="190">
        <f t="shared" si="8"/>
        <v>27.609893953384258</v>
      </c>
      <c r="G18" s="190">
        <f t="shared" si="8"/>
        <v>59.374601664537032</v>
      </c>
      <c r="H18" s="192">
        <f>H9*100/$H9</f>
        <v>100</v>
      </c>
      <c r="I18" s="190">
        <f t="shared" ref="I18:M18" si="9">I9*100/$H9</f>
        <v>17.93849558409271</v>
      </c>
      <c r="J18" s="190">
        <f t="shared" si="9"/>
        <v>39.94491393742544</v>
      </c>
      <c r="K18" s="190">
        <f t="shared" si="9"/>
        <v>13.019157318576886</v>
      </c>
      <c r="L18" s="190">
        <f t="shared" si="9"/>
        <v>29.097433159904966</v>
      </c>
      <c r="M18" s="190">
        <f t="shared" si="9"/>
        <v>61.734358866400008</v>
      </c>
    </row>
    <row r="19" spans="1:13" ht="14.65" customHeight="1" thickBot="1">
      <c r="A19" s="14" t="s">
        <v>83</v>
      </c>
      <c r="B19" s="185">
        <f t="shared" ref="B19:G25" si="10">B10*100/$B10</f>
        <v>100</v>
      </c>
      <c r="C19" s="65">
        <f t="shared" si="10"/>
        <v>15.051849101816616</v>
      </c>
      <c r="D19" s="65">
        <f t="shared" si="10"/>
        <v>47.233308301762619</v>
      </c>
      <c r="E19" s="65">
        <f t="shared" si="10"/>
        <v>10.80604470244775</v>
      </c>
      <c r="F19" s="65">
        <f t="shared" si="10"/>
        <v>26.908797893973016</v>
      </c>
      <c r="G19" s="65">
        <f t="shared" si="10"/>
        <v>55.775542749141472</v>
      </c>
      <c r="H19" s="185">
        <f t="shared" ref="H19:M19" si="11">H10*100/$H10</f>
        <v>100</v>
      </c>
      <c r="I19" s="65">
        <f t="shared" si="11"/>
        <v>19.456555355243605</v>
      </c>
      <c r="J19" s="65">
        <f t="shared" si="11"/>
        <v>38.97156995119596</v>
      </c>
      <c r="K19" s="65">
        <f t="shared" si="11"/>
        <v>13.5580179677305</v>
      </c>
      <c r="L19" s="65">
        <f t="shared" si="11"/>
        <v>28.013856725829932</v>
      </c>
      <c r="M19" s="65">
        <f t="shared" si="11"/>
        <v>59.464551070746992</v>
      </c>
    </row>
    <row r="20" spans="1:13" ht="14.65" customHeight="1" thickBot="1">
      <c r="A20" s="81" t="s">
        <v>84</v>
      </c>
      <c r="B20" s="184">
        <f t="shared" si="10"/>
        <v>100</v>
      </c>
      <c r="C20" s="63">
        <f t="shared" si="10"/>
        <v>15.732224602074671</v>
      </c>
      <c r="D20" s="63">
        <f t="shared" si="10"/>
        <v>47.441938599806811</v>
      </c>
      <c r="E20" s="63">
        <f t="shared" si="10"/>
        <v>12.131367855192979</v>
      </c>
      <c r="F20" s="63">
        <f t="shared" si="10"/>
        <v>24.694468942925539</v>
      </c>
      <c r="G20" s="63">
        <f t="shared" si="10"/>
        <v>54.487421779849647</v>
      </c>
      <c r="H20" s="184">
        <f t="shared" ref="H20:M20" si="12">H11*100/$H11</f>
        <v>100</v>
      </c>
      <c r="I20" s="63">
        <f t="shared" si="12"/>
        <v>19.665546043738953</v>
      </c>
      <c r="J20" s="63">
        <f t="shared" si="12"/>
        <v>42.74841437632135</v>
      </c>
      <c r="K20" s="63">
        <f t="shared" si="12"/>
        <v>12.315877031851107</v>
      </c>
      <c r="L20" s="63">
        <f t="shared" si="12"/>
        <v>25.270162548088589</v>
      </c>
      <c r="M20" s="63">
        <f t="shared" si="12"/>
        <v>57.810279693619378</v>
      </c>
    </row>
    <row r="21" spans="1:13" ht="14.65" customHeight="1" thickBot="1">
      <c r="A21" s="82" t="s">
        <v>110</v>
      </c>
      <c r="B21" s="185">
        <f t="shared" si="10"/>
        <v>100</v>
      </c>
      <c r="C21" s="65">
        <f t="shared" si="10"/>
        <v>13.307304920843267</v>
      </c>
      <c r="D21" s="65">
        <f t="shared" si="10"/>
        <v>51.025287294741638</v>
      </c>
      <c r="E21" s="65">
        <f t="shared" si="10"/>
        <v>12.166162170849963</v>
      </c>
      <c r="F21" s="65">
        <f t="shared" si="10"/>
        <v>23.501245613565132</v>
      </c>
      <c r="G21" s="65">
        <f t="shared" si="10"/>
        <v>49.801773325118532</v>
      </c>
      <c r="H21" s="185">
        <f t="shared" ref="H21:M21" si="13">H12*100/$H12</f>
        <v>100</v>
      </c>
      <c r="I21" s="65">
        <f t="shared" si="13"/>
        <v>18.843992552856864</v>
      </c>
      <c r="J21" s="65">
        <f t="shared" si="13"/>
        <v>52.492440923015018</v>
      </c>
      <c r="K21" s="65">
        <f t="shared" si="13"/>
        <v>10.748483225508449</v>
      </c>
      <c r="L21" s="65">
        <f t="shared" si="13"/>
        <v>17.91508329861967</v>
      </c>
      <c r="M21" s="65">
        <f t="shared" si="13"/>
        <v>44.981254622584565</v>
      </c>
    </row>
    <row r="22" spans="1:13" ht="14.65" customHeight="1" thickBot="1">
      <c r="A22" s="83" t="s">
        <v>8</v>
      </c>
      <c r="B22" s="184">
        <f t="shared" si="10"/>
        <v>100</v>
      </c>
      <c r="C22" s="63">
        <f t="shared" si="10"/>
        <v>13.312600321027288</v>
      </c>
      <c r="D22" s="63">
        <f t="shared" si="10"/>
        <v>35.83801498127341</v>
      </c>
      <c r="E22" s="63">
        <f t="shared" si="10"/>
        <v>11.951578384162653</v>
      </c>
      <c r="F22" s="63">
        <f t="shared" si="10"/>
        <v>38.897806313536648</v>
      </c>
      <c r="G22" s="63">
        <f t="shared" si="10"/>
        <v>73.842964151952913</v>
      </c>
      <c r="H22" s="184">
        <f t="shared" ref="H22:M22" si="14">H13*100/$H13</f>
        <v>100</v>
      </c>
      <c r="I22" s="63">
        <f t="shared" si="14"/>
        <v>11.603133722576557</v>
      </c>
      <c r="J22" s="63">
        <f t="shared" si="14"/>
        <v>30.365016652957753</v>
      </c>
      <c r="K22" s="63">
        <f t="shared" si="14"/>
        <v>13.229325386658756</v>
      </c>
      <c r="L22" s="63">
        <f t="shared" si="14"/>
        <v>44.802524237806935</v>
      </c>
      <c r="M22" s="63">
        <f t="shared" si="14"/>
        <v>81.874570191879826</v>
      </c>
    </row>
    <row r="23" spans="1:13" ht="14.65" customHeight="1" thickBot="1">
      <c r="A23" s="14" t="s">
        <v>51</v>
      </c>
      <c r="B23" s="185">
        <f t="shared" si="10"/>
        <v>100</v>
      </c>
      <c r="C23" s="65">
        <f t="shared" si="10"/>
        <v>11.522613314799186</v>
      </c>
      <c r="D23" s="65">
        <f t="shared" si="10"/>
        <v>36.05470883185226</v>
      </c>
      <c r="E23" s="65">
        <f t="shared" si="10"/>
        <v>10.835029538797597</v>
      </c>
      <c r="F23" s="65">
        <f t="shared" si="10"/>
        <v>41.587648314550961</v>
      </c>
      <c r="G23" s="65">
        <f t="shared" si="10"/>
        <v>86.839100431911831</v>
      </c>
      <c r="H23" s="185">
        <f t="shared" ref="H23:M23" si="15">H14*100/$H14</f>
        <v>100</v>
      </c>
      <c r="I23" s="65">
        <f t="shared" si="15"/>
        <v>9.8739254190506305</v>
      </c>
      <c r="J23" s="65">
        <f t="shared" si="15"/>
        <v>27.855725827319514</v>
      </c>
      <c r="K23" s="65">
        <f t="shared" si="15"/>
        <v>12.140248986515626</v>
      </c>
      <c r="L23" s="65">
        <f t="shared" si="15"/>
        <v>50.130099767114231</v>
      </c>
      <c r="M23" s="65">
        <f t="shared" si="15"/>
        <v>87.87915816106495</v>
      </c>
    </row>
    <row r="24" spans="1:13" ht="14.65" customHeight="1" thickBot="1">
      <c r="A24" s="84" t="s">
        <v>9</v>
      </c>
      <c r="B24" s="184">
        <f t="shared" si="10"/>
        <v>100</v>
      </c>
      <c r="C24" s="63">
        <f t="shared" si="10"/>
        <v>27.028555272830083</v>
      </c>
      <c r="D24" s="63">
        <f t="shared" si="10"/>
        <v>32.075204975968333</v>
      </c>
      <c r="E24" s="63">
        <f t="shared" si="10"/>
        <v>12.743850720949958</v>
      </c>
      <c r="F24" s="63">
        <f t="shared" si="10"/>
        <v>28.152389030251626</v>
      </c>
      <c r="G24" s="63">
        <f t="shared" si="10"/>
        <v>65.860899067005931</v>
      </c>
      <c r="H24" s="184">
        <f t="shared" ref="H24:M24" si="16">H15*100/$H15</f>
        <v>100</v>
      </c>
      <c r="I24" s="63">
        <f t="shared" si="16"/>
        <v>23.267575184341581</v>
      </c>
      <c r="J24" s="63">
        <f t="shared" si="16"/>
        <v>31.056248311006446</v>
      </c>
      <c r="K24" s="63">
        <f t="shared" si="16"/>
        <v>11.985098251167818</v>
      </c>
      <c r="L24" s="63">
        <f t="shared" si="16"/>
        <v>33.69107825348415</v>
      </c>
      <c r="M24" s="63">
        <f t="shared" si="16"/>
        <v>69.163803420453235</v>
      </c>
    </row>
    <row r="25" spans="1:13" ht="14.65" customHeight="1" thickBot="1">
      <c r="A25" s="85" t="s">
        <v>6</v>
      </c>
      <c r="B25" s="185">
        <f t="shared" si="10"/>
        <v>100</v>
      </c>
      <c r="C25" s="65">
        <f t="shared" si="10"/>
        <v>17.99406173554182</v>
      </c>
      <c r="D25" s="65">
        <f t="shared" si="10"/>
        <v>30.188045041175702</v>
      </c>
      <c r="E25" s="65">
        <f t="shared" si="10"/>
        <v>20.128475658717857</v>
      </c>
      <c r="F25" s="65">
        <f t="shared" si="10"/>
        <v>31.689417564564621</v>
      </c>
      <c r="G25" s="65">
        <f t="shared" si="10"/>
        <v>82.409292076711921</v>
      </c>
      <c r="H25" s="185">
        <f t="shared" ref="H25:M25" si="17">H16*100/$H16</f>
        <v>100</v>
      </c>
      <c r="I25" s="65">
        <f t="shared" si="17"/>
        <v>16.010071834028231</v>
      </c>
      <c r="J25" s="65">
        <f t="shared" si="17"/>
        <v>28.216833274727481</v>
      </c>
      <c r="K25" s="65">
        <f t="shared" si="17"/>
        <v>18.536821218666802</v>
      </c>
      <c r="L25" s="65">
        <f t="shared" si="17"/>
        <v>37.236273672577482</v>
      </c>
      <c r="M25" s="65">
        <f t="shared" si="17"/>
        <v>78.888707489827695</v>
      </c>
    </row>
    <row r="26" spans="1:13" ht="14.65" customHeight="1">
      <c r="A26" s="8"/>
      <c r="B26" s="365">
        <v>2015</v>
      </c>
      <c r="C26" s="365"/>
      <c r="D26" s="365"/>
      <c r="E26" s="365"/>
      <c r="F26" s="365"/>
      <c r="G26" s="365"/>
      <c r="H26" s="365">
        <v>2015</v>
      </c>
      <c r="I26" s="365"/>
      <c r="J26" s="365"/>
      <c r="K26" s="365"/>
      <c r="L26" s="365"/>
      <c r="M26" s="365"/>
    </row>
    <row r="27" spans="1:13" ht="14.65" customHeight="1" thickBot="1">
      <c r="A27" s="8"/>
      <c r="B27" s="362" t="s">
        <v>5</v>
      </c>
      <c r="C27" s="362"/>
      <c r="D27" s="362"/>
      <c r="E27" s="362"/>
      <c r="F27" s="362"/>
      <c r="G27" s="362"/>
      <c r="H27" s="362" t="s">
        <v>5</v>
      </c>
      <c r="I27" s="362"/>
      <c r="J27" s="362"/>
      <c r="K27" s="362"/>
      <c r="L27" s="362"/>
      <c r="M27" s="362"/>
    </row>
    <row r="28" spans="1:13" ht="14.65" customHeight="1" thickBot="1">
      <c r="A28" s="13" t="s">
        <v>1</v>
      </c>
      <c r="B28" s="191">
        <f>SUM(B29:B35)</f>
        <v>658515</v>
      </c>
      <c r="C28" s="307">
        <f t="shared" ref="C28:G28" si="18">SUM(C29:C35)</f>
        <v>79726</v>
      </c>
      <c r="D28" s="307">
        <f t="shared" si="18"/>
        <v>286649</v>
      </c>
      <c r="E28" s="307">
        <f t="shared" si="18"/>
        <v>95061</v>
      </c>
      <c r="F28" s="307">
        <f t="shared" si="18"/>
        <v>197079</v>
      </c>
      <c r="G28" s="307">
        <f t="shared" si="18"/>
        <v>428641</v>
      </c>
      <c r="H28" s="191">
        <f>SUM(H29:H35)</f>
        <v>1621598</v>
      </c>
      <c r="I28" s="307">
        <f t="shared" ref="I28" si="19">SUM(I29:I35)</f>
        <v>221683</v>
      </c>
      <c r="J28" s="307">
        <f t="shared" ref="J28" si="20">SUM(J29:J35)</f>
        <v>592872</v>
      </c>
      <c r="K28" s="307">
        <f t="shared" ref="K28" si="21">SUM(K29:K35)</f>
        <v>249718</v>
      </c>
      <c r="L28" s="307">
        <f t="shared" ref="L28" si="22">SUM(L29:L35)</f>
        <v>557325</v>
      </c>
      <c r="M28" s="307">
        <f t="shared" ref="M28" si="23">SUM(M29:M35)</f>
        <v>1107076</v>
      </c>
    </row>
    <row r="29" spans="1:13" ht="14.65" customHeight="1" thickBot="1">
      <c r="A29" s="14" t="s">
        <v>83</v>
      </c>
      <c r="B29" s="42">
        <f>SUM(C29:F29)</f>
        <v>251501</v>
      </c>
      <c r="C29" s="292">
        <v>30466</v>
      </c>
      <c r="D29" s="292">
        <v>116910</v>
      </c>
      <c r="E29" s="292">
        <v>31915</v>
      </c>
      <c r="F29" s="292">
        <v>72210</v>
      </c>
      <c r="G29" s="292">
        <v>152461</v>
      </c>
      <c r="H29" s="42">
        <f>SUM(I29:L29)</f>
        <v>540809</v>
      </c>
      <c r="I29" s="292">
        <v>78633</v>
      </c>
      <c r="J29" s="292">
        <v>200283</v>
      </c>
      <c r="K29" s="292">
        <v>86781</v>
      </c>
      <c r="L29" s="292">
        <v>175112</v>
      </c>
      <c r="M29" s="292">
        <v>354942</v>
      </c>
    </row>
    <row r="30" spans="1:13" ht="14.65" customHeight="1" thickBot="1">
      <c r="A30" s="81" t="s">
        <v>84</v>
      </c>
      <c r="B30" s="39">
        <f t="shared" ref="B30:B35" si="24">SUM(C30:F30)</f>
        <v>117969</v>
      </c>
      <c r="C30" s="291">
        <v>14362</v>
      </c>
      <c r="D30" s="291">
        <v>53641</v>
      </c>
      <c r="E30" s="291">
        <v>17049</v>
      </c>
      <c r="F30" s="291">
        <v>32917</v>
      </c>
      <c r="G30" s="291">
        <v>71906</v>
      </c>
      <c r="H30" s="39">
        <f t="shared" ref="H30:H35" si="25">SUM(I30:L30)</f>
        <v>279915</v>
      </c>
      <c r="I30" s="291">
        <v>42697</v>
      </c>
      <c r="J30" s="291">
        <v>108718</v>
      </c>
      <c r="K30" s="291">
        <v>43530</v>
      </c>
      <c r="L30" s="291">
        <v>84970</v>
      </c>
      <c r="M30" s="291">
        <v>183519</v>
      </c>
    </row>
    <row r="31" spans="1:13" ht="14.65" customHeight="1" thickBot="1">
      <c r="A31" s="82" t="s">
        <v>110</v>
      </c>
      <c r="B31" s="42">
        <f t="shared" si="24"/>
        <v>135681</v>
      </c>
      <c r="C31" s="292">
        <v>15603</v>
      </c>
      <c r="D31" s="292">
        <v>65164</v>
      </c>
      <c r="E31" s="292">
        <v>20928</v>
      </c>
      <c r="F31" s="292">
        <v>33986</v>
      </c>
      <c r="G31" s="292">
        <v>73755</v>
      </c>
      <c r="H31" s="42">
        <f t="shared" si="25"/>
        <v>346493</v>
      </c>
      <c r="I31" s="292">
        <v>55006</v>
      </c>
      <c r="J31" s="292">
        <v>165918</v>
      </c>
      <c r="K31" s="292">
        <v>44496</v>
      </c>
      <c r="L31" s="292">
        <v>81073</v>
      </c>
      <c r="M31" s="292">
        <v>179045</v>
      </c>
    </row>
    <row r="32" spans="1:13" ht="14.65" customHeight="1" thickBot="1">
      <c r="A32" s="83" t="s">
        <v>8</v>
      </c>
      <c r="B32" s="39">
        <f t="shared" si="24"/>
        <v>30654</v>
      </c>
      <c r="C32" s="291">
        <v>3206</v>
      </c>
      <c r="D32" s="291">
        <v>10757</v>
      </c>
      <c r="E32" s="291">
        <v>4267</v>
      </c>
      <c r="F32" s="291">
        <v>12424</v>
      </c>
      <c r="G32" s="291">
        <v>24585</v>
      </c>
      <c r="H32" s="39">
        <f t="shared" si="25"/>
        <v>78208</v>
      </c>
      <c r="I32" s="291">
        <v>6699</v>
      </c>
      <c r="J32" s="291">
        <v>20871</v>
      </c>
      <c r="K32" s="291">
        <v>11903</v>
      </c>
      <c r="L32" s="291">
        <v>38735</v>
      </c>
      <c r="M32" s="291">
        <v>67691</v>
      </c>
    </row>
    <row r="33" spans="1:13" ht="14.65" customHeight="1" thickBot="1">
      <c r="A33" s="14" t="s">
        <v>51</v>
      </c>
      <c r="B33" s="42">
        <f t="shared" si="24"/>
        <v>43511</v>
      </c>
      <c r="C33" s="292">
        <v>4176</v>
      </c>
      <c r="D33" s="292">
        <v>15627</v>
      </c>
      <c r="E33" s="292">
        <v>5865</v>
      </c>
      <c r="F33" s="292">
        <v>17843</v>
      </c>
      <c r="G33" s="292">
        <v>38941</v>
      </c>
      <c r="H33" s="42">
        <f t="shared" si="25"/>
        <v>147124</v>
      </c>
      <c r="I33" s="292">
        <v>9484</v>
      </c>
      <c r="J33" s="292">
        <v>37161</v>
      </c>
      <c r="K33" s="292">
        <v>19518</v>
      </c>
      <c r="L33" s="292">
        <v>80961</v>
      </c>
      <c r="M33" s="292">
        <v>133816</v>
      </c>
    </row>
    <row r="34" spans="1:13" ht="14.65" customHeight="1" thickBot="1">
      <c r="A34" s="84" t="s">
        <v>9</v>
      </c>
      <c r="B34" s="39">
        <f t="shared" si="24"/>
        <v>15044</v>
      </c>
      <c r="C34" s="291">
        <v>3240</v>
      </c>
      <c r="D34" s="291">
        <v>4678</v>
      </c>
      <c r="E34" s="291">
        <v>2198</v>
      </c>
      <c r="F34" s="291">
        <v>4928</v>
      </c>
      <c r="G34" s="291">
        <v>11073</v>
      </c>
      <c r="H34" s="39">
        <f t="shared" si="25"/>
        <v>53318</v>
      </c>
      <c r="I34" s="291">
        <v>9632</v>
      </c>
      <c r="J34" s="291">
        <v>14891</v>
      </c>
      <c r="K34" s="291">
        <v>7667</v>
      </c>
      <c r="L34" s="291">
        <v>21128</v>
      </c>
      <c r="M34" s="291">
        <v>41044</v>
      </c>
    </row>
    <row r="35" spans="1:13" ht="14.65" customHeight="1" thickBot="1">
      <c r="A35" s="85" t="s">
        <v>6</v>
      </c>
      <c r="B35" s="42">
        <f t="shared" si="24"/>
        <v>64155</v>
      </c>
      <c r="C35" s="292">
        <v>8673</v>
      </c>
      <c r="D35" s="292">
        <v>19872</v>
      </c>
      <c r="E35" s="292">
        <v>12839</v>
      </c>
      <c r="F35" s="292">
        <v>22771</v>
      </c>
      <c r="G35" s="292">
        <v>55920</v>
      </c>
      <c r="H35" s="42">
        <f t="shared" si="25"/>
        <v>175731</v>
      </c>
      <c r="I35" s="292">
        <v>19532</v>
      </c>
      <c r="J35" s="292">
        <v>45030</v>
      </c>
      <c r="K35" s="292">
        <v>35823</v>
      </c>
      <c r="L35" s="292">
        <v>75346</v>
      </c>
      <c r="M35" s="292">
        <v>147019</v>
      </c>
    </row>
    <row r="36" spans="1:13" ht="14.65" customHeight="1" thickBot="1">
      <c r="A36" s="8"/>
      <c r="B36" s="362" t="s">
        <v>48</v>
      </c>
      <c r="C36" s="362"/>
      <c r="D36" s="362"/>
      <c r="E36" s="362"/>
      <c r="F36" s="362"/>
      <c r="G36" s="362"/>
      <c r="H36" s="362" t="s">
        <v>48</v>
      </c>
      <c r="I36" s="362"/>
      <c r="J36" s="362"/>
      <c r="K36" s="362"/>
      <c r="L36" s="362"/>
      <c r="M36" s="362"/>
    </row>
    <row r="37" spans="1:13" ht="14.65" customHeight="1" thickBot="1">
      <c r="A37" s="13" t="s">
        <v>1</v>
      </c>
      <c r="B37" s="192">
        <f>B28*100/$B28</f>
        <v>100</v>
      </c>
      <c r="C37" s="190">
        <f t="shared" ref="C37:G37" si="26">C28*100/$B28</f>
        <v>12.106937579250284</v>
      </c>
      <c r="D37" s="190">
        <f t="shared" si="26"/>
        <v>43.529608285308612</v>
      </c>
      <c r="E37" s="190">
        <f t="shared" si="26"/>
        <v>14.435662057811895</v>
      </c>
      <c r="F37" s="190">
        <f t="shared" si="26"/>
        <v>29.92779207762921</v>
      </c>
      <c r="G37" s="190">
        <f t="shared" si="26"/>
        <v>65.092063202812383</v>
      </c>
      <c r="H37" s="192">
        <f t="shared" ref="H37:M37" si="27">H28*100/$H28</f>
        <v>100</v>
      </c>
      <c r="I37" s="190">
        <f t="shared" si="27"/>
        <v>13.670650802480022</v>
      </c>
      <c r="J37" s="190">
        <f t="shared" si="27"/>
        <v>36.560972571500457</v>
      </c>
      <c r="K37" s="190">
        <f t="shared" si="27"/>
        <v>15.399500986064364</v>
      </c>
      <c r="L37" s="190">
        <f t="shared" si="27"/>
        <v>34.368875639955156</v>
      </c>
      <c r="M37" s="190">
        <f t="shared" si="27"/>
        <v>68.270681142921987</v>
      </c>
    </row>
    <row r="38" spans="1:13" ht="14.65" customHeight="1" thickBot="1">
      <c r="A38" s="14" t="s">
        <v>83</v>
      </c>
      <c r="B38" s="185">
        <f t="shared" ref="B38:G44" si="28">B29*100/$B29</f>
        <v>100</v>
      </c>
      <c r="C38" s="65">
        <f t="shared" si="28"/>
        <v>12.11366952815297</v>
      </c>
      <c r="D38" s="65">
        <f t="shared" si="28"/>
        <v>46.484904632585952</v>
      </c>
      <c r="E38" s="65">
        <f t="shared" si="28"/>
        <v>12.689810378487561</v>
      </c>
      <c r="F38" s="65">
        <f t="shared" si="28"/>
        <v>28.711615460773515</v>
      </c>
      <c r="G38" s="65">
        <f t="shared" si="28"/>
        <v>60.620434908807518</v>
      </c>
      <c r="H38" s="185">
        <f t="shared" ref="H38:M38" si="29">H29*100/$H29</f>
        <v>100</v>
      </c>
      <c r="I38" s="65">
        <f t="shared" si="29"/>
        <v>14.539883766727256</v>
      </c>
      <c r="J38" s="65">
        <f t="shared" si="29"/>
        <v>37.033962082731612</v>
      </c>
      <c r="K38" s="65">
        <f t="shared" si="29"/>
        <v>16.046515498077881</v>
      </c>
      <c r="L38" s="65">
        <f t="shared" si="29"/>
        <v>32.379638652463257</v>
      </c>
      <c r="M38" s="65">
        <f t="shared" si="29"/>
        <v>65.631674029093446</v>
      </c>
    </row>
    <row r="39" spans="1:13" ht="14.65" customHeight="1" thickBot="1">
      <c r="A39" s="81" t="s">
        <v>84</v>
      </c>
      <c r="B39" s="184">
        <f t="shared" si="28"/>
        <v>100</v>
      </c>
      <c r="C39" s="63">
        <f t="shared" si="28"/>
        <v>12.174384796005731</v>
      </c>
      <c r="D39" s="63">
        <f t="shared" si="28"/>
        <v>45.470420195136008</v>
      </c>
      <c r="E39" s="63">
        <f t="shared" si="28"/>
        <v>14.452101823360374</v>
      </c>
      <c r="F39" s="63">
        <f t="shared" si="28"/>
        <v>27.903093185497884</v>
      </c>
      <c r="G39" s="63">
        <f t="shared" si="28"/>
        <v>60.953301291017134</v>
      </c>
      <c r="H39" s="184">
        <f t="shared" ref="H39:M39" si="30">H30*100/$H30</f>
        <v>100</v>
      </c>
      <c r="I39" s="63">
        <f t="shared" si="30"/>
        <v>15.253559116160263</v>
      </c>
      <c r="J39" s="63">
        <f t="shared" si="30"/>
        <v>38.839647750209885</v>
      </c>
      <c r="K39" s="63">
        <f t="shared" si="30"/>
        <v>15.551149456084882</v>
      </c>
      <c r="L39" s="63">
        <f t="shared" si="30"/>
        <v>30.355643677544968</v>
      </c>
      <c r="M39" s="63">
        <f t="shared" si="30"/>
        <v>65.562402872300524</v>
      </c>
    </row>
    <row r="40" spans="1:13" ht="14.65" customHeight="1" thickBot="1">
      <c r="A40" s="82" t="s">
        <v>110</v>
      </c>
      <c r="B40" s="185">
        <f t="shared" si="28"/>
        <v>100</v>
      </c>
      <c r="C40" s="65">
        <f t="shared" si="28"/>
        <v>11.499767837796007</v>
      </c>
      <c r="D40" s="65">
        <f t="shared" si="28"/>
        <v>48.027358288927708</v>
      </c>
      <c r="E40" s="65">
        <f t="shared" si="28"/>
        <v>15.424414619585646</v>
      </c>
      <c r="F40" s="65">
        <f t="shared" si="28"/>
        <v>25.048459253690641</v>
      </c>
      <c r="G40" s="65">
        <f t="shared" si="28"/>
        <v>54.359121763548323</v>
      </c>
      <c r="H40" s="185">
        <f t="shared" ref="H40:M40" si="31">H31*100/$H31</f>
        <v>100</v>
      </c>
      <c r="I40" s="65">
        <f t="shared" si="31"/>
        <v>15.875068183195619</v>
      </c>
      <c r="J40" s="65">
        <f t="shared" si="31"/>
        <v>47.884950056711105</v>
      </c>
      <c r="K40" s="65">
        <f t="shared" si="31"/>
        <v>12.841817872222526</v>
      </c>
      <c r="L40" s="65">
        <f t="shared" si="31"/>
        <v>23.398163887870751</v>
      </c>
      <c r="M40" s="65">
        <f t="shared" si="31"/>
        <v>51.673482581177687</v>
      </c>
    </row>
    <row r="41" spans="1:13" ht="14.65" customHeight="1" thickBot="1">
      <c r="A41" s="83" t="s">
        <v>8</v>
      </c>
      <c r="B41" s="184">
        <f t="shared" si="28"/>
        <v>100</v>
      </c>
      <c r="C41" s="63">
        <f t="shared" si="28"/>
        <v>10.458667710576108</v>
      </c>
      <c r="D41" s="63">
        <f t="shared" si="28"/>
        <v>35.091668297775165</v>
      </c>
      <c r="E41" s="63">
        <f t="shared" si="28"/>
        <v>13.919879950414302</v>
      </c>
      <c r="F41" s="63">
        <f t="shared" si="28"/>
        <v>40.529784041234421</v>
      </c>
      <c r="G41" s="63">
        <f t="shared" si="28"/>
        <v>80.20160501076532</v>
      </c>
      <c r="H41" s="184">
        <f t="shared" ref="H41:M41" si="32">H32*100/$H32</f>
        <v>100</v>
      </c>
      <c r="I41" s="63">
        <f t="shared" si="32"/>
        <v>8.5656198854337156</v>
      </c>
      <c r="J41" s="63">
        <f t="shared" si="32"/>
        <v>26.686528232405891</v>
      </c>
      <c r="K41" s="63">
        <f t="shared" si="32"/>
        <v>15.219670621931261</v>
      </c>
      <c r="L41" s="63">
        <f t="shared" si="32"/>
        <v>49.528181260229132</v>
      </c>
      <c r="M41" s="63">
        <f t="shared" si="32"/>
        <v>86.552526595744681</v>
      </c>
    </row>
    <row r="42" spans="1:13" ht="14.65" customHeight="1" thickBot="1">
      <c r="A42" s="14" t="s">
        <v>51</v>
      </c>
      <c r="B42" s="185">
        <f t="shared" si="28"/>
        <v>100</v>
      </c>
      <c r="C42" s="65">
        <f t="shared" si="28"/>
        <v>9.5975730275102844</v>
      </c>
      <c r="D42" s="65">
        <f t="shared" si="28"/>
        <v>35.915055962859967</v>
      </c>
      <c r="E42" s="65">
        <f t="shared" si="28"/>
        <v>13.479350049412792</v>
      </c>
      <c r="F42" s="65">
        <f t="shared" si="28"/>
        <v>41.008020960216953</v>
      </c>
      <c r="G42" s="65">
        <f t="shared" si="28"/>
        <v>89.496908827652774</v>
      </c>
      <c r="H42" s="185">
        <f t="shared" ref="H42:M42" si="33">H33*100/$H33</f>
        <v>100</v>
      </c>
      <c r="I42" s="65">
        <f t="shared" si="33"/>
        <v>6.4462630162312067</v>
      </c>
      <c r="J42" s="65">
        <f t="shared" si="33"/>
        <v>25.258285527854056</v>
      </c>
      <c r="K42" s="65">
        <f t="shared" si="33"/>
        <v>13.266360349093281</v>
      </c>
      <c r="L42" s="65">
        <f t="shared" si="33"/>
        <v>55.029091106821454</v>
      </c>
      <c r="M42" s="65">
        <f t="shared" si="33"/>
        <v>90.954568935047988</v>
      </c>
    </row>
    <row r="43" spans="1:13" ht="14.65" customHeight="1" thickBot="1">
      <c r="A43" s="84" t="s">
        <v>9</v>
      </c>
      <c r="B43" s="184">
        <f t="shared" si="28"/>
        <v>100</v>
      </c>
      <c r="C43" s="63">
        <f t="shared" si="28"/>
        <v>21.536825312416909</v>
      </c>
      <c r="D43" s="63">
        <f t="shared" si="28"/>
        <v>31.095453336878489</v>
      </c>
      <c r="E43" s="63">
        <f t="shared" si="28"/>
        <v>14.610475937250731</v>
      </c>
      <c r="F43" s="63">
        <f t="shared" si="28"/>
        <v>32.757245413453866</v>
      </c>
      <c r="G43" s="63">
        <f t="shared" si="28"/>
        <v>73.604094655676676</v>
      </c>
      <c r="H43" s="184">
        <f t="shared" ref="H43:M43" si="34">H34*100/$H34</f>
        <v>100</v>
      </c>
      <c r="I43" s="63">
        <f t="shared" si="34"/>
        <v>18.065193743201171</v>
      </c>
      <c r="J43" s="63">
        <f t="shared" si="34"/>
        <v>27.928654488165346</v>
      </c>
      <c r="K43" s="63">
        <f t="shared" si="34"/>
        <v>14.37975918076447</v>
      </c>
      <c r="L43" s="63">
        <f t="shared" si="34"/>
        <v>39.626392587869013</v>
      </c>
      <c r="M43" s="63">
        <f t="shared" si="34"/>
        <v>76.97963164409768</v>
      </c>
    </row>
    <row r="44" spans="1:13" ht="14.65" customHeight="1" thickBot="1">
      <c r="A44" s="85" t="s">
        <v>6</v>
      </c>
      <c r="B44" s="185">
        <f t="shared" si="28"/>
        <v>100</v>
      </c>
      <c r="C44" s="65">
        <f t="shared" si="28"/>
        <v>13.518821603927988</v>
      </c>
      <c r="D44" s="65">
        <f t="shared" si="28"/>
        <v>30.974982464344166</v>
      </c>
      <c r="E44" s="65">
        <f t="shared" si="28"/>
        <v>20.012469799703844</v>
      </c>
      <c r="F44" s="65">
        <f t="shared" si="28"/>
        <v>35.493726132024001</v>
      </c>
      <c r="G44" s="65">
        <f t="shared" si="28"/>
        <v>87.163899929857379</v>
      </c>
      <c r="H44" s="185">
        <f t="shared" ref="H44:M44" si="35">H35*100/$H35</f>
        <v>100</v>
      </c>
      <c r="I44" s="65">
        <f t="shared" si="35"/>
        <v>11.114715104335604</v>
      </c>
      <c r="J44" s="65">
        <f t="shared" si="35"/>
        <v>25.624391826143366</v>
      </c>
      <c r="K44" s="65">
        <f t="shared" si="35"/>
        <v>20.385134097000527</v>
      </c>
      <c r="L44" s="65">
        <f t="shared" si="35"/>
        <v>42.875758972520501</v>
      </c>
      <c r="M44" s="65">
        <f t="shared" si="35"/>
        <v>83.661391558689132</v>
      </c>
    </row>
    <row r="45" spans="1:13" ht="14.65" customHeight="1">
      <c r="A45" s="8"/>
      <c r="B45" s="365" t="s">
        <v>214</v>
      </c>
      <c r="C45" s="365"/>
      <c r="D45" s="365"/>
      <c r="E45" s="365"/>
      <c r="F45" s="365"/>
      <c r="G45" s="365"/>
      <c r="H45" s="365" t="s">
        <v>214</v>
      </c>
      <c r="I45" s="365"/>
      <c r="J45" s="365"/>
      <c r="K45" s="365"/>
      <c r="L45" s="365"/>
      <c r="M45" s="365"/>
    </row>
    <row r="46" spans="1:13" ht="14.65" customHeight="1" thickBot="1">
      <c r="A46" s="8"/>
      <c r="B46" s="362" t="s">
        <v>5</v>
      </c>
      <c r="C46" s="362"/>
      <c r="D46" s="362"/>
      <c r="E46" s="362"/>
      <c r="F46" s="362"/>
      <c r="G46" s="362"/>
      <c r="H46" s="362" t="s">
        <v>5</v>
      </c>
      <c r="I46" s="362"/>
      <c r="J46" s="362"/>
      <c r="K46" s="362"/>
      <c r="L46" s="362"/>
      <c r="M46" s="362"/>
    </row>
    <row r="47" spans="1:13" ht="14.65" customHeight="1" thickBot="1">
      <c r="A47" s="13" t="s">
        <v>1</v>
      </c>
      <c r="B47" s="194">
        <f>B28-B9</f>
        <v>15213</v>
      </c>
      <c r="C47" s="194">
        <f t="shared" ref="C47:G47" si="36">C28-C9</f>
        <v>-16636</v>
      </c>
      <c r="D47" s="194">
        <f t="shared" si="36"/>
        <v>-3931</v>
      </c>
      <c r="E47" s="194">
        <f t="shared" si="36"/>
        <v>16316</v>
      </c>
      <c r="F47" s="194">
        <f t="shared" si="36"/>
        <v>19464</v>
      </c>
      <c r="G47" s="194">
        <f t="shared" si="36"/>
        <v>46683</v>
      </c>
      <c r="H47" s="194">
        <f>H28-H9</f>
        <v>25550</v>
      </c>
      <c r="I47" s="194">
        <f t="shared" ref="I47:M47" si="37">I28-I9</f>
        <v>-64624</v>
      </c>
      <c r="J47" s="194">
        <f t="shared" si="37"/>
        <v>-44668</v>
      </c>
      <c r="K47" s="194">
        <f t="shared" si="37"/>
        <v>41926</v>
      </c>
      <c r="L47" s="194">
        <f t="shared" si="37"/>
        <v>92916</v>
      </c>
      <c r="M47" s="194">
        <f t="shared" si="37"/>
        <v>121766</v>
      </c>
    </row>
    <row r="48" spans="1:13" ht="14.65" customHeight="1" thickBot="1">
      <c r="A48" s="14" t="s">
        <v>83</v>
      </c>
      <c r="B48" s="45">
        <f t="shared" ref="B48:G54" si="38">B29-B10</f>
        <v>14467</v>
      </c>
      <c r="C48" s="45">
        <f t="shared" si="38"/>
        <v>-5212</v>
      </c>
      <c r="D48" s="45">
        <f t="shared" si="38"/>
        <v>4951</v>
      </c>
      <c r="E48" s="45">
        <f t="shared" si="38"/>
        <v>6301</v>
      </c>
      <c r="F48" s="45">
        <f t="shared" si="38"/>
        <v>8427</v>
      </c>
      <c r="G48" s="45">
        <f t="shared" si="38"/>
        <v>20254</v>
      </c>
      <c r="H48" s="45">
        <f t="shared" ref="H48:M48" si="39">H29-H10</f>
        <v>10525</v>
      </c>
      <c r="I48" s="45">
        <f t="shared" si="39"/>
        <v>-24542</v>
      </c>
      <c r="J48" s="45">
        <f t="shared" si="39"/>
        <v>-6377</v>
      </c>
      <c r="K48" s="45">
        <f t="shared" si="39"/>
        <v>14885</v>
      </c>
      <c r="L48" s="45">
        <f t="shared" si="39"/>
        <v>26559</v>
      </c>
      <c r="M48" s="45">
        <f t="shared" si="39"/>
        <v>39611</v>
      </c>
    </row>
    <row r="49" spans="1:13" ht="14.65" customHeight="1" thickBot="1">
      <c r="A49" s="81" t="s">
        <v>84</v>
      </c>
      <c r="B49" s="55">
        <f t="shared" si="38"/>
        <v>-1086</v>
      </c>
      <c r="C49" s="55">
        <f t="shared" si="38"/>
        <v>-4368</v>
      </c>
      <c r="D49" s="55">
        <f t="shared" si="38"/>
        <v>-2841</v>
      </c>
      <c r="E49" s="55">
        <f t="shared" si="38"/>
        <v>2606</v>
      </c>
      <c r="F49" s="55">
        <f t="shared" si="38"/>
        <v>3517</v>
      </c>
      <c r="G49" s="55">
        <f t="shared" si="38"/>
        <v>7036</v>
      </c>
      <c r="H49" s="55">
        <f t="shared" ref="H49:M49" si="40">H30-H11</f>
        <v>-8615</v>
      </c>
      <c r="I49" s="55">
        <f t="shared" si="40"/>
        <v>-14044</v>
      </c>
      <c r="J49" s="55">
        <f t="shared" si="40"/>
        <v>-14624</v>
      </c>
      <c r="K49" s="55">
        <f t="shared" si="40"/>
        <v>7995</v>
      </c>
      <c r="L49" s="55">
        <f t="shared" si="40"/>
        <v>12058</v>
      </c>
      <c r="M49" s="55">
        <f t="shared" si="40"/>
        <v>16719</v>
      </c>
    </row>
    <row r="50" spans="1:13" ht="14.65" customHeight="1" thickBot="1">
      <c r="A50" s="82" t="s">
        <v>110</v>
      </c>
      <c r="B50" s="45">
        <f t="shared" si="38"/>
        <v>-13643</v>
      </c>
      <c r="C50" s="45">
        <f t="shared" si="38"/>
        <v>-4268</v>
      </c>
      <c r="D50" s="45">
        <f t="shared" si="38"/>
        <v>-11029</v>
      </c>
      <c r="E50" s="45">
        <f t="shared" si="38"/>
        <v>2761</v>
      </c>
      <c r="F50" s="45">
        <f t="shared" si="38"/>
        <v>-1107</v>
      </c>
      <c r="G50" s="45">
        <f t="shared" si="38"/>
        <v>-611</v>
      </c>
      <c r="H50" s="45">
        <f t="shared" ref="H50:M50" si="41">H31-H12</f>
        <v>-6394</v>
      </c>
      <c r="I50" s="45">
        <f t="shared" si="41"/>
        <v>-11492</v>
      </c>
      <c r="J50" s="45">
        <f t="shared" si="41"/>
        <v>-19321</v>
      </c>
      <c r="K50" s="45">
        <f t="shared" si="41"/>
        <v>6566</v>
      </c>
      <c r="L50" s="45">
        <f t="shared" si="41"/>
        <v>17853</v>
      </c>
      <c r="M50" s="45">
        <f t="shared" si="41"/>
        <v>20312</v>
      </c>
    </row>
    <row r="51" spans="1:13" ht="14.65" customHeight="1" thickBot="1">
      <c r="A51" s="83" t="s">
        <v>8</v>
      </c>
      <c r="B51" s="55">
        <f t="shared" si="38"/>
        <v>750</v>
      </c>
      <c r="C51" s="55">
        <f t="shared" si="38"/>
        <v>-775</v>
      </c>
      <c r="D51" s="55">
        <f t="shared" si="38"/>
        <v>40</v>
      </c>
      <c r="E51" s="55">
        <f t="shared" si="38"/>
        <v>693</v>
      </c>
      <c r="F51" s="55">
        <f t="shared" si="38"/>
        <v>792</v>
      </c>
      <c r="G51" s="55">
        <f t="shared" si="38"/>
        <v>2503</v>
      </c>
      <c r="H51" s="55">
        <f t="shared" ref="H51:M51" si="42">H32-H13</f>
        <v>4047</v>
      </c>
      <c r="I51" s="55">
        <f t="shared" si="42"/>
        <v>-1906</v>
      </c>
      <c r="J51" s="55">
        <f t="shared" si="42"/>
        <v>-1648</v>
      </c>
      <c r="K51" s="55">
        <f t="shared" si="42"/>
        <v>2092</v>
      </c>
      <c r="L51" s="55">
        <f t="shared" si="42"/>
        <v>5509</v>
      </c>
      <c r="M51" s="55">
        <f t="shared" si="42"/>
        <v>6972</v>
      </c>
    </row>
    <row r="52" spans="1:13" ht="14.65" customHeight="1" thickBot="1">
      <c r="A52" s="14" t="s">
        <v>51</v>
      </c>
      <c r="B52" s="45">
        <f t="shared" si="38"/>
        <v>3225</v>
      </c>
      <c r="C52" s="45">
        <f t="shared" si="38"/>
        <v>-466</v>
      </c>
      <c r="D52" s="45">
        <f t="shared" si="38"/>
        <v>1102</v>
      </c>
      <c r="E52" s="45">
        <f t="shared" si="38"/>
        <v>1500</v>
      </c>
      <c r="F52" s="45">
        <f t="shared" si="38"/>
        <v>1089</v>
      </c>
      <c r="G52" s="45">
        <f t="shared" si="38"/>
        <v>3957</v>
      </c>
      <c r="H52" s="45">
        <f t="shared" ref="H52:M52" si="43">H33-H14</f>
        <v>8000</v>
      </c>
      <c r="I52" s="45">
        <f t="shared" si="43"/>
        <v>-4253</v>
      </c>
      <c r="J52" s="45">
        <f t="shared" si="43"/>
        <v>-1593</v>
      </c>
      <c r="K52" s="45">
        <f t="shared" si="43"/>
        <v>2628</v>
      </c>
      <c r="L52" s="45">
        <f t="shared" si="43"/>
        <v>11218</v>
      </c>
      <c r="M52" s="45">
        <f t="shared" si="43"/>
        <v>11555</v>
      </c>
    </row>
    <row r="53" spans="1:13" ht="14.65" customHeight="1" thickBot="1">
      <c r="A53" s="84" t="s">
        <v>9</v>
      </c>
      <c r="B53" s="55">
        <f t="shared" si="38"/>
        <v>896</v>
      </c>
      <c r="C53" s="55">
        <f t="shared" si="38"/>
        <v>-584</v>
      </c>
      <c r="D53" s="55">
        <f t="shared" si="38"/>
        <v>140</v>
      </c>
      <c r="E53" s="55">
        <f t="shared" si="38"/>
        <v>395</v>
      </c>
      <c r="F53" s="55">
        <f t="shared" si="38"/>
        <v>945</v>
      </c>
      <c r="G53" s="55">
        <f t="shared" si="38"/>
        <v>1755</v>
      </c>
      <c r="H53" s="55">
        <f t="shared" ref="H53:M53" si="44">H34-H15</f>
        <v>1512</v>
      </c>
      <c r="I53" s="55">
        <f t="shared" si="44"/>
        <v>-2422</v>
      </c>
      <c r="J53" s="55">
        <f t="shared" si="44"/>
        <v>-1198</v>
      </c>
      <c r="K53" s="55">
        <f t="shared" si="44"/>
        <v>1458</v>
      </c>
      <c r="L53" s="55">
        <f t="shared" si="44"/>
        <v>3674</v>
      </c>
      <c r="M53" s="55">
        <f t="shared" si="44"/>
        <v>5213</v>
      </c>
    </row>
    <row r="54" spans="1:13" ht="14.65" customHeight="1" thickBot="1">
      <c r="A54" s="85" t="s">
        <v>6</v>
      </c>
      <c r="B54" s="45">
        <f t="shared" si="38"/>
        <v>10604</v>
      </c>
      <c r="C54" s="45">
        <f t="shared" si="38"/>
        <v>-963</v>
      </c>
      <c r="D54" s="45">
        <f t="shared" si="38"/>
        <v>3706</v>
      </c>
      <c r="E54" s="45">
        <f t="shared" si="38"/>
        <v>2060</v>
      </c>
      <c r="F54" s="45">
        <f t="shared" si="38"/>
        <v>5801</v>
      </c>
      <c r="G54" s="45">
        <f t="shared" si="38"/>
        <v>11789</v>
      </c>
      <c r="H54" s="45">
        <f t="shared" ref="H54:M54" si="45">H35-H16</f>
        <v>16475</v>
      </c>
      <c r="I54" s="45">
        <f t="shared" si="45"/>
        <v>-5965</v>
      </c>
      <c r="J54" s="45">
        <f t="shared" si="45"/>
        <v>93</v>
      </c>
      <c r="K54" s="45">
        <f t="shared" si="45"/>
        <v>6302</v>
      </c>
      <c r="L54" s="45">
        <f t="shared" si="45"/>
        <v>16045</v>
      </c>
      <c r="M54" s="45">
        <f t="shared" si="45"/>
        <v>21384</v>
      </c>
    </row>
    <row r="55" spans="1:13" ht="14.65" customHeight="1" thickBot="1">
      <c r="A55" s="8"/>
      <c r="B55" s="362" t="s">
        <v>124</v>
      </c>
      <c r="C55" s="362"/>
      <c r="D55" s="362"/>
      <c r="E55" s="362"/>
      <c r="F55" s="362"/>
      <c r="G55" s="362"/>
      <c r="H55" s="362" t="s">
        <v>124</v>
      </c>
      <c r="I55" s="362"/>
      <c r="J55" s="362"/>
      <c r="K55" s="362"/>
      <c r="L55" s="362"/>
      <c r="M55" s="362"/>
    </row>
    <row r="56" spans="1:13" ht="14.65" customHeight="1" thickBot="1">
      <c r="A56" s="13" t="s">
        <v>1</v>
      </c>
      <c r="B56" s="193">
        <f>B37-B18</f>
        <v>0</v>
      </c>
      <c r="C56" s="193">
        <f t="shared" ref="C56:G56" si="46">C37-C18</f>
        <v>-2.8723412042759602</v>
      </c>
      <c r="D56" s="193">
        <f t="shared" si="46"/>
        <v>-1.6404673556811531</v>
      </c>
      <c r="E56" s="193">
        <f t="shared" si="46"/>
        <v>2.1949104357121652</v>
      </c>
      <c r="F56" s="193">
        <f t="shared" si="46"/>
        <v>2.3178981242449517</v>
      </c>
      <c r="G56" s="193">
        <f t="shared" si="46"/>
        <v>5.7174615382753515</v>
      </c>
      <c r="H56" s="193">
        <f>H37-H18</f>
        <v>0</v>
      </c>
      <c r="I56" s="193">
        <f t="shared" ref="I56:M56" si="47">I37-I18</f>
        <v>-4.2678447816126877</v>
      </c>
      <c r="J56" s="193">
        <f t="shared" si="47"/>
        <v>-3.3839413659249828</v>
      </c>
      <c r="K56" s="193">
        <f t="shared" si="47"/>
        <v>2.3803436674874785</v>
      </c>
      <c r="L56" s="193">
        <f t="shared" si="47"/>
        <v>5.2714424800501902</v>
      </c>
      <c r="M56" s="193">
        <f t="shared" si="47"/>
        <v>6.5363222765219788</v>
      </c>
    </row>
    <row r="57" spans="1:13" ht="14.65" customHeight="1" thickBot="1">
      <c r="A57" s="14" t="s">
        <v>83</v>
      </c>
      <c r="B57" s="57">
        <f t="shared" ref="B57:G63" si="48">B38-B19</f>
        <v>0</v>
      </c>
      <c r="C57" s="57">
        <f t="shared" si="48"/>
        <v>-2.9381795736636462</v>
      </c>
      <c r="D57" s="57">
        <f t="shared" si="48"/>
        <v>-0.74840366917666756</v>
      </c>
      <c r="E57" s="57">
        <f t="shared" si="48"/>
        <v>1.8837656760398112</v>
      </c>
      <c r="F57" s="57">
        <f t="shared" si="48"/>
        <v>1.8028175668004991</v>
      </c>
      <c r="G57" s="57">
        <f t="shared" si="48"/>
        <v>4.8448921596660455</v>
      </c>
      <c r="H57" s="57">
        <f t="shared" ref="H57:M57" si="49">H38-H19</f>
        <v>0</v>
      </c>
      <c r="I57" s="57">
        <f t="shared" si="49"/>
        <v>-4.9166715885163494</v>
      </c>
      <c r="J57" s="57">
        <f t="shared" si="49"/>
        <v>-1.9376078684643474</v>
      </c>
      <c r="K57" s="57">
        <f t="shared" si="49"/>
        <v>2.4884975303473809</v>
      </c>
      <c r="L57" s="57">
        <f t="shared" si="49"/>
        <v>4.3657819266333249</v>
      </c>
      <c r="M57" s="57">
        <f t="shared" si="49"/>
        <v>6.1671229583464537</v>
      </c>
    </row>
    <row r="58" spans="1:13" ht="14.65" customHeight="1" thickBot="1">
      <c r="A58" s="81" t="s">
        <v>84</v>
      </c>
      <c r="B58" s="56">
        <f t="shared" si="48"/>
        <v>0</v>
      </c>
      <c r="C58" s="56">
        <f t="shared" si="48"/>
        <v>-3.5578398060689409</v>
      </c>
      <c r="D58" s="56">
        <f t="shared" si="48"/>
        <v>-1.9715184046708032</v>
      </c>
      <c r="E58" s="56">
        <f t="shared" si="48"/>
        <v>2.3207339681673957</v>
      </c>
      <c r="F58" s="56">
        <f t="shared" si="48"/>
        <v>3.2086242425723448</v>
      </c>
      <c r="G58" s="56">
        <f t="shared" si="48"/>
        <v>6.4658795111674863</v>
      </c>
      <c r="H58" s="56">
        <f t="shared" ref="H58:M58" si="50">H39-H20</f>
        <v>0</v>
      </c>
      <c r="I58" s="56">
        <f t="shared" si="50"/>
        <v>-4.41198692757869</v>
      </c>
      <c r="J58" s="56">
        <f t="shared" si="50"/>
        <v>-3.9087666261114649</v>
      </c>
      <c r="K58" s="56">
        <f t="shared" si="50"/>
        <v>3.2352724242337754</v>
      </c>
      <c r="L58" s="56">
        <f t="shared" si="50"/>
        <v>5.0854811294563795</v>
      </c>
      <c r="M58" s="56">
        <f t="shared" si="50"/>
        <v>7.7521231786811455</v>
      </c>
    </row>
    <row r="59" spans="1:13" ht="14.65" customHeight="1" thickBot="1">
      <c r="A59" s="82" t="s">
        <v>110</v>
      </c>
      <c r="B59" s="57">
        <f t="shared" si="48"/>
        <v>0</v>
      </c>
      <c r="C59" s="57">
        <f t="shared" si="48"/>
        <v>-1.8075370830472597</v>
      </c>
      <c r="D59" s="57">
        <f t="shared" si="48"/>
        <v>-2.9979290058139298</v>
      </c>
      <c r="E59" s="57">
        <f t="shared" si="48"/>
        <v>3.2582524487356821</v>
      </c>
      <c r="F59" s="57">
        <f t="shared" si="48"/>
        <v>1.5472136401255092</v>
      </c>
      <c r="G59" s="57">
        <f t="shared" si="48"/>
        <v>4.5573484384297913</v>
      </c>
      <c r="H59" s="57">
        <f t="shared" ref="H59:M59" si="51">H40-H21</f>
        <v>0</v>
      </c>
      <c r="I59" s="57">
        <f t="shared" si="51"/>
        <v>-2.9689243696612451</v>
      </c>
      <c r="J59" s="57">
        <f t="shared" si="51"/>
        <v>-4.6074908663039125</v>
      </c>
      <c r="K59" s="57">
        <f t="shared" si="51"/>
        <v>2.0933346467140765</v>
      </c>
      <c r="L59" s="57">
        <f t="shared" si="51"/>
        <v>5.483080589251081</v>
      </c>
      <c r="M59" s="57">
        <f t="shared" si="51"/>
        <v>6.6922279585931221</v>
      </c>
    </row>
    <row r="60" spans="1:13" ht="14.65" customHeight="1" thickBot="1">
      <c r="A60" s="83" t="s">
        <v>8</v>
      </c>
      <c r="B60" s="56">
        <f t="shared" si="48"/>
        <v>0</v>
      </c>
      <c r="C60" s="56">
        <f t="shared" si="48"/>
        <v>-2.8539326104511797</v>
      </c>
      <c r="D60" s="56">
        <f t="shared" si="48"/>
        <v>-0.74634668349824551</v>
      </c>
      <c r="E60" s="56">
        <f t="shared" si="48"/>
        <v>1.9683015662516485</v>
      </c>
      <c r="F60" s="56">
        <f t="shared" si="48"/>
        <v>1.6319777276977732</v>
      </c>
      <c r="G60" s="56">
        <f t="shared" si="48"/>
        <v>6.3586408588124073</v>
      </c>
      <c r="H60" s="56">
        <f t="shared" ref="H60:M60" si="52">H41-H22</f>
        <v>0</v>
      </c>
      <c r="I60" s="56">
        <f t="shared" si="52"/>
        <v>-3.037513837142841</v>
      </c>
      <c r="J60" s="56">
        <f t="shared" si="52"/>
        <v>-3.6784884205518615</v>
      </c>
      <c r="K60" s="56">
        <f t="shared" si="52"/>
        <v>1.9903452352725051</v>
      </c>
      <c r="L60" s="56">
        <f t="shared" si="52"/>
        <v>4.7256570224221974</v>
      </c>
      <c r="M60" s="56">
        <f t="shared" si="52"/>
        <v>4.6779564038648545</v>
      </c>
    </row>
    <row r="61" spans="1:13" ht="14.65" customHeight="1" thickBot="1">
      <c r="A61" s="14" t="s">
        <v>51</v>
      </c>
      <c r="B61" s="57">
        <f t="shared" si="48"/>
        <v>0</v>
      </c>
      <c r="C61" s="57">
        <f t="shared" si="48"/>
        <v>-1.9250402872889012</v>
      </c>
      <c r="D61" s="57">
        <f t="shared" si="48"/>
        <v>-0.13965286899229312</v>
      </c>
      <c r="E61" s="57">
        <f t="shared" si="48"/>
        <v>2.644320510615195</v>
      </c>
      <c r="F61" s="57">
        <f t="shared" si="48"/>
        <v>-0.5796273543340078</v>
      </c>
      <c r="G61" s="57">
        <f t="shared" si="48"/>
        <v>2.6578083957409433</v>
      </c>
      <c r="H61" s="57">
        <f t="shared" ref="H61:M61" si="53">H42-H23</f>
        <v>0</v>
      </c>
      <c r="I61" s="57">
        <f t="shared" si="53"/>
        <v>-3.4276624028194238</v>
      </c>
      <c r="J61" s="57">
        <f t="shared" si="53"/>
        <v>-2.5974402994654575</v>
      </c>
      <c r="K61" s="57">
        <f t="shared" si="53"/>
        <v>1.1261113625776549</v>
      </c>
      <c r="L61" s="57">
        <f t="shared" si="53"/>
        <v>4.8989913397072229</v>
      </c>
      <c r="M61" s="57">
        <f t="shared" si="53"/>
        <v>3.0754107739830374</v>
      </c>
    </row>
    <row r="62" spans="1:13" ht="14.65" customHeight="1" thickBot="1">
      <c r="A62" s="84" t="s">
        <v>9</v>
      </c>
      <c r="B62" s="56">
        <f t="shared" si="48"/>
        <v>0</v>
      </c>
      <c r="C62" s="56">
        <f t="shared" si="48"/>
        <v>-5.4917299604131742</v>
      </c>
      <c r="D62" s="56">
        <f t="shared" si="48"/>
        <v>-0.97975163908984442</v>
      </c>
      <c r="E62" s="56">
        <f t="shared" si="48"/>
        <v>1.8666252163007737</v>
      </c>
      <c r="F62" s="56">
        <f t="shared" si="48"/>
        <v>4.6048563832022396</v>
      </c>
      <c r="G62" s="56">
        <f t="shared" si="48"/>
        <v>7.7431955886707442</v>
      </c>
      <c r="H62" s="56">
        <f t="shared" ref="H62:M62" si="54">H43-H24</f>
        <v>0</v>
      </c>
      <c r="I62" s="56">
        <f t="shared" si="54"/>
        <v>-5.2023814411404103</v>
      </c>
      <c r="J62" s="56">
        <f t="shared" si="54"/>
        <v>-3.1275938228410993</v>
      </c>
      <c r="K62" s="56">
        <f t="shared" si="54"/>
        <v>2.3946609295966521</v>
      </c>
      <c r="L62" s="56">
        <f t="shared" si="54"/>
        <v>5.9353143343848629</v>
      </c>
      <c r="M62" s="56">
        <f t="shared" si="54"/>
        <v>7.815828223644445</v>
      </c>
    </row>
    <row r="63" spans="1:13" ht="14.65" customHeight="1" thickBot="1">
      <c r="A63" s="85" t="s">
        <v>6</v>
      </c>
      <c r="B63" s="57">
        <f t="shared" si="48"/>
        <v>0</v>
      </c>
      <c r="C63" s="57">
        <f t="shared" si="48"/>
        <v>-4.4752401316138322</v>
      </c>
      <c r="D63" s="57">
        <f t="shared" si="48"/>
        <v>0.78693742316846382</v>
      </c>
      <c r="E63" s="57">
        <f t="shared" si="48"/>
        <v>-0.11600585901401317</v>
      </c>
      <c r="F63" s="57">
        <f t="shared" si="48"/>
        <v>3.8043085674593797</v>
      </c>
      <c r="G63" s="57">
        <f t="shared" si="48"/>
        <v>4.7546078531454583</v>
      </c>
      <c r="H63" s="57">
        <f t="shared" ref="H63:M63" si="55">H44-H25</f>
        <v>0</v>
      </c>
      <c r="I63" s="57">
        <f t="shared" si="55"/>
        <v>-4.8953567296926277</v>
      </c>
      <c r="J63" s="57">
        <f t="shared" si="55"/>
        <v>-2.5924414485841147</v>
      </c>
      <c r="K63" s="57">
        <f t="shared" si="55"/>
        <v>1.8483128783337257</v>
      </c>
      <c r="L63" s="57">
        <f t="shared" si="55"/>
        <v>5.6394852999430185</v>
      </c>
      <c r="M63" s="57">
        <f t="shared" si="55"/>
        <v>4.7726840688614374</v>
      </c>
    </row>
    <row r="64" spans="1:13" ht="20.25" customHeight="1">
      <c r="A64" s="367" t="s">
        <v>127</v>
      </c>
      <c r="B64" s="367"/>
      <c r="C64" s="367"/>
      <c r="D64" s="367"/>
      <c r="E64" s="367"/>
      <c r="F64" s="367"/>
      <c r="G64" s="367"/>
      <c r="H64" s="367"/>
      <c r="I64" s="367"/>
      <c r="J64" s="367"/>
      <c r="K64" s="367"/>
      <c r="L64" s="367"/>
      <c r="M64" s="367"/>
    </row>
  </sheetData>
  <mergeCells count="24">
    <mergeCell ref="H26:M26"/>
    <mergeCell ref="H27:M27"/>
    <mergeCell ref="H36:M36"/>
    <mergeCell ref="H45:M45"/>
    <mergeCell ref="B26:G26"/>
    <mergeCell ref="B27:G27"/>
    <mergeCell ref="B36:G36"/>
    <mergeCell ref="B45:G45"/>
    <mergeCell ref="A64:M64"/>
    <mergeCell ref="B46:G46"/>
    <mergeCell ref="B55:G55"/>
    <mergeCell ref="A5:A6"/>
    <mergeCell ref="B5:B6"/>
    <mergeCell ref="C5:G5"/>
    <mergeCell ref="B7:G7"/>
    <mergeCell ref="B8:G8"/>
    <mergeCell ref="B17:G17"/>
    <mergeCell ref="H46:M46"/>
    <mergeCell ref="H55:M55"/>
    <mergeCell ref="H5:H6"/>
    <mergeCell ref="I5:M5"/>
    <mergeCell ref="H7:M7"/>
    <mergeCell ref="H8:M8"/>
    <mergeCell ref="H17:M17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4"/>
  <sheetViews>
    <sheetView workbookViewId="0"/>
  </sheetViews>
  <sheetFormatPr baseColWidth="10" defaultColWidth="10.81640625" defaultRowHeight="14.65" customHeight="1"/>
  <cols>
    <col min="1" max="1" width="26.81640625" style="3" customWidth="1"/>
    <col min="2" max="2" width="14.453125" style="3" customWidth="1"/>
    <col min="3" max="7" width="13.54296875" style="3" customWidth="1"/>
    <col min="8" max="8" width="14.453125" style="3" customWidth="1"/>
    <col min="9" max="13" width="13.54296875" style="3" customWidth="1"/>
    <col min="14" max="16384" width="10.81640625" style="3"/>
  </cols>
  <sheetData>
    <row r="1" spans="1:13" s="5" customFormat="1" ht="20.25" customHeight="1">
      <c r="A1" s="4" t="s">
        <v>0</v>
      </c>
    </row>
    <row r="2" spans="1:13" s="2" customFormat="1" ht="14.65" customHeight="1">
      <c r="A2" s="1"/>
    </row>
    <row r="3" spans="1:13" s="2" customFormat="1" ht="14.65" customHeight="1">
      <c r="A3" s="9" t="s">
        <v>358</v>
      </c>
    </row>
    <row r="5" spans="1:13" ht="14.65" customHeight="1">
      <c r="A5" s="375" t="s">
        <v>64</v>
      </c>
      <c r="B5" s="371" t="s">
        <v>164</v>
      </c>
      <c r="C5" s="366" t="s">
        <v>27</v>
      </c>
      <c r="D5" s="366"/>
      <c r="E5" s="366"/>
      <c r="F5" s="366"/>
      <c r="G5" s="366"/>
      <c r="H5" s="371" t="s">
        <v>165</v>
      </c>
      <c r="I5" s="366" t="s">
        <v>27</v>
      </c>
      <c r="J5" s="366"/>
      <c r="K5" s="366"/>
      <c r="L5" s="366"/>
      <c r="M5" s="366"/>
    </row>
    <row r="6" spans="1:13" s="25" customFormat="1" ht="40.15" customHeight="1">
      <c r="A6" s="377"/>
      <c r="B6" s="372"/>
      <c r="C6" s="181" t="s">
        <v>72</v>
      </c>
      <c r="D6" s="181" t="s">
        <v>145</v>
      </c>
      <c r="E6" s="181" t="s">
        <v>146</v>
      </c>
      <c r="F6" s="181" t="s">
        <v>147</v>
      </c>
      <c r="G6" s="181" t="s">
        <v>152</v>
      </c>
      <c r="H6" s="372"/>
      <c r="I6" s="181" t="s">
        <v>72</v>
      </c>
      <c r="J6" s="181" t="s">
        <v>145</v>
      </c>
      <c r="K6" s="181" t="s">
        <v>146</v>
      </c>
      <c r="L6" s="181" t="s">
        <v>147</v>
      </c>
      <c r="M6" s="181" t="s">
        <v>152</v>
      </c>
    </row>
    <row r="7" spans="1:13" ht="14.65" customHeight="1">
      <c r="A7" s="8"/>
      <c r="B7" s="365">
        <v>2012</v>
      </c>
      <c r="C7" s="365"/>
      <c r="D7" s="365"/>
      <c r="E7" s="365"/>
      <c r="F7" s="365"/>
      <c r="G7" s="365"/>
      <c r="H7" s="365">
        <v>2012</v>
      </c>
      <c r="I7" s="365"/>
      <c r="J7" s="365"/>
      <c r="K7" s="365"/>
      <c r="L7" s="365"/>
      <c r="M7" s="365"/>
    </row>
    <row r="8" spans="1:13" ht="14.65" customHeight="1" thickBot="1">
      <c r="A8" s="8"/>
      <c r="B8" s="362" t="s">
        <v>5</v>
      </c>
      <c r="C8" s="362"/>
      <c r="D8" s="362"/>
      <c r="E8" s="362"/>
      <c r="F8" s="362"/>
      <c r="G8" s="362"/>
      <c r="H8" s="362" t="s">
        <v>5</v>
      </c>
      <c r="I8" s="362"/>
      <c r="J8" s="362"/>
      <c r="K8" s="362"/>
      <c r="L8" s="362"/>
      <c r="M8" s="362"/>
    </row>
    <row r="9" spans="1:13" ht="14.65" customHeight="1" thickBot="1">
      <c r="A9" s="13" t="s">
        <v>1</v>
      </c>
      <c r="B9" s="191">
        <f>SUM(B10:B16)</f>
        <v>85490</v>
      </c>
      <c r="C9" s="307">
        <f t="shared" ref="C9:G9" si="0">SUM(C10:C16)</f>
        <v>47238</v>
      </c>
      <c r="D9" s="307">
        <f t="shared" si="0"/>
        <v>30965</v>
      </c>
      <c r="E9" s="307">
        <f t="shared" si="0"/>
        <v>2346</v>
      </c>
      <c r="F9" s="307">
        <f t="shared" si="0"/>
        <v>4941</v>
      </c>
      <c r="G9" s="307">
        <f t="shared" si="0"/>
        <v>75584</v>
      </c>
      <c r="H9" s="307">
        <f>SUM(H10:H16)</f>
        <v>366583</v>
      </c>
      <c r="I9" s="307">
        <f t="shared" ref="I9" si="1">SUM(I10:I16)</f>
        <v>236798</v>
      </c>
      <c r="J9" s="307">
        <f t="shared" ref="J9" si="2">SUM(J10:J16)</f>
        <v>117781</v>
      </c>
      <c r="K9" s="307">
        <f t="shared" ref="K9" si="3">SUM(K10:K16)</f>
        <v>4351</v>
      </c>
      <c r="L9" s="307">
        <f t="shared" ref="L9" si="4">SUM(L10:L16)</f>
        <v>7653</v>
      </c>
      <c r="M9" s="307">
        <f t="shared" ref="M9" si="5">SUM(M10:M16)</f>
        <v>280941</v>
      </c>
    </row>
    <row r="10" spans="1:13" ht="14.65" customHeight="1" thickBot="1">
      <c r="A10" s="14" t="s">
        <v>83</v>
      </c>
      <c r="B10" s="42">
        <f>SUM(C10:F10)</f>
        <v>41848</v>
      </c>
      <c r="C10" s="292">
        <v>20589</v>
      </c>
      <c r="D10" s="292">
        <v>16595</v>
      </c>
      <c r="E10" s="292">
        <v>1539</v>
      </c>
      <c r="F10" s="292">
        <v>3125</v>
      </c>
      <c r="G10" s="292">
        <v>37715</v>
      </c>
      <c r="H10" s="292">
        <f>SUM(I10:L10)</f>
        <v>179900</v>
      </c>
      <c r="I10" s="292">
        <v>120231</v>
      </c>
      <c r="J10" s="292">
        <v>53460</v>
      </c>
      <c r="K10" s="292">
        <v>2165</v>
      </c>
      <c r="L10" s="292">
        <v>4044</v>
      </c>
      <c r="M10" s="292">
        <v>136953</v>
      </c>
    </row>
    <row r="11" spans="1:13" ht="14.65" customHeight="1" thickBot="1">
      <c r="A11" s="81" t="s">
        <v>84</v>
      </c>
      <c r="B11" s="39">
        <f t="shared" ref="B11:B16" si="6">SUM(C11:F11)</f>
        <v>8174</v>
      </c>
      <c r="C11" s="291">
        <v>4557</v>
      </c>
      <c r="D11" s="291">
        <v>2811</v>
      </c>
      <c r="E11" s="291">
        <v>226</v>
      </c>
      <c r="F11" s="291">
        <v>580</v>
      </c>
      <c r="G11" s="291">
        <v>7089</v>
      </c>
      <c r="H11" s="291">
        <f t="shared" ref="H11:H16" si="7">SUM(I11:L11)</f>
        <v>31160</v>
      </c>
      <c r="I11" s="291">
        <v>20501</v>
      </c>
      <c r="J11" s="291">
        <v>8666</v>
      </c>
      <c r="K11" s="291">
        <v>612</v>
      </c>
      <c r="L11" s="291">
        <v>1381</v>
      </c>
      <c r="M11" s="291">
        <v>24565</v>
      </c>
    </row>
    <row r="12" spans="1:13" ht="14.65" customHeight="1" thickBot="1">
      <c r="A12" s="82" t="s">
        <v>110</v>
      </c>
      <c r="B12" s="42">
        <f t="shared" si="6"/>
        <v>8989</v>
      </c>
      <c r="C12" s="292">
        <v>4998</v>
      </c>
      <c r="D12" s="292">
        <v>3283</v>
      </c>
      <c r="E12" s="292">
        <v>185</v>
      </c>
      <c r="F12" s="292">
        <v>523</v>
      </c>
      <c r="G12" s="292">
        <v>7823</v>
      </c>
      <c r="H12" s="292">
        <f t="shared" si="7"/>
        <v>21136</v>
      </c>
      <c r="I12" s="292">
        <v>15160</v>
      </c>
      <c r="J12" s="292">
        <v>4823</v>
      </c>
      <c r="K12" s="292">
        <v>380</v>
      </c>
      <c r="L12" s="292">
        <v>773</v>
      </c>
      <c r="M12" s="292">
        <v>16884</v>
      </c>
    </row>
    <row r="13" spans="1:13" ht="14.65" customHeight="1" thickBot="1">
      <c r="A13" s="83" t="s">
        <v>8</v>
      </c>
      <c r="B13" s="39">
        <f t="shared" si="6"/>
        <v>4676</v>
      </c>
      <c r="C13" s="291">
        <v>2663</v>
      </c>
      <c r="D13" s="291">
        <v>1772</v>
      </c>
      <c r="E13" s="291">
        <v>47</v>
      </c>
      <c r="F13" s="291">
        <v>194</v>
      </c>
      <c r="G13" s="291">
        <v>3954</v>
      </c>
      <c r="H13" s="291">
        <f t="shared" si="7"/>
        <v>20864</v>
      </c>
      <c r="I13" s="291">
        <v>12391</v>
      </c>
      <c r="J13" s="291">
        <v>8019</v>
      </c>
      <c r="K13" s="291">
        <v>106</v>
      </c>
      <c r="L13" s="291">
        <v>348</v>
      </c>
      <c r="M13" s="291">
        <v>15483</v>
      </c>
    </row>
    <row r="14" spans="1:13" ht="14.65" customHeight="1" thickBot="1">
      <c r="A14" s="14" t="s">
        <v>51</v>
      </c>
      <c r="B14" s="42">
        <f t="shared" si="6"/>
        <v>6502</v>
      </c>
      <c r="C14" s="292">
        <v>4483</v>
      </c>
      <c r="D14" s="292">
        <v>1842</v>
      </c>
      <c r="E14" s="292">
        <v>50</v>
      </c>
      <c r="F14" s="292">
        <v>127</v>
      </c>
      <c r="G14" s="292">
        <v>5593</v>
      </c>
      <c r="H14" s="292">
        <f t="shared" si="7"/>
        <v>39234</v>
      </c>
      <c r="I14" s="292">
        <v>23662</v>
      </c>
      <c r="J14" s="292">
        <v>14893</v>
      </c>
      <c r="K14" s="292">
        <v>316</v>
      </c>
      <c r="L14" s="292">
        <v>363</v>
      </c>
      <c r="M14" s="292">
        <v>28804</v>
      </c>
    </row>
    <row r="15" spans="1:13" ht="14.65" customHeight="1" thickBot="1">
      <c r="A15" s="84" t="s">
        <v>9</v>
      </c>
      <c r="B15" s="39">
        <f t="shared" si="6"/>
        <v>2204</v>
      </c>
      <c r="C15" s="291">
        <v>1614</v>
      </c>
      <c r="D15" s="291">
        <v>541</v>
      </c>
      <c r="E15" s="291">
        <v>25</v>
      </c>
      <c r="F15" s="291">
        <v>24</v>
      </c>
      <c r="G15" s="291">
        <v>1951</v>
      </c>
      <c r="H15" s="291">
        <f t="shared" si="7"/>
        <v>12046</v>
      </c>
      <c r="I15" s="291">
        <v>7892</v>
      </c>
      <c r="J15" s="291">
        <v>4056</v>
      </c>
      <c r="K15" s="291">
        <v>42</v>
      </c>
      <c r="L15" s="291">
        <v>56</v>
      </c>
      <c r="M15" s="291">
        <v>9164</v>
      </c>
    </row>
    <row r="16" spans="1:13" ht="14.65" customHeight="1" thickBot="1">
      <c r="A16" s="85" t="s">
        <v>6</v>
      </c>
      <c r="B16" s="42">
        <f t="shared" si="6"/>
        <v>13097</v>
      </c>
      <c r="C16" s="292">
        <v>8334</v>
      </c>
      <c r="D16" s="292">
        <v>4121</v>
      </c>
      <c r="E16" s="292">
        <v>274</v>
      </c>
      <c r="F16" s="292">
        <v>368</v>
      </c>
      <c r="G16" s="292">
        <v>11459</v>
      </c>
      <c r="H16" s="292">
        <f t="shared" si="7"/>
        <v>62243</v>
      </c>
      <c r="I16" s="292">
        <v>36961</v>
      </c>
      <c r="J16" s="292">
        <v>23864</v>
      </c>
      <c r="K16" s="292">
        <v>730</v>
      </c>
      <c r="L16" s="292">
        <v>688</v>
      </c>
      <c r="M16" s="292">
        <v>49088</v>
      </c>
    </row>
    <row r="17" spans="1:13" ht="14.65" customHeight="1" thickBot="1">
      <c r="A17" s="8"/>
      <c r="B17" s="362" t="s">
        <v>48</v>
      </c>
      <c r="C17" s="362"/>
      <c r="D17" s="362"/>
      <c r="E17" s="362"/>
      <c r="F17" s="362"/>
      <c r="G17" s="362"/>
      <c r="H17" s="362" t="s">
        <v>48</v>
      </c>
      <c r="I17" s="362"/>
      <c r="J17" s="362"/>
      <c r="K17" s="362"/>
      <c r="L17" s="362"/>
      <c r="M17" s="362"/>
    </row>
    <row r="18" spans="1:13" ht="14.65" customHeight="1" thickBot="1">
      <c r="A18" s="13" t="s">
        <v>1</v>
      </c>
      <c r="B18" s="192">
        <f>B9*100/$B9</f>
        <v>100</v>
      </c>
      <c r="C18" s="190">
        <f t="shared" ref="C18:G18" si="8">C9*100/$B9</f>
        <v>55.25558544859048</v>
      </c>
      <c r="D18" s="190">
        <f t="shared" si="8"/>
        <v>36.220610597730726</v>
      </c>
      <c r="E18" s="190">
        <f t="shared" si="8"/>
        <v>2.744180605918821</v>
      </c>
      <c r="F18" s="190">
        <f t="shared" si="8"/>
        <v>5.7796233477599719</v>
      </c>
      <c r="G18" s="190">
        <f t="shared" si="8"/>
        <v>88.412679845595974</v>
      </c>
      <c r="H18" s="192">
        <f>H9*100/$H9</f>
        <v>100</v>
      </c>
      <c r="I18" s="190">
        <f t="shared" ref="I18:M18" si="9">I9*100/$H9</f>
        <v>64.596012362820971</v>
      </c>
      <c r="J18" s="190">
        <f t="shared" si="9"/>
        <v>32.129422259079114</v>
      </c>
      <c r="K18" s="190">
        <f t="shared" si="9"/>
        <v>1.186907194277967</v>
      </c>
      <c r="L18" s="190">
        <f t="shared" si="9"/>
        <v>2.087658183821945</v>
      </c>
      <c r="M18" s="190">
        <f t="shared" si="9"/>
        <v>76.637760070707046</v>
      </c>
    </row>
    <row r="19" spans="1:13" ht="14.65" customHeight="1" thickBot="1">
      <c r="A19" s="14" t="s">
        <v>83</v>
      </c>
      <c r="B19" s="185">
        <f t="shared" ref="B19:G25" si="10">B10*100/$B10</f>
        <v>100</v>
      </c>
      <c r="C19" s="65">
        <f t="shared" si="10"/>
        <v>49.1994838463009</v>
      </c>
      <c r="D19" s="65">
        <f t="shared" si="10"/>
        <v>39.655419613840564</v>
      </c>
      <c r="E19" s="65">
        <f t="shared" si="10"/>
        <v>3.6775951060982606</v>
      </c>
      <c r="F19" s="65">
        <f t="shared" si="10"/>
        <v>7.4675014337602752</v>
      </c>
      <c r="G19" s="65">
        <f t="shared" si="10"/>
        <v>90.123781303766009</v>
      </c>
      <c r="H19" s="185">
        <f t="shared" ref="H19:M19" si="11">H10*100/$H10</f>
        <v>100</v>
      </c>
      <c r="I19" s="65">
        <f t="shared" si="11"/>
        <v>66.832128960533623</v>
      </c>
      <c r="J19" s="65">
        <f t="shared" si="11"/>
        <v>29.716509171762091</v>
      </c>
      <c r="K19" s="65">
        <f t="shared" si="11"/>
        <v>1.2034463590883824</v>
      </c>
      <c r="L19" s="65">
        <f t="shared" si="11"/>
        <v>2.2479155086158977</v>
      </c>
      <c r="M19" s="65">
        <f t="shared" si="11"/>
        <v>76.127292940522509</v>
      </c>
    </row>
    <row r="20" spans="1:13" ht="14.65" customHeight="1" thickBot="1">
      <c r="A20" s="81" t="s">
        <v>84</v>
      </c>
      <c r="B20" s="184">
        <f t="shared" si="10"/>
        <v>100</v>
      </c>
      <c r="C20" s="63">
        <f t="shared" si="10"/>
        <v>55.749938830437976</v>
      </c>
      <c r="D20" s="63">
        <f t="shared" si="10"/>
        <v>34.389527770981161</v>
      </c>
      <c r="E20" s="63">
        <f t="shared" si="10"/>
        <v>2.7648642035723023</v>
      </c>
      <c r="F20" s="63">
        <f t="shared" si="10"/>
        <v>7.095669195008564</v>
      </c>
      <c r="G20" s="63">
        <f t="shared" si="10"/>
        <v>86.726205040371909</v>
      </c>
      <c r="H20" s="184">
        <f t="shared" ref="H20:M20" si="12">H11*100/$H11</f>
        <v>100</v>
      </c>
      <c r="I20" s="63">
        <f t="shared" si="12"/>
        <v>65.792682926829272</v>
      </c>
      <c r="J20" s="63">
        <f t="shared" si="12"/>
        <v>27.811296534017973</v>
      </c>
      <c r="K20" s="63">
        <f t="shared" si="12"/>
        <v>1.9640564826700899</v>
      </c>
      <c r="L20" s="63">
        <f t="shared" si="12"/>
        <v>4.4319640564826699</v>
      </c>
      <c r="M20" s="63">
        <f t="shared" si="12"/>
        <v>78.835044929396659</v>
      </c>
    </row>
    <row r="21" spans="1:13" ht="14.65" customHeight="1" thickBot="1">
      <c r="A21" s="82" t="s">
        <v>110</v>
      </c>
      <c r="B21" s="185">
        <f t="shared" si="10"/>
        <v>100</v>
      </c>
      <c r="C21" s="65">
        <f t="shared" si="10"/>
        <v>55.601290466125263</v>
      </c>
      <c r="D21" s="65">
        <f t="shared" si="10"/>
        <v>36.522416286572479</v>
      </c>
      <c r="E21" s="65">
        <f t="shared" si="10"/>
        <v>2.0580709756368893</v>
      </c>
      <c r="F21" s="65">
        <f t="shared" si="10"/>
        <v>5.8182222716653689</v>
      </c>
      <c r="G21" s="65">
        <f t="shared" si="10"/>
        <v>87.028590499499387</v>
      </c>
      <c r="H21" s="185">
        <f t="shared" ref="H21:M21" si="13">H12*100/$H12</f>
        <v>100</v>
      </c>
      <c r="I21" s="65">
        <f t="shared" si="13"/>
        <v>71.725965177895532</v>
      </c>
      <c r="J21" s="65">
        <f t="shared" si="13"/>
        <v>22.818887206661621</v>
      </c>
      <c r="K21" s="65">
        <f t="shared" si="13"/>
        <v>1.7978803936411809</v>
      </c>
      <c r="L21" s="65">
        <f t="shared" si="13"/>
        <v>3.6572672218016655</v>
      </c>
      <c r="M21" s="65">
        <f t="shared" si="13"/>
        <v>79.882664647993948</v>
      </c>
    </row>
    <row r="22" spans="1:13" ht="14.65" customHeight="1" thickBot="1">
      <c r="A22" s="83" t="s">
        <v>8</v>
      </c>
      <c r="B22" s="184">
        <f t="shared" si="10"/>
        <v>100</v>
      </c>
      <c r="C22" s="63">
        <f t="shared" si="10"/>
        <v>56.950384944396923</v>
      </c>
      <c r="D22" s="63">
        <f t="shared" si="10"/>
        <v>37.895637296834899</v>
      </c>
      <c r="E22" s="63">
        <f t="shared" si="10"/>
        <v>1.0051325919589393</v>
      </c>
      <c r="F22" s="63">
        <f t="shared" si="10"/>
        <v>4.148845166809239</v>
      </c>
      <c r="G22" s="63">
        <f t="shared" si="10"/>
        <v>84.559452523524385</v>
      </c>
      <c r="H22" s="184">
        <f t="shared" ref="H22:M22" si="14">H13*100/$H13</f>
        <v>100</v>
      </c>
      <c r="I22" s="63">
        <f t="shared" si="14"/>
        <v>59.389378834355831</v>
      </c>
      <c r="J22" s="63">
        <f t="shared" si="14"/>
        <v>38.434624233128837</v>
      </c>
      <c r="K22" s="63">
        <f t="shared" si="14"/>
        <v>0.50805214723926384</v>
      </c>
      <c r="L22" s="63">
        <f t="shared" si="14"/>
        <v>1.6679447852760736</v>
      </c>
      <c r="M22" s="63">
        <f t="shared" si="14"/>
        <v>74.209164110429441</v>
      </c>
    </row>
    <row r="23" spans="1:13" ht="14.65" customHeight="1" thickBot="1">
      <c r="A23" s="14" t="s">
        <v>51</v>
      </c>
      <c r="B23" s="185">
        <f t="shared" si="10"/>
        <v>100</v>
      </c>
      <c r="C23" s="65">
        <f t="shared" si="10"/>
        <v>68.948015995078435</v>
      </c>
      <c r="D23" s="65">
        <f t="shared" si="10"/>
        <v>28.329744693940327</v>
      </c>
      <c r="E23" s="65">
        <f t="shared" si="10"/>
        <v>0.76899415564441709</v>
      </c>
      <c r="F23" s="65">
        <f t="shared" si="10"/>
        <v>1.9532451553368195</v>
      </c>
      <c r="G23" s="65">
        <f t="shared" si="10"/>
        <v>86.019686250384495</v>
      </c>
      <c r="H23" s="185">
        <f t="shared" ref="H23:M23" si="15">H14*100/$H14</f>
        <v>100</v>
      </c>
      <c r="I23" s="65">
        <f t="shared" si="15"/>
        <v>60.309935260233473</v>
      </c>
      <c r="J23" s="65">
        <f t="shared" si="15"/>
        <v>37.959422949482594</v>
      </c>
      <c r="K23" s="65">
        <f t="shared" si="15"/>
        <v>0.80542386705408575</v>
      </c>
      <c r="L23" s="65">
        <f t="shared" si="15"/>
        <v>0.92521792322985164</v>
      </c>
      <c r="M23" s="65">
        <f t="shared" si="15"/>
        <v>73.415914767803429</v>
      </c>
    </row>
    <row r="24" spans="1:13" ht="14.65" customHeight="1" thickBot="1">
      <c r="A24" s="84" t="s">
        <v>9</v>
      </c>
      <c r="B24" s="184">
        <f t="shared" si="10"/>
        <v>100</v>
      </c>
      <c r="C24" s="63">
        <f t="shared" si="10"/>
        <v>73.230490018148814</v>
      </c>
      <c r="D24" s="63">
        <f t="shared" si="10"/>
        <v>24.54627949183303</v>
      </c>
      <c r="E24" s="63">
        <f t="shared" si="10"/>
        <v>1.1343012704174229</v>
      </c>
      <c r="F24" s="63">
        <f t="shared" si="10"/>
        <v>1.0889292196007259</v>
      </c>
      <c r="G24" s="63">
        <f t="shared" si="10"/>
        <v>88.520871143375686</v>
      </c>
      <c r="H24" s="184">
        <f t="shared" ref="H24:M24" si="16">H15*100/$H15</f>
        <v>100</v>
      </c>
      <c r="I24" s="63">
        <f t="shared" si="16"/>
        <v>65.515523825336217</v>
      </c>
      <c r="J24" s="63">
        <f t="shared" si="16"/>
        <v>33.670928108915824</v>
      </c>
      <c r="K24" s="63">
        <f t="shared" si="16"/>
        <v>0.34866345674912835</v>
      </c>
      <c r="L24" s="63">
        <f t="shared" si="16"/>
        <v>0.46488460899883777</v>
      </c>
      <c r="M24" s="63">
        <f t="shared" si="16"/>
        <v>76.075045658309818</v>
      </c>
    </row>
    <row r="25" spans="1:13" ht="14.65" customHeight="1" thickBot="1">
      <c r="A25" s="85" t="s">
        <v>6</v>
      </c>
      <c r="B25" s="185">
        <f t="shared" si="10"/>
        <v>100</v>
      </c>
      <c r="C25" s="65">
        <f t="shared" si="10"/>
        <v>63.632893028937922</v>
      </c>
      <c r="D25" s="65">
        <f t="shared" si="10"/>
        <v>31.465221042986943</v>
      </c>
      <c r="E25" s="65">
        <f t="shared" si="10"/>
        <v>2.0920821562189813</v>
      </c>
      <c r="F25" s="65">
        <f t="shared" si="10"/>
        <v>2.8098037718561502</v>
      </c>
      <c r="G25" s="65">
        <f t="shared" si="10"/>
        <v>87.493319080705504</v>
      </c>
      <c r="H25" s="185">
        <f t="shared" ref="H25:M25" si="17">H16*100/$H16</f>
        <v>100</v>
      </c>
      <c r="I25" s="65">
        <f t="shared" si="17"/>
        <v>59.381777870603926</v>
      </c>
      <c r="J25" s="65">
        <f t="shared" si="17"/>
        <v>38.340054303295148</v>
      </c>
      <c r="K25" s="65">
        <f t="shared" si="17"/>
        <v>1.1728226467233263</v>
      </c>
      <c r="L25" s="65">
        <f t="shared" si="17"/>
        <v>1.1053451793776008</v>
      </c>
      <c r="M25" s="65">
        <f t="shared" si="17"/>
        <v>78.865093263499503</v>
      </c>
    </row>
    <row r="26" spans="1:13" ht="14.65" customHeight="1">
      <c r="A26" s="8"/>
      <c r="B26" s="365">
        <v>2015</v>
      </c>
      <c r="C26" s="365"/>
      <c r="D26" s="365"/>
      <c r="E26" s="365"/>
      <c r="F26" s="365"/>
      <c r="G26" s="365"/>
      <c r="H26" s="365">
        <v>2015</v>
      </c>
      <c r="I26" s="365"/>
      <c r="J26" s="365"/>
      <c r="K26" s="365"/>
      <c r="L26" s="365"/>
      <c r="M26" s="365"/>
    </row>
    <row r="27" spans="1:13" ht="14.65" customHeight="1" thickBot="1">
      <c r="A27" s="8"/>
      <c r="B27" s="362" t="s">
        <v>5</v>
      </c>
      <c r="C27" s="362"/>
      <c r="D27" s="362"/>
      <c r="E27" s="362"/>
      <c r="F27" s="362"/>
      <c r="G27" s="362"/>
      <c r="H27" s="362" t="s">
        <v>5</v>
      </c>
      <c r="I27" s="362"/>
      <c r="J27" s="362"/>
      <c r="K27" s="362"/>
      <c r="L27" s="362"/>
      <c r="M27" s="362"/>
    </row>
    <row r="28" spans="1:13" ht="14.65" customHeight="1" thickBot="1">
      <c r="A28" s="13" t="s">
        <v>1</v>
      </c>
      <c r="B28" s="191">
        <f>SUM(B29:B35)</f>
        <v>86900</v>
      </c>
      <c r="C28" s="307">
        <f t="shared" ref="C28:G28" si="18">SUM(C29:C35)</f>
        <v>47357</v>
      </c>
      <c r="D28" s="307">
        <f t="shared" si="18"/>
        <v>31681</v>
      </c>
      <c r="E28" s="307">
        <f t="shared" si="18"/>
        <v>3261</v>
      </c>
      <c r="F28" s="307">
        <f t="shared" si="18"/>
        <v>4601</v>
      </c>
      <c r="G28" s="307">
        <f t="shared" si="18"/>
        <v>75274</v>
      </c>
      <c r="H28" s="307">
        <f>SUM(H29:H35)</f>
        <v>381134</v>
      </c>
      <c r="I28" s="307">
        <f t="shared" ref="I28" si="19">SUM(I29:I35)</f>
        <v>234099</v>
      </c>
      <c r="J28" s="307">
        <f t="shared" ref="J28" si="20">SUM(J29:J35)</f>
        <v>133943</v>
      </c>
      <c r="K28" s="307">
        <f t="shared" ref="K28" si="21">SUM(K29:K35)</f>
        <v>5964</v>
      </c>
      <c r="L28" s="307">
        <f t="shared" ref="L28" si="22">SUM(L29:L35)</f>
        <v>7128</v>
      </c>
      <c r="M28" s="307">
        <f t="shared" ref="M28" si="23">SUM(M29:M35)</f>
        <v>280425</v>
      </c>
    </row>
    <row r="29" spans="1:13" ht="14.65" customHeight="1" thickBot="1">
      <c r="A29" s="14" t="s">
        <v>83</v>
      </c>
      <c r="B29" s="42">
        <f>SUM(C29:F29)</f>
        <v>45669</v>
      </c>
      <c r="C29" s="292">
        <v>24066</v>
      </c>
      <c r="D29" s="292">
        <v>16958</v>
      </c>
      <c r="E29" s="292">
        <v>2093</v>
      </c>
      <c r="F29" s="292">
        <v>2552</v>
      </c>
      <c r="G29" s="292">
        <v>40567</v>
      </c>
      <c r="H29" s="292">
        <f>SUM(I29:L29)</f>
        <v>189199</v>
      </c>
      <c r="I29" s="292">
        <v>123654</v>
      </c>
      <c r="J29" s="292">
        <v>59018</v>
      </c>
      <c r="K29" s="292">
        <v>2969</v>
      </c>
      <c r="L29" s="292">
        <v>3558</v>
      </c>
      <c r="M29" s="292">
        <v>138496</v>
      </c>
    </row>
    <row r="30" spans="1:13" ht="14.65" customHeight="1" thickBot="1">
      <c r="A30" s="81" t="s">
        <v>84</v>
      </c>
      <c r="B30" s="39">
        <f t="shared" ref="B30:B35" si="24">SUM(C30:F30)</f>
        <v>7958</v>
      </c>
      <c r="C30" s="291">
        <v>4169</v>
      </c>
      <c r="D30" s="291">
        <v>2723</v>
      </c>
      <c r="E30" s="291">
        <v>430</v>
      </c>
      <c r="F30" s="291">
        <v>636</v>
      </c>
      <c r="G30" s="291">
        <v>6712</v>
      </c>
      <c r="H30" s="291">
        <f t="shared" ref="H30:H35" si="25">SUM(I30:L30)</f>
        <v>33450</v>
      </c>
      <c r="I30" s="291">
        <v>21091</v>
      </c>
      <c r="J30" s="291">
        <v>10628</v>
      </c>
      <c r="K30" s="291">
        <v>746</v>
      </c>
      <c r="L30" s="291">
        <v>985</v>
      </c>
      <c r="M30" s="291">
        <v>25422</v>
      </c>
    </row>
    <row r="31" spans="1:13" ht="14.65" customHeight="1" thickBot="1">
      <c r="A31" s="82" t="s">
        <v>110</v>
      </c>
      <c r="B31" s="42">
        <f t="shared" si="24"/>
        <v>8761</v>
      </c>
      <c r="C31" s="292">
        <v>5174</v>
      </c>
      <c r="D31" s="292">
        <v>3062</v>
      </c>
      <c r="E31" s="292">
        <v>105</v>
      </c>
      <c r="F31" s="292">
        <v>420</v>
      </c>
      <c r="G31" s="292">
        <v>7694</v>
      </c>
      <c r="H31" s="292">
        <f t="shared" si="25"/>
        <v>21210</v>
      </c>
      <c r="I31" s="292">
        <v>15251</v>
      </c>
      <c r="J31" s="292">
        <v>5157</v>
      </c>
      <c r="K31" s="292">
        <v>225</v>
      </c>
      <c r="L31" s="292">
        <v>577</v>
      </c>
      <c r="M31" s="292">
        <v>17236</v>
      </c>
    </row>
    <row r="32" spans="1:13" ht="14.65" customHeight="1" thickBot="1">
      <c r="A32" s="83" t="s">
        <v>8</v>
      </c>
      <c r="B32" s="39">
        <f t="shared" si="24"/>
        <v>4897</v>
      </c>
      <c r="C32" s="291">
        <v>2825</v>
      </c>
      <c r="D32" s="291">
        <v>1725</v>
      </c>
      <c r="E32" s="291">
        <v>102</v>
      </c>
      <c r="F32" s="291">
        <v>245</v>
      </c>
      <c r="G32" s="291">
        <v>4200</v>
      </c>
      <c r="H32" s="291">
        <f t="shared" si="25"/>
        <v>22241</v>
      </c>
      <c r="I32" s="291">
        <v>12581</v>
      </c>
      <c r="J32" s="291">
        <v>8995</v>
      </c>
      <c r="K32" s="291">
        <v>218</v>
      </c>
      <c r="L32" s="291">
        <v>447</v>
      </c>
      <c r="M32" s="291">
        <v>16933</v>
      </c>
    </row>
    <row r="33" spans="1:13" ht="14.65" customHeight="1" thickBot="1">
      <c r="A33" s="14" t="s">
        <v>51</v>
      </c>
      <c r="B33" s="42">
        <f t="shared" si="24"/>
        <v>6177</v>
      </c>
      <c r="C33" s="292">
        <v>3892</v>
      </c>
      <c r="D33" s="292">
        <v>2077</v>
      </c>
      <c r="E33" s="292">
        <v>77</v>
      </c>
      <c r="F33" s="292">
        <v>131</v>
      </c>
      <c r="G33" s="292">
        <v>4910</v>
      </c>
      <c r="H33" s="292">
        <f t="shared" si="25"/>
        <v>41285</v>
      </c>
      <c r="I33" s="292">
        <v>22144</v>
      </c>
      <c r="J33" s="292">
        <v>18258</v>
      </c>
      <c r="K33" s="292">
        <v>577</v>
      </c>
      <c r="L33" s="292">
        <v>306</v>
      </c>
      <c r="M33" s="292">
        <v>27770</v>
      </c>
    </row>
    <row r="34" spans="1:13" ht="14.65" customHeight="1" thickBot="1">
      <c r="A34" s="84" t="s">
        <v>9</v>
      </c>
      <c r="B34" s="39">
        <f t="shared" si="24"/>
        <v>1907</v>
      </c>
      <c r="C34" s="291">
        <v>1282</v>
      </c>
      <c r="D34" s="291">
        <v>590</v>
      </c>
      <c r="E34" s="291">
        <v>13</v>
      </c>
      <c r="F34" s="291">
        <v>22</v>
      </c>
      <c r="G34" s="291">
        <v>1517</v>
      </c>
      <c r="H34" s="291">
        <f t="shared" si="25"/>
        <v>13612</v>
      </c>
      <c r="I34" s="291">
        <v>7399</v>
      </c>
      <c r="J34" s="291">
        <v>5939</v>
      </c>
      <c r="K34" s="291">
        <v>159</v>
      </c>
      <c r="L34" s="291">
        <v>115</v>
      </c>
      <c r="M34" s="291">
        <v>9204</v>
      </c>
    </row>
    <row r="35" spans="1:13" ht="14.65" customHeight="1" thickBot="1">
      <c r="A35" s="85" t="s">
        <v>6</v>
      </c>
      <c r="B35" s="42">
        <f t="shared" si="24"/>
        <v>11531</v>
      </c>
      <c r="C35" s="292">
        <v>5949</v>
      </c>
      <c r="D35" s="292">
        <v>4546</v>
      </c>
      <c r="E35" s="292">
        <v>441</v>
      </c>
      <c r="F35" s="292">
        <v>595</v>
      </c>
      <c r="G35" s="292">
        <v>9674</v>
      </c>
      <c r="H35" s="292">
        <f t="shared" si="25"/>
        <v>60137</v>
      </c>
      <c r="I35" s="292">
        <v>31979</v>
      </c>
      <c r="J35" s="292">
        <v>25948</v>
      </c>
      <c r="K35" s="292">
        <v>1070</v>
      </c>
      <c r="L35" s="292">
        <v>1140</v>
      </c>
      <c r="M35" s="292">
        <v>45364</v>
      </c>
    </row>
    <row r="36" spans="1:13" ht="14.65" customHeight="1" thickBot="1">
      <c r="A36" s="8"/>
      <c r="B36" s="362" t="s">
        <v>48</v>
      </c>
      <c r="C36" s="362"/>
      <c r="D36" s="362"/>
      <c r="E36" s="362"/>
      <c r="F36" s="362"/>
      <c r="G36" s="362"/>
      <c r="H36" s="362" t="s">
        <v>48</v>
      </c>
      <c r="I36" s="362"/>
      <c r="J36" s="362"/>
      <c r="K36" s="362"/>
      <c r="L36" s="362"/>
      <c r="M36" s="362"/>
    </row>
    <row r="37" spans="1:13" ht="14.65" customHeight="1" thickBot="1">
      <c r="A37" s="13" t="s">
        <v>1</v>
      </c>
      <c r="B37" s="192">
        <f>B28*100/$B28</f>
        <v>100</v>
      </c>
      <c r="C37" s="190">
        <f t="shared" ref="C37:G37" si="26">C28*100/$B28</f>
        <v>54.495972382048329</v>
      </c>
      <c r="D37" s="190">
        <f t="shared" si="26"/>
        <v>36.456846950517836</v>
      </c>
      <c r="E37" s="190">
        <f t="shared" si="26"/>
        <v>3.7525891829689297</v>
      </c>
      <c r="F37" s="190">
        <f t="shared" si="26"/>
        <v>5.2945914844649025</v>
      </c>
      <c r="G37" s="190">
        <f t="shared" si="26"/>
        <v>86.621403912543158</v>
      </c>
      <c r="H37" s="192">
        <f>H28*100/$H28</f>
        <v>100</v>
      </c>
      <c r="I37" s="190">
        <f t="shared" ref="I37:M37" si="27">I28*100/$H28</f>
        <v>61.421704702283186</v>
      </c>
      <c r="J37" s="190">
        <f t="shared" si="27"/>
        <v>35.143282939858423</v>
      </c>
      <c r="K37" s="190">
        <f t="shared" si="27"/>
        <v>1.5648039797026767</v>
      </c>
      <c r="L37" s="190">
        <f t="shared" si="27"/>
        <v>1.8702083781557142</v>
      </c>
      <c r="M37" s="190">
        <f t="shared" si="27"/>
        <v>73.576484910818763</v>
      </c>
    </row>
    <row r="38" spans="1:13" ht="14.65" customHeight="1" thickBot="1">
      <c r="A38" s="14" t="s">
        <v>83</v>
      </c>
      <c r="B38" s="185">
        <f t="shared" ref="B38:G44" si="28">B29*100/$B29</f>
        <v>100</v>
      </c>
      <c r="C38" s="65">
        <f t="shared" si="28"/>
        <v>52.696577547132627</v>
      </c>
      <c r="D38" s="65">
        <f t="shared" si="28"/>
        <v>37.132409292955835</v>
      </c>
      <c r="E38" s="65">
        <f t="shared" si="28"/>
        <v>4.5829775120979219</v>
      </c>
      <c r="F38" s="65">
        <f t="shared" si="28"/>
        <v>5.5880356478136157</v>
      </c>
      <c r="G38" s="65">
        <f t="shared" si="28"/>
        <v>88.828308042654754</v>
      </c>
      <c r="H38" s="185">
        <f t="shared" ref="H38:M38" si="29">H29*100/$H29</f>
        <v>100</v>
      </c>
      <c r="I38" s="65">
        <f t="shared" si="29"/>
        <v>65.356582222950436</v>
      </c>
      <c r="J38" s="65">
        <f t="shared" si="29"/>
        <v>31.193610959888794</v>
      </c>
      <c r="K38" s="65">
        <f t="shared" si="29"/>
        <v>1.569247194752615</v>
      </c>
      <c r="L38" s="65">
        <f t="shared" si="29"/>
        <v>1.8805596224081522</v>
      </c>
      <c r="M38" s="65">
        <f t="shared" si="29"/>
        <v>73.201232564654148</v>
      </c>
    </row>
    <row r="39" spans="1:13" ht="14.65" customHeight="1" thickBot="1">
      <c r="A39" s="81" t="s">
        <v>84</v>
      </c>
      <c r="B39" s="184">
        <f t="shared" si="28"/>
        <v>100</v>
      </c>
      <c r="C39" s="63">
        <f t="shared" si="28"/>
        <v>52.387534556421208</v>
      </c>
      <c r="D39" s="63">
        <f t="shared" si="28"/>
        <v>34.217139984920834</v>
      </c>
      <c r="E39" s="63">
        <f t="shared" si="28"/>
        <v>5.403367680321689</v>
      </c>
      <c r="F39" s="63">
        <f t="shared" si="28"/>
        <v>7.991957778336265</v>
      </c>
      <c r="G39" s="63">
        <f t="shared" si="28"/>
        <v>84.342799698416684</v>
      </c>
      <c r="H39" s="184">
        <f t="shared" ref="H39:M39" si="30">H30*100/$H30</f>
        <v>100</v>
      </c>
      <c r="I39" s="63">
        <f t="shared" si="30"/>
        <v>63.052316890881912</v>
      </c>
      <c r="J39" s="63">
        <f t="shared" si="30"/>
        <v>31.772795216741404</v>
      </c>
      <c r="K39" s="63">
        <f t="shared" si="30"/>
        <v>2.2301943198804186</v>
      </c>
      <c r="L39" s="63">
        <f t="shared" si="30"/>
        <v>2.9446935724962633</v>
      </c>
      <c r="M39" s="63">
        <f t="shared" si="30"/>
        <v>76</v>
      </c>
    </row>
    <row r="40" spans="1:13" ht="14.65" customHeight="1" thickBot="1">
      <c r="A40" s="82" t="s">
        <v>110</v>
      </c>
      <c r="B40" s="185">
        <f t="shared" si="28"/>
        <v>100</v>
      </c>
      <c r="C40" s="65">
        <f t="shared" si="28"/>
        <v>59.057185252825022</v>
      </c>
      <c r="D40" s="65">
        <f t="shared" si="28"/>
        <v>34.950348133774682</v>
      </c>
      <c r="E40" s="65">
        <f t="shared" si="28"/>
        <v>1.1984933226800594</v>
      </c>
      <c r="F40" s="65">
        <f t="shared" si="28"/>
        <v>4.7939732907202375</v>
      </c>
      <c r="G40" s="65">
        <f t="shared" si="28"/>
        <v>87.821024997146438</v>
      </c>
      <c r="H40" s="185">
        <f t="shared" ref="H40:M40" si="31">H31*100/$H31</f>
        <v>100</v>
      </c>
      <c r="I40" s="65">
        <f t="shared" si="31"/>
        <v>71.904761904761898</v>
      </c>
      <c r="J40" s="65">
        <f t="shared" si="31"/>
        <v>24.314002828854314</v>
      </c>
      <c r="K40" s="65">
        <f t="shared" si="31"/>
        <v>1.0608203677510608</v>
      </c>
      <c r="L40" s="65">
        <f t="shared" si="31"/>
        <v>2.7204148986327206</v>
      </c>
      <c r="M40" s="65">
        <f t="shared" si="31"/>
        <v>81.263554926921259</v>
      </c>
    </row>
    <row r="41" spans="1:13" ht="14.65" customHeight="1" thickBot="1">
      <c r="A41" s="83" t="s">
        <v>8</v>
      </c>
      <c r="B41" s="184">
        <f t="shared" si="28"/>
        <v>100</v>
      </c>
      <c r="C41" s="63">
        <f t="shared" si="28"/>
        <v>57.688380641208902</v>
      </c>
      <c r="D41" s="63">
        <f t="shared" si="28"/>
        <v>35.225648356136411</v>
      </c>
      <c r="E41" s="63">
        <f t="shared" si="28"/>
        <v>2.0829079027976314</v>
      </c>
      <c r="F41" s="63">
        <f t="shared" si="28"/>
        <v>5.0030630998570551</v>
      </c>
      <c r="G41" s="63">
        <f t="shared" si="28"/>
        <v>85.766795997549522</v>
      </c>
      <c r="H41" s="184">
        <f t="shared" ref="H41:M41" si="32">H32*100/$H32</f>
        <v>100</v>
      </c>
      <c r="I41" s="63">
        <f t="shared" si="32"/>
        <v>56.566701137538779</v>
      </c>
      <c r="J41" s="63">
        <f t="shared" si="32"/>
        <v>40.443325390045409</v>
      </c>
      <c r="K41" s="63">
        <f t="shared" si="32"/>
        <v>0.98017175486713726</v>
      </c>
      <c r="L41" s="63">
        <f t="shared" si="32"/>
        <v>2.0098017175486715</v>
      </c>
      <c r="M41" s="63">
        <f t="shared" si="32"/>
        <v>76.134166629198333</v>
      </c>
    </row>
    <row r="42" spans="1:13" ht="14.65" customHeight="1" thickBot="1">
      <c r="A42" s="14" t="s">
        <v>51</v>
      </c>
      <c r="B42" s="185">
        <f t="shared" si="28"/>
        <v>100</v>
      </c>
      <c r="C42" s="65">
        <f t="shared" si="28"/>
        <v>63.007932653391613</v>
      </c>
      <c r="D42" s="65">
        <f t="shared" si="28"/>
        <v>33.624736927310991</v>
      </c>
      <c r="E42" s="65">
        <f t="shared" si="28"/>
        <v>1.2465598186822082</v>
      </c>
      <c r="F42" s="65">
        <f t="shared" si="28"/>
        <v>2.1207706006151854</v>
      </c>
      <c r="G42" s="65">
        <f t="shared" si="28"/>
        <v>79.488424801683664</v>
      </c>
      <c r="H42" s="185">
        <f t="shared" ref="H42:M42" si="33">H33*100/$H33</f>
        <v>100</v>
      </c>
      <c r="I42" s="65">
        <f t="shared" si="33"/>
        <v>53.636914133462518</v>
      </c>
      <c r="J42" s="65">
        <f t="shared" si="33"/>
        <v>44.224294537967786</v>
      </c>
      <c r="K42" s="65">
        <f t="shared" si="33"/>
        <v>1.3976020346372775</v>
      </c>
      <c r="L42" s="65">
        <f t="shared" si="33"/>
        <v>0.74118929393242095</v>
      </c>
      <c r="M42" s="65">
        <f t="shared" si="33"/>
        <v>67.264139517984745</v>
      </c>
    </row>
    <row r="43" spans="1:13" ht="14.65" customHeight="1" thickBot="1">
      <c r="A43" s="84" t="s">
        <v>9</v>
      </c>
      <c r="B43" s="184">
        <f t="shared" si="28"/>
        <v>100</v>
      </c>
      <c r="C43" s="63">
        <f t="shared" si="28"/>
        <v>67.226009438909287</v>
      </c>
      <c r="D43" s="63">
        <f t="shared" si="28"/>
        <v>30.938647089669637</v>
      </c>
      <c r="E43" s="63">
        <f t="shared" si="28"/>
        <v>0.68169900367068692</v>
      </c>
      <c r="F43" s="63">
        <f t="shared" si="28"/>
        <v>1.1536444677503932</v>
      </c>
      <c r="G43" s="63">
        <f t="shared" si="28"/>
        <v>79.549029889879392</v>
      </c>
      <c r="H43" s="184">
        <f t="shared" ref="H43:M43" si="34">H34*100/$H34</f>
        <v>100</v>
      </c>
      <c r="I43" s="63">
        <f t="shared" si="34"/>
        <v>54.356450191007937</v>
      </c>
      <c r="J43" s="63">
        <f t="shared" si="34"/>
        <v>43.630620041140169</v>
      </c>
      <c r="K43" s="63">
        <f t="shared" si="34"/>
        <v>1.16808698207464</v>
      </c>
      <c r="L43" s="63">
        <f t="shared" si="34"/>
        <v>0.84484278577725536</v>
      </c>
      <c r="M43" s="63">
        <f t="shared" si="34"/>
        <v>67.616808698207464</v>
      </c>
    </row>
    <row r="44" spans="1:13" ht="14.65" customHeight="1" thickBot="1">
      <c r="A44" s="85" t="s">
        <v>6</v>
      </c>
      <c r="B44" s="185">
        <f t="shared" si="28"/>
        <v>100</v>
      </c>
      <c r="C44" s="65">
        <f t="shared" si="28"/>
        <v>51.591362414361285</v>
      </c>
      <c r="D44" s="65">
        <f t="shared" si="28"/>
        <v>39.424160957419133</v>
      </c>
      <c r="E44" s="65">
        <f t="shared" si="28"/>
        <v>3.824473159309687</v>
      </c>
      <c r="F44" s="65">
        <f t="shared" si="28"/>
        <v>5.1600034689098955</v>
      </c>
      <c r="G44" s="65">
        <f t="shared" si="28"/>
        <v>83.895585812158529</v>
      </c>
      <c r="H44" s="185">
        <f t="shared" ref="H44:M44" si="35">H35*100/$H35</f>
        <v>100</v>
      </c>
      <c r="I44" s="65">
        <f t="shared" si="35"/>
        <v>53.176912715965216</v>
      </c>
      <c r="J44" s="65">
        <f t="shared" si="35"/>
        <v>43.148145068759668</v>
      </c>
      <c r="K44" s="65">
        <f t="shared" si="35"/>
        <v>1.7792706653141992</v>
      </c>
      <c r="L44" s="65">
        <f t="shared" si="35"/>
        <v>1.8956715499609225</v>
      </c>
      <c r="M44" s="65">
        <f t="shared" si="35"/>
        <v>75.434424730199382</v>
      </c>
    </row>
    <row r="45" spans="1:13" ht="14.65" customHeight="1">
      <c r="A45" s="8"/>
      <c r="B45" s="365" t="s">
        <v>214</v>
      </c>
      <c r="C45" s="365"/>
      <c r="D45" s="365"/>
      <c r="E45" s="365"/>
      <c r="F45" s="365"/>
      <c r="G45" s="365"/>
      <c r="H45" s="365" t="s">
        <v>214</v>
      </c>
      <c r="I45" s="365"/>
      <c r="J45" s="365"/>
      <c r="K45" s="365"/>
      <c r="L45" s="365"/>
      <c r="M45" s="365"/>
    </row>
    <row r="46" spans="1:13" ht="14.65" customHeight="1" thickBot="1">
      <c r="A46" s="8"/>
      <c r="B46" s="362" t="s">
        <v>5</v>
      </c>
      <c r="C46" s="362"/>
      <c r="D46" s="362"/>
      <c r="E46" s="362"/>
      <c r="F46" s="362"/>
      <c r="G46" s="362"/>
      <c r="H46" s="362" t="s">
        <v>5</v>
      </c>
      <c r="I46" s="362"/>
      <c r="J46" s="362"/>
      <c r="K46" s="362"/>
      <c r="L46" s="362"/>
      <c r="M46" s="362"/>
    </row>
    <row r="47" spans="1:13" ht="14.65" customHeight="1" thickBot="1">
      <c r="A47" s="13" t="s">
        <v>1</v>
      </c>
      <c r="B47" s="194">
        <f>B28-B9</f>
        <v>1410</v>
      </c>
      <c r="C47" s="194">
        <f t="shared" ref="C47:G47" si="36">C28-C9</f>
        <v>119</v>
      </c>
      <c r="D47" s="194">
        <f t="shared" si="36"/>
        <v>716</v>
      </c>
      <c r="E47" s="194">
        <f t="shared" si="36"/>
        <v>915</v>
      </c>
      <c r="F47" s="194">
        <f t="shared" si="36"/>
        <v>-340</v>
      </c>
      <c r="G47" s="194">
        <f t="shared" si="36"/>
        <v>-310</v>
      </c>
      <c r="H47" s="194">
        <f>H28-H9</f>
        <v>14551</v>
      </c>
      <c r="I47" s="194">
        <f t="shared" ref="I47:M47" si="37">I28-I9</f>
        <v>-2699</v>
      </c>
      <c r="J47" s="194">
        <f t="shared" si="37"/>
        <v>16162</v>
      </c>
      <c r="K47" s="194">
        <f t="shared" si="37"/>
        <v>1613</v>
      </c>
      <c r="L47" s="194">
        <f t="shared" si="37"/>
        <v>-525</v>
      </c>
      <c r="M47" s="194">
        <f t="shared" si="37"/>
        <v>-516</v>
      </c>
    </row>
    <row r="48" spans="1:13" ht="14.65" customHeight="1" thickBot="1">
      <c r="A48" s="14" t="s">
        <v>83</v>
      </c>
      <c r="B48" s="45">
        <f t="shared" ref="B48:G54" si="38">B29-B10</f>
        <v>3821</v>
      </c>
      <c r="C48" s="45">
        <f t="shared" si="38"/>
        <v>3477</v>
      </c>
      <c r="D48" s="45">
        <f t="shared" si="38"/>
        <v>363</v>
      </c>
      <c r="E48" s="45">
        <f t="shared" si="38"/>
        <v>554</v>
      </c>
      <c r="F48" s="45">
        <f t="shared" si="38"/>
        <v>-573</v>
      </c>
      <c r="G48" s="45">
        <f t="shared" si="38"/>
        <v>2852</v>
      </c>
      <c r="H48" s="45">
        <f t="shared" ref="H48:M48" si="39">H29-H10</f>
        <v>9299</v>
      </c>
      <c r="I48" s="45">
        <f t="shared" si="39"/>
        <v>3423</v>
      </c>
      <c r="J48" s="45">
        <f t="shared" si="39"/>
        <v>5558</v>
      </c>
      <c r="K48" s="45">
        <f t="shared" si="39"/>
        <v>804</v>
      </c>
      <c r="L48" s="45">
        <f t="shared" si="39"/>
        <v>-486</v>
      </c>
      <c r="M48" s="45">
        <f t="shared" si="39"/>
        <v>1543</v>
      </c>
    </row>
    <row r="49" spans="1:13" ht="14.65" customHeight="1" thickBot="1">
      <c r="A49" s="81" t="s">
        <v>84</v>
      </c>
      <c r="B49" s="55">
        <f t="shared" si="38"/>
        <v>-216</v>
      </c>
      <c r="C49" s="55">
        <f t="shared" si="38"/>
        <v>-388</v>
      </c>
      <c r="D49" s="55">
        <f t="shared" si="38"/>
        <v>-88</v>
      </c>
      <c r="E49" s="55">
        <f t="shared" si="38"/>
        <v>204</v>
      </c>
      <c r="F49" s="55">
        <f t="shared" si="38"/>
        <v>56</v>
      </c>
      <c r="G49" s="55">
        <f t="shared" si="38"/>
        <v>-377</v>
      </c>
      <c r="H49" s="55">
        <f t="shared" ref="H49:M49" si="40">H30-H11</f>
        <v>2290</v>
      </c>
      <c r="I49" s="55">
        <f t="shared" si="40"/>
        <v>590</v>
      </c>
      <c r="J49" s="55">
        <f t="shared" si="40"/>
        <v>1962</v>
      </c>
      <c r="K49" s="55">
        <f t="shared" si="40"/>
        <v>134</v>
      </c>
      <c r="L49" s="55">
        <f t="shared" si="40"/>
        <v>-396</v>
      </c>
      <c r="M49" s="55">
        <f t="shared" si="40"/>
        <v>857</v>
      </c>
    </row>
    <row r="50" spans="1:13" ht="14.65" customHeight="1" thickBot="1">
      <c r="A50" s="82" t="s">
        <v>110</v>
      </c>
      <c r="B50" s="45">
        <f t="shared" si="38"/>
        <v>-228</v>
      </c>
      <c r="C50" s="45">
        <f t="shared" si="38"/>
        <v>176</v>
      </c>
      <c r="D50" s="45">
        <f t="shared" si="38"/>
        <v>-221</v>
      </c>
      <c r="E50" s="45">
        <f t="shared" si="38"/>
        <v>-80</v>
      </c>
      <c r="F50" s="45">
        <f t="shared" si="38"/>
        <v>-103</v>
      </c>
      <c r="G50" s="45">
        <f t="shared" si="38"/>
        <v>-129</v>
      </c>
      <c r="H50" s="45">
        <f t="shared" ref="H50:M50" si="41">H31-H12</f>
        <v>74</v>
      </c>
      <c r="I50" s="45">
        <f t="shared" si="41"/>
        <v>91</v>
      </c>
      <c r="J50" s="45">
        <f t="shared" si="41"/>
        <v>334</v>
      </c>
      <c r="K50" s="45">
        <f t="shared" si="41"/>
        <v>-155</v>
      </c>
      <c r="L50" s="45">
        <f t="shared" si="41"/>
        <v>-196</v>
      </c>
      <c r="M50" s="45">
        <f t="shared" si="41"/>
        <v>352</v>
      </c>
    </row>
    <row r="51" spans="1:13" ht="14.65" customHeight="1" thickBot="1">
      <c r="A51" s="83" t="s">
        <v>8</v>
      </c>
      <c r="B51" s="55">
        <f t="shared" si="38"/>
        <v>221</v>
      </c>
      <c r="C51" s="55">
        <f t="shared" si="38"/>
        <v>162</v>
      </c>
      <c r="D51" s="55">
        <f t="shared" si="38"/>
        <v>-47</v>
      </c>
      <c r="E51" s="55">
        <f t="shared" si="38"/>
        <v>55</v>
      </c>
      <c r="F51" s="55">
        <f t="shared" si="38"/>
        <v>51</v>
      </c>
      <c r="G51" s="55">
        <f t="shared" si="38"/>
        <v>246</v>
      </c>
      <c r="H51" s="55">
        <f t="shared" ref="H51:M51" si="42">H32-H13</f>
        <v>1377</v>
      </c>
      <c r="I51" s="55">
        <f t="shared" si="42"/>
        <v>190</v>
      </c>
      <c r="J51" s="55">
        <f t="shared" si="42"/>
        <v>976</v>
      </c>
      <c r="K51" s="55">
        <f t="shared" si="42"/>
        <v>112</v>
      </c>
      <c r="L51" s="55">
        <f t="shared" si="42"/>
        <v>99</v>
      </c>
      <c r="M51" s="55">
        <f t="shared" si="42"/>
        <v>1450</v>
      </c>
    </row>
    <row r="52" spans="1:13" ht="14.65" customHeight="1" thickBot="1">
      <c r="A52" s="14" t="s">
        <v>51</v>
      </c>
      <c r="B52" s="45">
        <f t="shared" si="38"/>
        <v>-325</v>
      </c>
      <c r="C52" s="45">
        <f t="shared" si="38"/>
        <v>-591</v>
      </c>
      <c r="D52" s="45">
        <f t="shared" si="38"/>
        <v>235</v>
      </c>
      <c r="E52" s="45">
        <f t="shared" si="38"/>
        <v>27</v>
      </c>
      <c r="F52" s="45">
        <f t="shared" si="38"/>
        <v>4</v>
      </c>
      <c r="G52" s="45">
        <f t="shared" si="38"/>
        <v>-683</v>
      </c>
      <c r="H52" s="45">
        <f t="shared" ref="H52:M52" si="43">H33-H14</f>
        <v>2051</v>
      </c>
      <c r="I52" s="45">
        <f t="shared" si="43"/>
        <v>-1518</v>
      </c>
      <c r="J52" s="45">
        <f t="shared" si="43"/>
        <v>3365</v>
      </c>
      <c r="K52" s="45">
        <f t="shared" si="43"/>
        <v>261</v>
      </c>
      <c r="L52" s="45">
        <f t="shared" si="43"/>
        <v>-57</v>
      </c>
      <c r="M52" s="45">
        <f t="shared" si="43"/>
        <v>-1034</v>
      </c>
    </row>
    <row r="53" spans="1:13" ht="14.65" customHeight="1" thickBot="1">
      <c r="A53" s="84" t="s">
        <v>9</v>
      </c>
      <c r="B53" s="55">
        <f t="shared" si="38"/>
        <v>-297</v>
      </c>
      <c r="C53" s="55">
        <f t="shared" si="38"/>
        <v>-332</v>
      </c>
      <c r="D53" s="55">
        <f t="shared" si="38"/>
        <v>49</v>
      </c>
      <c r="E53" s="55">
        <f t="shared" si="38"/>
        <v>-12</v>
      </c>
      <c r="F53" s="55">
        <f t="shared" si="38"/>
        <v>-2</v>
      </c>
      <c r="G53" s="55">
        <f t="shared" si="38"/>
        <v>-434</v>
      </c>
      <c r="H53" s="55">
        <f t="shared" ref="H53:M53" si="44">H34-H15</f>
        <v>1566</v>
      </c>
      <c r="I53" s="55">
        <f t="shared" si="44"/>
        <v>-493</v>
      </c>
      <c r="J53" s="55">
        <f t="shared" si="44"/>
        <v>1883</v>
      </c>
      <c r="K53" s="55">
        <f t="shared" si="44"/>
        <v>117</v>
      </c>
      <c r="L53" s="55">
        <f t="shared" si="44"/>
        <v>59</v>
      </c>
      <c r="M53" s="55">
        <f t="shared" si="44"/>
        <v>40</v>
      </c>
    </row>
    <row r="54" spans="1:13" ht="14.65" customHeight="1" thickBot="1">
      <c r="A54" s="85" t="s">
        <v>6</v>
      </c>
      <c r="B54" s="45">
        <f t="shared" si="38"/>
        <v>-1566</v>
      </c>
      <c r="C54" s="45">
        <f t="shared" si="38"/>
        <v>-2385</v>
      </c>
      <c r="D54" s="45">
        <f t="shared" si="38"/>
        <v>425</v>
      </c>
      <c r="E54" s="45">
        <f t="shared" si="38"/>
        <v>167</v>
      </c>
      <c r="F54" s="45">
        <f t="shared" si="38"/>
        <v>227</v>
      </c>
      <c r="G54" s="45">
        <f t="shared" si="38"/>
        <v>-1785</v>
      </c>
      <c r="H54" s="45">
        <f t="shared" ref="H54:M54" si="45">H35-H16</f>
        <v>-2106</v>
      </c>
      <c r="I54" s="45">
        <f t="shared" si="45"/>
        <v>-4982</v>
      </c>
      <c r="J54" s="45">
        <f t="shared" si="45"/>
        <v>2084</v>
      </c>
      <c r="K54" s="45">
        <f t="shared" si="45"/>
        <v>340</v>
      </c>
      <c r="L54" s="45">
        <f t="shared" si="45"/>
        <v>452</v>
      </c>
      <c r="M54" s="45">
        <f t="shared" si="45"/>
        <v>-3724</v>
      </c>
    </row>
    <row r="55" spans="1:13" ht="14.65" customHeight="1" thickBot="1">
      <c r="A55" s="8"/>
      <c r="B55" s="362" t="s">
        <v>124</v>
      </c>
      <c r="C55" s="362"/>
      <c r="D55" s="362"/>
      <c r="E55" s="362"/>
      <c r="F55" s="362"/>
      <c r="G55" s="362"/>
      <c r="H55" s="362" t="s">
        <v>124</v>
      </c>
      <c r="I55" s="362"/>
      <c r="J55" s="362"/>
      <c r="K55" s="362"/>
      <c r="L55" s="362"/>
      <c r="M55" s="362"/>
    </row>
    <row r="56" spans="1:13" ht="14.65" customHeight="1" thickBot="1">
      <c r="A56" s="13" t="s">
        <v>1</v>
      </c>
      <c r="B56" s="193">
        <f>B37-B18</f>
        <v>0</v>
      </c>
      <c r="C56" s="193">
        <f t="shared" ref="C56:G56" si="46">C37-C18</f>
        <v>-0.75961306654215122</v>
      </c>
      <c r="D56" s="193">
        <f t="shared" si="46"/>
        <v>0.23623635278710964</v>
      </c>
      <c r="E56" s="193">
        <f t="shared" si="46"/>
        <v>1.0084085770501088</v>
      </c>
      <c r="F56" s="193">
        <f t="shared" si="46"/>
        <v>-0.48503186329506942</v>
      </c>
      <c r="G56" s="193">
        <f t="shared" si="46"/>
        <v>-1.7912759330528161</v>
      </c>
      <c r="H56" s="193">
        <f>H37-H18</f>
        <v>0</v>
      </c>
      <c r="I56" s="193">
        <f t="shared" ref="I56:M56" si="47">I37-I18</f>
        <v>-3.1743076605377851</v>
      </c>
      <c r="J56" s="193">
        <f t="shared" si="47"/>
        <v>3.0138606807793096</v>
      </c>
      <c r="K56" s="193">
        <f t="shared" si="47"/>
        <v>0.37789678542470972</v>
      </c>
      <c r="L56" s="193">
        <f t="shared" si="47"/>
        <v>-0.21744980566623084</v>
      </c>
      <c r="M56" s="193">
        <f t="shared" si="47"/>
        <v>-3.0612751598882824</v>
      </c>
    </row>
    <row r="57" spans="1:13" ht="14.65" customHeight="1" thickBot="1">
      <c r="A57" s="14" t="s">
        <v>83</v>
      </c>
      <c r="B57" s="57">
        <f t="shared" ref="B57:G63" si="48">B38-B19</f>
        <v>0</v>
      </c>
      <c r="C57" s="57">
        <f t="shared" si="48"/>
        <v>3.4970937008317264</v>
      </c>
      <c r="D57" s="57">
        <f t="shared" si="48"/>
        <v>-2.5230103208847297</v>
      </c>
      <c r="E57" s="57">
        <f t="shared" si="48"/>
        <v>0.90538240599966135</v>
      </c>
      <c r="F57" s="57">
        <f t="shared" si="48"/>
        <v>-1.8794657859466595</v>
      </c>
      <c r="G57" s="57">
        <f t="shared" si="48"/>
        <v>-1.2954732611112547</v>
      </c>
      <c r="H57" s="57">
        <f t="shared" ref="H57:M57" si="49">H38-H19</f>
        <v>0</v>
      </c>
      <c r="I57" s="57">
        <f t="shared" si="49"/>
        <v>-1.475546737583187</v>
      </c>
      <c r="J57" s="57">
        <f t="shared" si="49"/>
        <v>1.4771017881267028</v>
      </c>
      <c r="K57" s="57">
        <f t="shared" si="49"/>
        <v>0.3658008356642326</v>
      </c>
      <c r="L57" s="57">
        <f t="shared" si="49"/>
        <v>-0.36735588620774551</v>
      </c>
      <c r="M57" s="57">
        <f t="shared" si="49"/>
        <v>-2.9260603758683601</v>
      </c>
    </row>
    <row r="58" spans="1:13" ht="14.65" customHeight="1" thickBot="1">
      <c r="A58" s="81" t="s">
        <v>84</v>
      </c>
      <c r="B58" s="56">
        <f t="shared" si="48"/>
        <v>0</v>
      </c>
      <c r="C58" s="56">
        <f t="shared" si="48"/>
        <v>-3.3624042740167681</v>
      </c>
      <c r="D58" s="56">
        <f t="shared" si="48"/>
        <v>-0.17238778606032668</v>
      </c>
      <c r="E58" s="56">
        <f t="shared" si="48"/>
        <v>2.6385034767493867</v>
      </c>
      <c r="F58" s="56">
        <f t="shared" si="48"/>
        <v>0.89628858332770101</v>
      </c>
      <c r="G58" s="56">
        <f t="shared" si="48"/>
        <v>-2.3834053419552248</v>
      </c>
      <c r="H58" s="56">
        <f t="shared" ref="H58:M58" si="50">H39-H20</f>
        <v>0</v>
      </c>
      <c r="I58" s="56">
        <f t="shared" si="50"/>
        <v>-2.7403660359473605</v>
      </c>
      <c r="J58" s="56">
        <f t="shared" si="50"/>
        <v>3.9614986827234304</v>
      </c>
      <c r="K58" s="56">
        <f t="shared" si="50"/>
        <v>0.26613783721032869</v>
      </c>
      <c r="L58" s="56">
        <f t="shared" si="50"/>
        <v>-1.4872704839864066</v>
      </c>
      <c r="M58" s="56">
        <f t="shared" si="50"/>
        <v>-2.8350449293966591</v>
      </c>
    </row>
    <row r="59" spans="1:13" ht="14.65" customHeight="1" thickBot="1">
      <c r="A59" s="82" t="s">
        <v>110</v>
      </c>
      <c r="B59" s="57">
        <f t="shared" si="48"/>
        <v>0</v>
      </c>
      <c r="C59" s="57">
        <f t="shared" si="48"/>
        <v>3.4558947866997585</v>
      </c>
      <c r="D59" s="57">
        <f t="shared" si="48"/>
        <v>-1.5720681527977973</v>
      </c>
      <c r="E59" s="57">
        <f t="shared" si="48"/>
        <v>-0.85957765295682997</v>
      </c>
      <c r="F59" s="57">
        <f t="shared" si="48"/>
        <v>-1.0242489809451314</v>
      </c>
      <c r="G59" s="57">
        <f t="shared" si="48"/>
        <v>0.79243449764705076</v>
      </c>
      <c r="H59" s="57">
        <f t="shared" ref="H59:M59" si="51">H40-H21</f>
        <v>0</v>
      </c>
      <c r="I59" s="57">
        <f t="shared" si="51"/>
        <v>0.17879672686636638</v>
      </c>
      <c r="J59" s="57">
        <f t="shared" si="51"/>
        <v>1.4951156221926922</v>
      </c>
      <c r="K59" s="57">
        <f t="shared" si="51"/>
        <v>-0.7370600258901201</v>
      </c>
      <c r="L59" s="57">
        <f t="shared" si="51"/>
        <v>-0.93685232316894496</v>
      </c>
      <c r="M59" s="57">
        <f t="shared" si="51"/>
        <v>1.3808902789273105</v>
      </c>
    </row>
    <row r="60" spans="1:13" ht="14.65" customHeight="1" thickBot="1">
      <c r="A60" s="83" t="s">
        <v>8</v>
      </c>
      <c r="B60" s="56">
        <f t="shared" si="48"/>
        <v>0</v>
      </c>
      <c r="C60" s="56">
        <f t="shared" si="48"/>
        <v>0.73799569681197852</v>
      </c>
      <c r="D60" s="56">
        <f t="shared" si="48"/>
        <v>-2.669988940698488</v>
      </c>
      <c r="E60" s="56">
        <f t="shared" si="48"/>
        <v>1.077775310838692</v>
      </c>
      <c r="F60" s="56">
        <f t="shared" si="48"/>
        <v>0.85421793304781612</v>
      </c>
      <c r="G60" s="56">
        <f t="shared" si="48"/>
        <v>1.2073434740251372</v>
      </c>
      <c r="H60" s="56">
        <f t="shared" ref="H60:M60" si="52">H41-H22</f>
        <v>0</v>
      </c>
      <c r="I60" s="56">
        <f t="shared" si="52"/>
        <v>-2.8226776968170526</v>
      </c>
      <c r="J60" s="56">
        <f t="shared" si="52"/>
        <v>2.0087011569165725</v>
      </c>
      <c r="K60" s="56">
        <f t="shared" si="52"/>
        <v>0.47211960762787342</v>
      </c>
      <c r="L60" s="56">
        <f t="shared" si="52"/>
        <v>0.34185693227259795</v>
      </c>
      <c r="M60" s="56">
        <f t="shared" si="52"/>
        <v>1.9250025187688919</v>
      </c>
    </row>
    <row r="61" spans="1:13" ht="14.65" customHeight="1" thickBot="1">
      <c r="A61" s="14" t="s">
        <v>51</v>
      </c>
      <c r="B61" s="57">
        <f t="shared" si="48"/>
        <v>0</v>
      </c>
      <c r="C61" s="57">
        <f t="shared" si="48"/>
        <v>-5.9400833416868224</v>
      </c>
      <c r="D61" s="57">
        <f t="shared" si="48"/>
        <v>5.2949922333706638</v>
      </c>
      <c r="E61" s="57">
        <f t="shared" si="48"/>
        <v>0.47756566303779113</v>
      </c>
      <c r="F61" s="57">
        <f t="shared" si="48"/>
        <v>0.16752544527836588</v>
      </c>
      <c r="G61" s="57">
        <f t="shared" si="48"/>
        <v>-6.5312614487008318</v>
      </c>
      <c r="H61" s="57">
        <f t="shared" ref="H61:M61" si="53">H42-H23</f>
        <v>0</v>
      </c>
      <c r="I61" s="57">
        <f t="shared" si="53"/>
        <v>-6.6730211267709549</v>
      </c>
      <c r="J61" s="57">
        <f t="shared" si="53"/>
        <v>6.2648715884851924</v>
      </c>
      <c r="K61" s="57">
        <f t="shared" si="53"/>
        <v>0.59217816758319175</v>
      </c>
      <c r="L61" s="57">
        <f t="shared" si="53"/>
        <v>-0.18402862929743069</v>
      </c>
      <c r="M61" s="57">
        <f t="shared" si="53"/>
        <v>-6.1517752498186837</v>
      </c>
    </row>
    <row r="62" spans="1:13" ht="14.65" customHeight="1" thickBot="1">
      <c r="A62" s="84" t="s">
        <v>9</v>
      </c>
      <c r="B62" s="56">
        <f t="shared" si="48"/>
        <v>0</v>
      </c>
      <c r="C62" s="56">
        <f t="shared" si="48"/>
        <v>-6.0044805792395266</v>
      </c>
      <c r="D62" s="56">
        <f t="shared" si="48"/>
        <v>6.392367597836607</v>
      </c>
      <c r="E62" s="56">
        <f t="shared" si="48"/>
        <v>-0.45260226674673598</v>
      </c>
      <c r="F62" s="56">
        <f t="shared" si="48"/>
        <v>6.4715248149667337E-2</v>
      </c>
      <c r="G62" s="56">
        <f t="shared" si="48"/>
        <v>-8.9718412534962937</v>
      </c>
      <c r="H62" s="56">
        <f t="shared" ref="H62:M62" si="54">H43-H24</f>
        <v>0</v>
      </c>
      <c r="I62" s="56">
        <f t="shared" si="54"/>
        <v>-11.15907363432828</v>
      </c>
      <c r="J62" s="56">
        <f t="shared" si="54"/>
        <v>9.9596919322243451</v>
      </c>
      <c r="K62" s="56">
        <f t="shared" si="54"/>
        <v>0.81942352532551166</v>
      </c>
      <c r="L62" s="56">
        <f t="shared" si="54"/>
        <v>0.37995817677841759</v>
      </c>
      <c r="M62" s="56">
        <f t="shared" si="54"/>
        <v>-8.4582369601023544</v>
      </c>
    </row>
    <row r="63" spans="1:13" ht="14.65" customHeight="1" thickBot="1">
      <c r="A63" s="85" t="s">
        <v>6</v>
      </c>
      <c r="B63" s="57">
        <f t="shared" si="48"/>
        <v>0</v>
      </c>
      <c r="C63" s="57">
        <f t="shared" si="48"/>
        <v>-12.041530614576637</v>
      </c>
      <c r="D63" s="57">
        <f t="shared" si="48"/>
        <v>7.9589399144321895</v>
      </c>
      <c r="E63" s="57">
        <f t="shared" si="48"/>
        <v>1.7323910030907057</v>
      </c>
      <c r="F63" s="57">
        <f t="shared" si="48"/>
        <v>2.3501996970537453</v>
      </c>
      <c r="G63" s="57">
        <f t="shared" si="48"/>
        <v>-3.5977332685469747</v>
      </c>
      <c r="H63" s="57">
        <f t="shared" ref="H63:M63" si="55">H44-H25</f>
        <v>0</v>
      </c>
      <c r="I63" s="57">
        <f t="shared" si="55"/>
        <v>-6.2048651546387106</v>
      </c>
      <c r="J63" s="57">
        <f t="shared" si="55"/>
        <v>4.8080907654645202</v>
      </c>
      <c r="K63" s="57">
        <f t="shared" si="55"/>
        <v>0.60644801859087294</v>
      </c>
      <c r="L63" s="57">
        <f t="shared" si="55"/>
        <v>0.79032637058332167</v>
      </c>
      <c r="M63" s="57">
        <f t="shared" si="55"/>
        <v>-3.4306685333001212</v>
      </c>
    </row>
    <row r="64" spans="1:13" ht="20.25" customHeight="1">
      <c r="A64" s="367" t="s">
        <v>127</v>
      </c>
      <c r="B64" s="367"/>
      <c r="C64" s="367"/>
      <c r="D64" s="367"/>
      <c r="E64" s="367"/>
      <c r="F64" s="367"/>
      <c r="G64" s="367"/>
      <c r="H64" s="367"/>
      <c r="I64" s="367"/>
      <c r="J64" s="367"/>
      <c r="K64" s="367"/>
      <c r="L64" s="367"/>
      <c r="M64" s="367"/>
    </row>
  </sheetData>
  <mergeCells count="24">
    <mergeCell ref="H26:M26"/>
    <mergeCell ref="H27:M27"/>
    <mergeCell ref="H36:M36"/>
    <mergeCell ref="H45:M45"/>
    <mergeCell ref="B26:G26"/>
    <mergeCell ref="B27:G27"/>
    <mergeCell ref="B36:G36"/>
    <mergeCell ref="B45:G45"/>
    <mergeCell ref="A64:M64"/>
    <mergeCell ref="B46:G46"/>
    <mergeCell ref="B55:G55"/>
    <mergeCell ref="A5:A6"/>
    <mergeCell ref="B5:B6"/>
    <mergeCell ref="C5:G5"/>
    <mergeCell ref="B7:G7"/>
    <mergeCell ref="B8:G8"/>
    <mergeCell ref="B17:G17"/>
    <mergeCell ref="H46:M46"/>
    <mergeCell ref="H55:M55"/>
    <mergeCell ref="H5:H6"/>
    <mergeCell ref="I5:M5"/>
    <mergeCell ref="H7:M7"/>
    <mergeCell ref="H8:M8"/>
    <mergeCell ref="H17:M17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6"/>
  <sheetViews>
    <sheetView workbookViewId="0"/>
  </sheetViews>
  <sheetFormatPr baseColWidth="10" defaultColWidth="10.81640625" defaultRowHeight="14.65" customHeight="1"/>
  <cols>
    <col min="1" max="1" width="26.81640625" style="3" customWidth="1"/>
    <col min="2" max="5" width="12.54296875" style="3" customWidth="1"/>
    <col min="6" max="6" width="12.54296875" style="283" customWidth="1"/>
    <col min="7" max="11" width="12.54296875" style="3" customWidth="1"/>
    <col min="12" max="12" width="12.54296875" style="283" customWidth="1"/>
    <col min="13" max="17" width="12.54296875" style="3" customWidth="1"/>
    <col min="18" max="18" width="12.54296875" style="283" customWidth="1"/>
    <col min="19" max="19" width="12.54296875" style="3" customWidth="1"/>
    <col min="20" max="16384" width="10.81640625" style="3"/>
  </cols>
  <sheetData>
    <row r="1" spans="1:19" s="5" customFormat="1" ht="20.25" customHeight="1">
      <c r="A1" s="4" t="s">
        <v>0</v>
      </c>
      <c r="F1" s="284"/>
      <c r="L1" s="284"/>
      <c r="R1" s="284"/>
    </row>
    <row r="2" spans="1:19" s="2" customFormat="1" ht="14.65" customHeight="1">
      <c r="A2" s="1"/>
      <c r="F2" s="282"/>
      <c r="L2" s="282"/>
      <c r="R2" s="282"/>
    </row>
    <row r="3" spans="1:19" s="2" customFormat="1" ht="14.65" customHeight="1">
      <c r="A3" s="9" t="s">
        <v>357</v>
      </c>
      <c r="F3" s="282"/>
      <c r="L3" s="282"/>
      <c r="R3" s="282"/>
    </row>
    <row r="5" spans="1:19" ht="14.65" customHeight="1">
      <c r="A5" s="374" t="s">
        <v>207</v>
      </c>
      <c r="B5" s="366">
        <v>2012</v>
      </c>
      <c r="C5" s="366"/>
      <c r="D5" s="366"/>
      <c r="E5" s="366"/>
      <c r="F5" s="366"/>
      <c r="G5" s="366"/>
      <c r="H5" s="366">
        <v>2015</v>
      </c>
      <c r="I5" s="366"/>
      <c r="J5" s="366"/>
      <c r="K5" s="366"/>
      <c r="L5" s="366"/>
      <c r="M5" s="366"/>
      <c r="N5" s="366" t="s">
        <v>214</v>
      </c>
      <c r="O5" s="366"/>
      <c r="P5" s="366"/>
      <c r="Q5" s="366"/>
      <c r="R5" s="366"/>
      <c r="S5" s="366"/>
    </row>
    <row r="6" spans="1:19" ht="14.65" customHeight="1">
      <c r="A6" s="375"/>
      <c r="B6" s="371" t="s">
        <v>69</v>
      </c>
      <c r="C6" s="366" t="s">
        <v>27</v>
      </c>
      <c r="D6" s="366"/>
      <c r="E6" s="366"/>
      <c r="F6" s="366"/>
      <c r="G6" s="366"/>
      <c r="H6" s="371" t="s">
        <v>69</v>
      </c>
      <c r="I6" s="366" t="s">
        <v>27</v>
      </c>
      <c r="J6" s="366"/>
      <c r="K6" s="366"/>
      <c r="L6" s="366"/>
      <c r="M6" s="366"/>
      <c r="N6" s="371" t="s">
        <v>69</v>
      </c>
      <c r="O6" s="366" t="s">
        <v>27</v>
      </c>
      <c r="P6" s="366"/>
      <c r="Q6" s="366"/>
      <c r="R6" s="366"/>
      <c r="S6" s="366"/>
    </row>
    <row r="7" spans="1:19" s="25" customFormat="1" ht="40.15" customHeight="1">
      <c r="A7" s="377"/>
      <c r="B7" s="372"/>
      <c r="C7" s="300" t="s">
        <v>72</v>
      </c>
      <c r="D7" s="300" t="s">
        <v>145</v>
      </c>
      <c r="E7" s="300" t="s">
        <v>146</v>
      </c>
      <c r="F7" s="300" t="s">
        <v>147</v>
      </c>
      <c r="G7" s="300" t="s">
        <v>158</v>
      </c>
      <c r="H7" s="372"/>
      <c r="I7" s="300" t="s">
        <v>72</v>
      </c>
      <c r="J7" s="300" t="s">
        <v>145</v>
      </c>
      <c r="K7" s="300" t="s">
        <v>146</v>
      </c>
      <c r="L7" s="300" t="s">
        <v>147</v>
      </c>
      <c r="M7" s="300" t="s">
        <v>158</v>
      </c>
      <c r="N7" s="372"/>
      <c r="O7" s="300" t="s">
        <v>72</v>
      </c>
      <c r="P7" s="300" t="s">
        <v>145</v>
      </c>
      <c r="Q7" s="300" t="s">
        <v>146</v>
      </c>
      <c r="R7" s="300" t="s">
        <v>147</v>
      </c>
      <c r="S7" s="300" t="s">
        <v>158</v>
      </c>
    </row>
    <row r="8" spans="1:19" ht="14.65" customHeight="1">
      <c r="A8" s="8"/>
      <c r="B8" s="365" t="s">
        <v>173</v>
      </c>
      <c r="C8" s="365"/>
      <c r="D8" s="365"/>
      <c r="E8" s="365"/>
      <c r="F8" s="365"/>
      <c r="G8" s="365"/>
      <c r="H8" s="365" t="s">
        <v>173</v>
      </c>
      <c r="I8" s="365"/>
      <c r="J8" s="365"/>
      <c r="K8" s="365"/>
      <c r="L8" s="365"/>
      <c r="M8" s="365"/>
      <c r="N8" s="365" t="s">
        <v>173</v>
      </c>
      <c r="O8" s="365"/>
      <c r="P8" s="365"/>
      <c r="Q8" s="365"/>
      <c r="R8" s="365"/>
      <c r="S8" s="365"/>
    </row>
    <row r="9" spans="1:19" ht="14.65" customHeight="1">
      <c r="A9" s="8"/>
      <c r="B9" s="362" t="s">
        <v>5</v>
      </c>
      <c r="C9" s="362"/>
      <c r="D9" s="362"/>
      <c r="E9" s="362"/>
      <c r="F9" s="362"/>
      <c r="G9" s="362"/>
      <c r="H9" s="362" t="s">
        <v>5</v>
      </c>
      <c r="I9" s="362"/>
      <c r="J9" s="362"/>
      <c r="K9" s="362"/>
      <c r="L9" s="362"/>
      <c r="M9" s="362"/>
      <c r="N9" s="362" t="s">
        <v>5</v>
      </c>
      <c r="O9" s="362"/>
      <c r="P9" s="362"/>
      <c r="Q9" s="362"/>
      <c r="R9" s="362"/>
      <c r="S9" s="362"/>
    </row>
    <row r="10" spans="1:19" ht="14.65" customHeight="1">
      <c r="A10" s="26" t="s">
        <v>29</v>
      </c>
      <c r="B10" s="307">
        <f>B11+B12</f>
        <v>84897</v>
      </c>
      <c r="C10" s="307">
        <f t="shared" ref="C10:M10" si="0">C11+C12</f>
        <v>13314</v>
      </c>
      <c r="D10" s="307">
        <f t="shared" si="0"/>
        <v>28640</v>
      </c>
      <c r="E10" s="307">
        <f t="shared" si="0"/>
        <v>12952</v>
      </c>
      <c r="F10" s="307">
        <f t="shared" si="0"/>
        <v>29991</v>
      </c>
      <c r="G10" s="307">
        <f t="shared" si="0"/>
        <v>64815</v>
      </c>
      <c r="H10" s="307">
        <f t="shared" si="0"/>
        <v>120546</v>
      </c>
      <c r="I10" s="307">
        <f t="shared" si="0"/>
        <v>18200</v>
      </c>
      <c r="J10" s="307">
        <f t="shared" si="0"/>
        <v>39917</v>
      </c>
      <c r="K10" s="307">
        <f t="shared" si="0"/>
        <v>20403</v>
      </c>
      <c r="L10" s="307">
        <f t="shared" si="0"/>
        <v>42026</v>
      </c>
      <c r="M10" s="307">
        <f t="shared" si="0"/>
        <v>96147</v>
      </c>
      <c r="N10" s="274">
        <f t="shared" ref="N10:R12" si="1">H10-B10</f>
        <v>35649</v>
      </c>
      <c r="O10" s="274">
        <f t="shared" si="1"/>
        <v>4886</v>
      </c>
      <c r="P10" s="274">
        <f t="shared" si="1"/>
        <v>11277</v>
      </c>
      <c r="Q10" s="274">
        <f t="shared" si="1"/>
        <v>7451</v>
      </c>
      <c r="R10" s="274">
        <f t="shared" si="1"/>
        <v>12035</v>
      </c>
      <c r="S10" s="274">
        <f t="shared" ref="S10:S12" si="2">M10-G10</f>
        <v>31332</v>
      </c>
    </row>
    <row r="11" spans="1:19" ht="14.65" customHeight="1">
      <c r="A11" s="27" t="s">
        <v>30</v>
      </c>
      <c r="B11" s="292">
        <f>SUM(C11:F11)</f>
        <v>69985</v>
      </c>
      <c r="C11" s="292">
        <v>11506</v>
      </c>
      <c r="D11" s="292">
        <v>23393</v>
      </c>
      <c r="E11" s="292">
        <v>11972</v>
      </c>
      <c r="F11" s="292">
        <v>23114</v>
      </c>
      <c r="G11" s="292">
        <v>50036</v>
      </c>
      <c r="H11" s="292">
        <f>SUM(I11:L11)</f>
        <v>101630</v>
      </c>
      <c r="I11" s="292">
        <v>15858</v>
      </c>
      <c r="J11" s="292">
        <v>33156</v>
      </c>
      <c r="K11" s="292">
        <v>18523</v>
      </c>
      <c r="L11" s="292">
        <v>34093</v>
      </c>
      <c r="M11" s="292">
        <v>77422</v>
      </c>
      <c r="N11" s="281">
        <f t="shared" si="1"/>
        <v>31645</v>
      </c>
      <c r="O11" s="281">
        <f t="shared" si="1"/>
        <v>4352</v>
      </c>
      <c r="P11" s="281">
        <f t="shared" si="1"/>
        <v>9763</v>
      </c>
      <c r="Q11" s="281">
        <f t="shared" si="1"/>
        <v>6551</v>
      </c>
      <c r="R11" s="281">
        <f t="shared" si="1"/>
        <v>10979</v>
      </c>
      <c r="S11" s="281">
        <f t="shared" si="2"/>
        <v>27386</v>
      </c>
    </row>
    <row r="12" spans="1:19" ht="14.65" customHeight="1">
      <c r="A12" s="30" t="s">
        <v>41</v>
      </c>
      <c r="B12" s="291">
        <f>SUM(C12:F12)</f>
        <v>14912</v>
      </c>
      <c r="C12" s="291">
        <v>1808</v>
      </c>
      <c r="D12" s="291">
        <v>5247</v>
      </c>
      <c r="E12" s="291">
        <v>980</v>
      </c>
      <c r="F12" s="291">
        <v>6877</v>
      </c>
      <c r="G12" s="291">
        <v>14779</v>
      </c>
      <c r="H12" s="291">
        <f>SUM(I12:L12)</f>
        <v>18916</v>
      </c>
      <c r="I12" s="291">
        <v>2342</v>
      </c>
      <c r="J12" s="291">
        <v>6761</v>
      </c>
      <c r="K12" s="291">
        <v>1880</v>
      </c>
      <c r="L12" s="291">
        <v>7933</v>
      </c>
      <c r="M12" s="291">
        <v>18725</v>
      </c>
      <c r="N12" s="279">
        <f t="shared" si="1"/>
        <v>4004</v>
      </c>
      <c r="O12" s="279">
        <f t="shared" si="1"/>
        <v>534</v>
      </c>
      <c r="P12" s="279">
        <f t="shared" si="1"/>
        <v>1514</v>
      </c>
      <c r="Q12" s="279">
        <f t="shared" si="1"/>
        <v>900</v>
      </c>
      <c r="R12" s="279">
        <f t="shared" si="1"/>
        <v>1056</v>
      </c>
      <c r="S12" s="279">
        <f t="shared" si="2"/>
        <v>3946</v>
      </c>
    </row>
    <row r="13" spans="1:19" ht="14.65" customHeight="1">
      <c r="A13" s="31"/>
      <c r="B13" s="376" t="s">
        <v>156</v>
      </c>
      <c r="C13" s="364"/>
      <c r="D13" s="364"/>
      <c r="E13" s="364"/>
      <c r="F13" s="364"/>
      <c r="G13" s="364"/>
      <c r="H13" s="376" t="s">
        <v>156</v>
      </c>
      <c r="I13" s="364"/>
      <c r="J13" s="364"/>
      <c r="K13" s="364"/>
      <c r="L13" s="364"/>
      <c r="M13" s="364"/>
      <c r="N13" s="376" t="s">
        <v>124</v>
      </c>
      <c r="O13" s="364"/>
      <c r="P13" s="364"/>
      <c r="Q13" s="364"/>
      <c r="R13" s="364"/>
      <c r="S13" s="364"/>
    </row>
    <row r="14" spans="1:19" ht="14.65" customHeight="1">
      <c r="A14" s="26" t="s">
        <v>29</v>
      </c>
      <c r="B14" s="304">
        <f t="shared" ref="B14:G16" si="3">B10*100/$B10</f>
        <v>100</v>
      </c>
      <c r="C14" s="295">
        <f t="shared" si="3"/>
        <v>15.682532951694407</v>
      </c>
      <c r="D14" s="295">
        <f t="shared" si="3"/>
        <v>33.734996525201126</v>
      </c>
      <c r="E14" s="295">
        <f t="shared" si="3"/>
        <v>15.256133903435929</v>
      </c>
      <c r="F14" s="295">
        <f t="shared" si="3"/>
        <v>35.326336619668538</v>
      </c>
      <c r="G14" s="295">
        <f t="shared" si="3"/>
        <v>76.345453902964763</v>
      </c>
      <c r="H14" s="304">
        <f t="shared" ref="H14:M16" si="4">H10*100/$H10</f>
        <v>100</v>
      </c>
      <c r="I14" s="295">
        <f t="shared" si="4"/>
        <v>15.097970899075872</v>
      </c>
      <c r="J14" s="295">
        <f t="shared" si="4"/>
        <v>33.113500240572066</v>
      </c>
      <c r="K14" s="295">
        <f t="shared" si="4"/>
        <v>16.925489024936539</v>
      </c>
      <c r="L14" s="295">
        <f t="shared" si="4"/>
        <v>34.863039835415528</v>
      </c>
      <c r="M14" s="295">
        <f t="shared" si="4"/>
        <v>79.759593847991638</v>
      </c>
      <c r="N14" s="303" t="s">
        <v>103</v>
      </c>
      <c r="O14" s="301">
        <f t="shared" ref="O14:R16" si="5">I14-C14</f>
        <v>-0.58456205261853533</v>
      </c>
      <c r="P14" s="301">
        <f t="shared" si="5"/>
        <v>-0.62149628462906037</v>
      </c>
      <c r="Q14" s="301">
        <f t="shared" si="5"/>
        <v>1.6693551215006099</v>
      </c>
      <c r="R14" s="301">
        <f t="shared" si="5"/>
        <v>-0.46329678425301069</v>
      </c>
      <c r="S14" s="301">
        <f t="shared" ref="S14:S16" si="6">M14-G14</f>
        <v>3.414139945026875</v>
      </c>
    </row>
    <row r="15" spans="1:19" ht="14.65" customHeight="1">
      <c r="A15" s="27" t="s">
        <v>30</v>
      </c>
      <c r="B15" s="305">
        <f t="shared" si="3"/>
        <v>100</v>
      </c>
      <c r="C15" s="297">
        <f t="shared" si="3"/>
        <v>16.44066585696935</v>
      </c>
      <c r="D15" s="297">
        <f t="shared" si="3"/>
        <v>33.425734085875547</v>
      </c>
      <c r="E15" s="297">
        <f t="shared" si="3"/>
        <v>17.106522826319924</v>
      </c>
      <c r="F15" s="297">
        <f t="shared" si="3"/>
        <v>33.027077230835182</v>
      </c>
      <c r="G15" s="297">
        <f t="shared" si="3"/>
        <v>71.495320425805531</v>
      </c>
      <c r="H15" s="305">
        <f t="shared" si="4"/>
        <v>100</v>
      </c>
      <c r="I15" s="297">
        <f t="shared" si="4"/>
        <v>15.603660336514809</v>
      </c>
      <c r="J15" s="297">
        <f t="shared" si="4"/>
        <v>32.624225130374889</v>
      </c>
      <c r="K15" s="297">
        <f t="shared" si="4"/>
        <v>18.225917544032274</v>
      </c>
      <c r="L15" s="297">
        <f t="shared" si="4"/>
        <v>33.546196989078027</v>
      </c>
      <c r="M15" s="297">
        <f t="shared" si="4"/>
        <v>76.180261733740039</v>
      </c>
      <c r="N15" s="302" t="s">
        <v>103</v>
      </c>
      <c r="O15" s="302">
        <f t="shared" si="5"/>
        <v>-0.83700552045454124</v>
      </c>
      <c r="P15" s="302">
        <f t="shared" si="5"/>
        <v>-0.80150895550065826</v>
      </c>
      <c r="Q15" s="302">
        <f t="shared" si="5"/>
        <v>1.1193947177123498</v>
      </c>
      <c r="R15" s="302">
        <f t="shared" si="5"/>
        <v>0.5191197582428444</v>
      </c>
      <c r="S15" s="302">
        <f t="shared" si="6"/>
        <v>4.6849413079345084</v>
      </c>
    </row>
    <row r="16" spans="1:19" ht="14.65" customHeight="1">
      <c r="A16" s="30" t="s">
        <v>41</v>
      </c>
      <c r="B16" s="280">
        <f t="shared" si="3"/>
        <v>100</v>
      </c>
      <c r="C16" s="311">
        <f t="shared" si="3"/>
        <v>12.124463519313304</v>
      </c>
      <c r="D16" s="311">
        <f t="shared" si="3"/>
        <v>35.186427038626611</v>
      </c>
      <c r="E16" s="311">
        <f t="shared" si="3"/>
        <v>6.5718884120171674</v>
      </c>
      <c r="F16" s="311">
        <f t="shared" si="3"/>
        <v>46.11722103004292</v>
      </c>
      <c r="G16" s="311">
        <f t="shared" si="3"/>
        <v>99.108100858369099</v>
      </c>
      <c r="H16" s="280">
        <f t="shared" si="4"/>
        <v>100</v>
      </c>
      <c r="I16" s="311">
        <f t="shared" si="4"/>
        <v>12.381053076760415</v>
      </c>
      <c r="J16" s="311">
        <f t="shared" si="4"/>
        <v>35.742228801015017</v>
      </c>
      <c r="K16" s="311">
        <f t="shared" si="4"/>
        <v>9.9386762529075909</v>
      </c>
      <c r="L16" s="311">
        <f t="shared" si="4"/>
        <v>41.938041869316983</v>
      </c>
      <c r="M16" s="311">
        <f t="shared" si="4"/>
        <v>98.990272784943969</v>
      </c>
      <c r="N16" s="312" t="s">
        <v>103</v>
      </c>
      <c r="O16" s="312">
        <f t="shared" si="5"/>
        <v>0.25658955744711065</v>
      </c>
      <c r="P16" s="312">
        <f t="shared" si="5"/>
        <v>0.55580176238840551</v>
      </c>
      <c r="Q16" s="312">
        <f t="shared" si="5"/>
        <v>3.3667878408904235</v>
      </c>
      <c r="R16" s="312">
        <f t="shared" si="5"/>
        <v>-4.179179160725937</v>
      </c>
      <c r="S16" s="312">
        <f t="shared" si="6"/>
        <v>-0.11782807342513024</v>
      </c>
    </row>
    <row r="17" spans="1:19" ht="14.65" customHeight="1">
      <c r="A17" s="8"/>
      <c r="B17" s="365" t="s">
        <v>172</v>
      </c>
      <c r="C17" s="365"/>
      <c r="D17" s="365"/>
      <c r="E17" s="365"/>
      <c r="F17" s="365"/>
      <c r="G17" s="365"/>
      <c r="H17" s="365" t="s">
        <v>172</v>
      </c>
      <c r="I17" s="365"/>
      <c r="J17" s="365"/>
      <c r="K17" s="365"/>
      <c r="L17" s="365"/>
      <c r="M17" s="365"/>
      <c r="N17" s="365" t="s">
        <v>172</v>
      </c>
      <c r="O17" s="365"/>
      <c r="P17" s="365"/>
      <c r="Q17" s="365"/>
      <c r="R17" s="365"/>
      <c r="S17" s="365"/>
    </row>
    <row r="18" spans="1:19" ht="14.65" customHeight="1">
      <c r="A18" s="8"/>
      <c r="B18" s="362" t="s">
        <v>5</v>
      </c>
      <c r="C18" s="362"/>
      <c r="D18" s="362"/>
      <c r="E18" s="362"/>
      <c r="F18" s="362"/>
      <c r="G18" s="362"/>
      <c r="H18" s="362" t="s">
        <v>5</v>
      </c>
      <c r="I18" s="362"/>
      <c r="J18" s="362"/>
      <c r="K18" s="362"/>
      <c r="L18" s="362"/>
      <c r="M18" s="362"/>
      <c r="N18" s="362" t="s">
        <v>5</v>
      </c>
      <c r="O18" s="362"/>
      <c r="P18" s="362"/>
      <c r="Q18" s="362"/>
      <c r="R18" s="362"/>
      <c r="S18" s="362"/>
    </row>
    <row r="19" spans="1:19" ht="14.65" customHeight="1">
      <c r="A19" s="26" t="s">
        <v>29</v>
      </c>
      <c r="B19" s="307">
        <f>B20+B21</f>
        <v>387279</v>
      </c>
      <c r="C19" s="307">
        <f t="shared" ref="C19:M19" si="7">C20+C21</f>
        <v>71253</v>
      </c>
      <c r="D19" s="307">
        <f t="shared" si="7"/>
        <v>101918</v>
      </c>
      <c r="E19" s="307">
        <f t="shared" si="7"/>
        <v>64373</v>
      </c>
      <c r="F19" s="307">
        <f t="shared" si="7"/>
        <v>149735</v>
      </c>
      <c r="G19" s="307">
        <f t="shared" si="7"/>
        <v>308062</v>
      </c>
      <c r="H19" s="307">
        <f t="shared" si="7"/>
        <v>473093</v>
      </c>
      <c r="I19" s="307">
        <f t="shared" si="7"/>
        <v>71270</v>
      </c>
      <c r="J19" s="307">
        <f t="shared" si="7"/>
        <v>128876</v>
      </c>
      <c r="K19" s="307">
        <f t="shared" si="7"/>
        <v>86909</v>
      </c>
      <c r="L19" s="307">
        <f t="shared" si="7"/>
        <v>186038</v>
      </c>
      <c r="M19" s="307">
        <f t="shared" si="7"/>
        <v>385926</v>
      </c>
      <c r="N19" s="274">
        <f t="shared" ref="N19:R21" si="8">H19-B19</f>
        <v>85814</v>
      </c>
      <c r="O19" s="274">
        <f t="shared" si="8"/>
        <v>17</v>
      </c>
      <c r="P19" s="274">
        <f t="shared" si="8"/>
        <v>26958</v>
      </c>
      <c r="Q19" s="274">
        <f t="shared" si="8"/>
        <v>22536</v>
      </c>
      <c r="R19" s="274">
        <f t="shared" si="8"/>
        <v>36303</v>
      </c>
      <c r="S19" s="274">
        <f t="shared" ref="S19:S21" si="9">M19-G19</f>
        <v>77864</v>
      </c>
    </row>
    <row r="20" spans="1:19" ht="14.65" customHeight="1">
      <c r="A20" s="27" t="s">
        <v>30</v>
      </c>
      <c r="B20" s="292">
        <f>SUM(C20:F20)</f>
        <v>225629</v>
      </c>
      <c r="C20" s="292">
        <v>55544</v>
      </c>
      <c r="D20" s="292">
        <v>76555</v>
      </c>
      <c r="E20" s="292">
        <v>38138</v>
      </c>
      <c r="F20" s="292">
        <v>55392</v>
      </c>
      <c r="G20" s="292">
        <v>148109</v>
      </c>
      <c r="H20" s="292">
        <f>SUM(I20:L20)</f>
        <v>297609</v>
      </c>
      <c r="I20" s="292">
        <v>60815</v>
      </c>
      <c r="J20" s="292">
        <v>101663</v>
      </c>
      <c r="K20" s="292">
        <v>55188</v>
      </c>
      <c r="L20" s="292">
        <v>79943</v>
      </c>
      <c r="M20" s="292">
        <v>212112</v>
      </c>
      <c r="N20" s="281">
        <f t="shared" si="8"/>
        <v>71980</v>
      </c>
      <c r="O20" s="281">
        <f t="shared" si="8"/>
        <v>5271</v>
      </c>
      <c r="P20" s="281">
        <f t="shared" si="8"/>
        <v>25108</v>
      </c>
      <c r="Q20" s="281">
        <f t="shared" si="8"/>
        <v>17050</v>
      </c>
      <c r="R20" s="281">
        <f t="shared" si="8"/>
        <v>24551</v>
      </c>
      <c r="S20" s="281">
        <f t="shared" si="9"/>
        <v>64003</v>
      </c>
    </row>
    <row r="21" spans="1:19" ht="14.65" customHeight="1">
      <c r="A21" s="30" t="s">
        <v>41</v>
      </c>
      <c r="B21" s="291">
        <f>SUM(C21:F21)</f>
        <v>161650</v>
      </c>
      <c r="C21" s="291">
        <v>15709</v>
      </c>
      <c r="D21" s="291">
        <v>25363</v>
      </c>
      <c r="E21" s="291">
        <v>26235</v>
      </c>
      <c r="F21" s="291">
        <v>94343</v>
      </c>
      <c r="G21" s="291">
        <v>159953</v>
      </c>
      <c r="H21" s="291">
        <f>SUM(I21:L21)</f>
        <v>175484</v>
      </c>
      <c r="I21" s="291">
        <v>10455</v>
      </c>
      <c r="J21" s="291">
        <v>27213</v>
      </c>
      <c r="K21" s="291">
        <v>31721</v>
      </c>
      <c r="L21" s="291">
        <v>106095</v>
      </c>
      <c r="M21" s="291">
        <v>173814</v>
      </c>
      <c r="N21" s="279">
        <f t="shared" si="8"/>
        <v>13834</v>
      </c>
      <c r="O21" s="279">
        <f t="shared" si="8"/>
        <v>-5254</v>
      </c>
      <c r="P21" s="279">
        <f t="shared" si="8"/>
        <v>1850</v>
      </c>
      <c r="Q21" s="279">
        <f t="shared" si="8"/>
        <v>5486</v>
      </c>
      <c r="R21" s="279">
        <f t="shared" si="8"/>
        <v>11752</v>
      </c>
      <c r="S21" s="279">
        <f t="shared" si="9"/>
        <v>13861</v>
      </c>
    </row>
    <row r="22" spans="1:19" ht="14.65" customHeight="1">
      <c r="A22" s="31"/>
      <c r="B22" s="376" t="s">
        <v>156</v>
      </c>
      <c r="C22" s="364"/>
      <c r="D22" s="364"/>
      <c r="E22" s="364"/>
      <c r="F22" s="364"/>
      <c r="G22" s="364"/>
      <c r="H22" s="376" t="s">
        <v>156</v>
      </c>
      <c r="I22" s="364"/>
      <c r="J22" s="364"/>
      <c r="K22" s="364"/>
      <c r="L22" s="364"/>
      <c r="M22" s="364"/>
      <c r="N22" s="376" t="s">
        <v>124</v>
      </c>
      <c r="O22" s="364"/>
      <c r="P22" s="364"/>
      <c r="Q22" s="364"/>
      <c r="R22" s="364"/>
      <c r="S22" s="364"/>
    </row>
    <row r="23" spans="1:19" ht="14.65" customHeight="1">
      <c r="A23" s="26" t="s">
        <v>29</v>
      </c>
      <c r="B23" s="304">
        <f t="shared" ref="B23:G25" si="10">B19*100/$B19</f>
        <v>100</v>
      </c>
      <c r="C23" s="295">
        <f t="shared" si="10"/>
        <v>18.398363970161046</v>
      </c>
      <c r="D23" s="295">
        <f t="shared" si="10"/>
        <v>26.316428208087711</v>
      </c>
      <c r="E23" s="295">
        <f>E19*100/$B19</f>
        <v>16.621866922812753</v>
      </c>
      <c r="F23" s="295">
        <f>F19*100/$B19</f>
        <v>38.663340898938493</v>
      </c>
      <c r="G23" s="295">
        <f t="shared" si="10"/>
        <v>79.545237412821251</v>
      </c>
      <c r="H23" s="304">
        <f t="shared" ref="H23:M25" si="11">H19*100/$H19</f>
        <v>100</v>
      </c>
      <c r="I23" s="295">
        <f t="shared" si="11"/>
        <v>15.064691297482735</v>
      </c>
      <c r="J23" s="295">
        <f t="shared" si="11"/>
        <v>27.241155544470114</v>
      </c>
      <c r="K23" s="295">
        <f t="shared" si="11"/>
        <v>18.370383835736313</v>
      </c>
      <c r="L23" s="295">
        <f t="shared" si="11"/>
        <v>39.323769322310838</v>
      </c>
      <c r="M23" s="295">
        <f t="shared" si="11"/>
        <v>81.575081432191979</v>
      </c>
      <c r="N23" s="303" t="s">
        <v>103</v>
      </c>
      <c r="O23" s="301">
        <f t="shared" ref="O23:R25" si="12">I23-C23</f>
        <v>-3.3336726726783112</v>
      </c>
      <c r="P23" s="301">
        <f t="shared" si="12"/>
        <v>0.92472733638240356</v>
      </c>
      <c r="Q23" s="301">
        <f t="shared" si="12"/>
        <v>1.7485169129235594</v>
      </c>
      <c r="R23" s="301">
        <f t="shared" si="12"/>
        <v>0.66042842337234475</v>
      </c>
      <c r="S23" s="301">
        <f t="shared" ref="S23:S25" si="13">M23-G23</f>
        <v>2.0298440193707279</v>
      </c>
    </row>
    <row r="24" spans="1:19" ht="14.65" customHeight="1">
      <c r="A24" s="27" t="s">
        <v>30</v>
      </c>
      <c r="B24" s="305">
        <f t="shared" si="10"/>
        <v>100</v>
      </c>
      <c r="C24" s="297">
        <f t="shared" si="10"/>
        <v>24.617402904768447</v>
      </c>
      <c r="D24" s="297">
        <f t="shared" si="10"/>
        <v>33.929592383957733</v>
      </c>
      <c r="E24" s="297">
        <f t="shared" si="10"/>
        <v>16.902969033235976</v>
      </c>
      <c r="F24" s="297">
        <f t="shared" si="10"/>
        <v>24.55003567803784</v>
      </c>
      <c r="G24" s="297">
        <f t="shared" si="10"/>
        <v>65.64271436739071</v>
      </c>
      <c r="H24" s="305">
        <f t="shared" si="11"/>
        <v>100</v>
      </c>
      <c r="I24" s="297">
        <f t="shared" si="11"/>
        <v>20.434529869728401</v>
      </c>
      <c r="J24" s="297">
        <f t="shared" si="11"/>
        <v>34.159921238941024</v>
      </c>
      <c r="K24" s="297">
        <f t="shared" si="11"/>
        <v>18.543794038486741</v>
      </c>
      <c r="L24" s="297">
        <f t="shared" si="11"/>
        <v>26.861754852843831</v>
      </c>
      <c r="M24" s="297">
        <f t="shared" si="11"/>
        <v>71.272038144007738</v>
      </c>
      <c r="N24" s="302" t="s">
        <v>103</v>
      </c>
      <c r="O24" s="302">
        <f t="shared" si="12"/>
        <v>-4.1828730350400463</v>
      </c>
      <c r="P24" s="302">
        <f t="shared" si="12"/>
        <v>0.23032885498329136</v>
      </c>
      <c r="Q24" s="302">
        <f t="shared" si="12"/>
        <v>1.6408250052507647</v>
      </c>
      <c r="R24" s="302">
        <f t="shared" si="12"/>
        <v>2.3117191748059902</v>
      </c>
      <c r="S24" s="302">
        <f t="shared" si="13"/>
        <v>5.6293237766170279</v>
      </c>
    </row>
    <row r="25" spans="1:19" ht="14.65" customHeight="1">
      <c r="A25" s="30" t="s">
        <v>41</v>
      </c>
      <c r="B25" s="280">
        <f t="shared" si="10"/>
        <v>100</v>
      </c>
      <c r="C25" s="295">
        <f t="shared" si="10"/>
        <v>9.7179090627899782</v>
      </c>
      <c r="D25" s="295">
        <f t="shared" si="10"/>
        <v>15.690071141354778</v>
      </c>
      <c r="E25" s="295">
        <f t="shared" si="10"/>
        <v>16.229508196721312</v>
      </c>
      <c r="F25" s="295">
        <f t="shared" si="10"/>
        <v>58.362511599133931</v>
      </c>
      <c r="G25" s="295">
        <f t="shared" si="10"/>
        <v>98.950201051654815</v>
      </c>
      <c r="H25" s="280">
        <f t="shared" si="11"/>
        <v>100</v>
      </c>
      <c r="I25" s="295">
        <f t="shared" si="11"/>
        <v>5.9578081192587362</v>
      </c>
      <c r="J25" s="295">
        <f t="shared" si="11"/>
        <v>15.507396685737731</v>
      </c>
      <c r="K25" s="295">
        <f t="shared" si="11"/>
        <v>18.076291855667755</v>
      </c>
      <c r="L25" s="295">
        <f t="shared" si="11"/>
        <v>60.458503339335778</v>
      </c>
      <c r="M25" s="295">
        <f t="shared" si="11"/>
        <v>99.048346287980664</v>
      </c>
      <c r="N25" s="301" t="s">
        <v>103</v>
      </c>
      <c r="O25" s="301">
        <f t="shared" si="12"/>
        <v>-3.760100943531242</v>
      </c>
      <c r="P25" s="301">
        <f t="shared" si="12"/>
        <v>-0.18267445561704676</v>
      </c>
      <c r="Q25" s="301">
        <f t="shared" si="12"/>
        <v>1.8467836589464426</v>
      </c>
      <c r="R25" s="301">
        <f t="shared" si="12"/>
        <v>2.0959917402018462</v>
      </c>
      <c r="S25" s="301">
        <f t="shared" si="13"/>
        <v>9.8145236325848373E-2</v>
      </c>
    </row>
    <row r="26" spans="1:19" ht="20.25" customHeight="1">
      <c r="A26" s="373" t="s">
        <v>127</v>
      </c>
      <c r="B26" s="373"/>
      <c r="C26" s="373"/>
      <c r="D26" s="373"/>
      <c r="E26" s="373"/>
      <c r="F26" s="373"/>
      <c r="G26" s="373"/>
      <c r="H26" s="373"/>
      <c r="I26" s="373"/>
      <c r="J26" s="373"/>
      <c r="K26" s="373"/>
      <c r="L26" s="373"/>
      <c r="M26" s="373"/>
      <c r="N26" s="373"/>
      <c r="O26" s="373"/>
      <c r="P26" s="373"/>
      <c r="Q26" s="373"/>
      <c r="R26" s="373"/>
      <c r="S26" s="373"/>
    </row>
  </sheetData>
  <mergeCells count="29">
    <mergeCell ref="B22:G22"/>
    <mergeCell ref="H22:M22"/>
    <mergeCell ref="N22:S22"/>
    <mergeCell ref="A26:S26"/>
    <mergeCell ref="B8:G8"/>
    <mergeCell ref="H8:M8"/>
    <mergeCell ref="N8:S8"/>
    <mergeCell ref="B17:G17"/>
    <mergeCell ref="H17:M17"/>
    <mergeCell ref="N17:S17"/>
    <mergeCell ref="B18:G18"/>
    <mergeCell ref="H18:M18"/>
    <mergeCell ref="N18:S18"/>
    <mergeCell ref="B9:G9"/>
    <mergeCell ref="H9:M9"/>
    <mergeCell ref="N9:S9"/>
    <mergeCell ref="B13:G13"/>
    <mergeCell ref="H13:M13"/>
    <mergeCell ref="N13:S13"/>
    <mergeCell ref="A5:A7"/>
    <mergeCell ref="B5:G5"/>
    <mergeCell ref="H5:M5"/>
    <mergeCell ref="N5:S5"/>
    <mergeCell ref="B6:B7"/>
    <mergeCell ref="C6:G6"/>
    <mergeCell ref="H6:H7"/>
    <mergeCell ref="I6:M6"/>
    <mergeCell ref="N6:N7"/>
    <mergeCell ref="O6:S6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8"/>
  <sheetViews>
    <sheetView workbookViewId="0">
      <selection activeCell="A4" sqref="A4"/>
    </sheetView>
  </sheetViews>
  <sheetFormatPr baseColWidth="10" defaultColWidth="10.81640625" defaultRowHeight="14.65" customHeight="1"/>
  <cols>
    <col min="1" max="1" width="26.81640625" style="3" customWidth="1"/>
    <col min="2" max="13" width="12.54296875" style="3" customWidth="1"/>
    <col min="14" max="16384" width="10.81640625" style="3"/>
  </cols>
  <sheetData>
    <row r="1" spans="1:13" s="5" customFormat="1" ht="20.25" customHeight="1">
      <c r="A1" s="4" t="s">
        <v>0</v>
      </c>
    </row>
    <row r="2" spans="1:13" s="2" customFormat="1" ht="14.65" customHeight="1">
      <c r="A2" s="1"/>
    </row>
    <row r="3" spans="1:13" s="2" customFormat="1" ht="14.65" customHeight="1">
      <c r="A3" s="9" t="s">
        <v>250</v>
      </c>
    </row>
    <row r="5" spans="1:13" s="283" customFormat="1" ht="20" customHeight="1">
      <c r="A5" s="374" t="s">
        <v>28</v>
      </c>
      <c r="B5" s="366">
        <v>2011</v>
      </c>
      <c r="C5" s="366"/>
      <c r="D5" s="366"/>
      <c r="E5" s="366"/>
      <c r="F5" s="366">
        <v>2015</v>
      </c>
      <c r="G5" s="366"/>
      <c r="H5" s="366"/>
      <c r="I5" s="366"/>
      <c r="J5" s="366" t="s">
        <v>49</v>
      </c>
      <c r="K5" s="366"/>
      <c r="L5" s="366"/>
      <c r="M5" s="366"/>
    </row>
    <row r="6" spans="1:13" s="283" customFormat="1" ht="20" customHeight="1">
      <c r="A6" s="375"/>
      <c r="B6" s="371" t="s">
        <v>1</v>
      </c>
      <c r="C6" s="366" t="s">
        <v>27</v>
      </c>
      <c r="D6" s="366"/>
      <c r="E6" s="366"/>
      <c r="F6" s="371" t="s">
        <v>1</v>
      </c>
      <c r="G6" s="366" t="s">
        <v>27</v>
      </c>
      <c r="H6" s="366"/>
      <c r="I6" s="366"/>
      <c r="J6" s="371" t="s">
        <v>1</v>
      </c>
      <c r="K6" s="366" t="s">
        <v>27</v>
      </c>
      <c r="L6" s="366"/>
      <c r="M6" s="366"/>
    </row>
    <row r="7" spans="1:13" s="25" customFormat="1" ht="40.15" customHeight="1">
      <c r="A7" s="377"/>
      <c r="B7" s="371"/>
      <c r="C7" s="80" t="s">
        <v>102</v>
      </c>
      <c r="D7" s="50" t="s">
        <v>68</v>
      </c>
      <c r="E7" s="50" t="s">
        <v>12</v>
      </c>
      <c r="F7" s="371"/>
      <c r="G7" s="80" t="s">
        <v>102</v>
      </c>
      <c r="H7" s="50" t="s">
        <v>68</v>
      </c>
      <c r="I7" s="50" t="s">
        <v>12</v>
      </c>
      <c r="J7" s="371"/>
      <c r="K7" s="80" t="s">
        <v>102</v>
      </c>
      <c r="L7" s="332" t="s">
        <v>68</v>
      </c>
      <c r="M7" s="332" t="s">
        <v>12</v>
      </c>
    </row>
    <row r="8" spans="1:13" ht="14.65" customHeight="1">
      <c r="A8" s="31"/>
      <c r="B8" s="376" t="s">
        <v>5</v>
      </c>
      <c r="C8" s="364"/>
      <c r="D8" s="364"/>
      <c r="E8" s="369"/>
      <c r="F8" s="376" t="s">
        <v>5</v>
      </c>
      <c r="G8" s="364"/>
      <c r="H8" s="364"/>
      <c r="I8" s="369"/>
      <c r="J8" s="376" t="s">
        <v>5</v>
      </c>
      <c r="K8" s="364"/>
      <c r="L8" s="364"/>
      <c r="M8" s="364"/>
    </row>
    <row r="9" spans="1:13" ht="14.65" customHeight="1">
      <c r="A9" s="26" t="s">
        <v>29</v>
      </c>
      <c r="B9" s="39">
        <f>SUM(B11:B20,B22:B27)</f>
        <v>154013</v>
      </c>
      <c r="C9" s="39">
        <f t="shared" ref="C9:H9" si="0">SUM(C11:C20,C22:C27)</f>
        <v>25696</v>
      </c>
      <c r="D9" s="39">
        <f t="shared" si="0"/>
        <v>103249</v>
      </c>
      <c r="E9" s="39">
        <f t="shared" si="0"/>
        <v>25068</v>
      </c>
      <c r="F9" s="39">
        <f t="shared" si="0"/>
        <v>162799</v>
      </c>
      <c r="G9" s="39">
        <f t="shared" si="0"/>
        <v>32149</v>
      </c>
      <c r="H9" s="39">
        <f t="shared" si="0"/>
        <v>104091</v>
      </c>
      <c r="I9" s="39">
        <f>'Tab. 2.2'!N20</f>
        <v>27138</v>
      </c>
      <c r="J9" s="55">
        <f>F9-B9</f>
        <v>8786</v>
      </c>
      <c r="K9" s="55">
        <f t="shared" ref="K9:M24" si="1">G9-C9</f>
        <v>6453</v>
      </c>
      <c r="L9" s="55">
        <f t="shared" si="1"/>
        <v>842</v>
      </c>
      <c r="M9" s="55">
        <f t="shared" si="1"/>
        <v>2070</v>
      </c>
    </row>
    <row r="10" spans="1:13" ht="14.65" customHeight="1">
      <c r="A10" s="27" t="s">
        <v>30</v>
      </c>
      <c r="B10" s="42">
        <f>SUM(B11:B20)</f>
        <v>90625</v>
      </c>
      <c r="C10" s="42">
        <f t="shared" ref="C10:H10" si="2">SUM(C11:C20)</f>
        <v>11610</v>
      </c>
      <c r="D10" s="42">
        <f t="shared" si="2"/>
        <v>67933</v>
      </c>
      <c r="E10" s="42">
        <f>SUM(E11:E20)</f>
        <v>11082</v>
      </c>
      <c r="F10" s="42">
        <f t="shared" si="2"/>
        <v>100847</v>
      </c>
      <c r="G10" s="42">
        <f t="shared" si="2"/>
        <v>18393</v>
      </c>
      <c r="H10" s="42">
        <f t="shared" si="2"/>
        <v>70662</v>
      </c>
      <c r="I10" s="42">
        <v>12166</v>
      </c>
      <c r="J10" s="45">
        <f t="shared" ref="J10:M27" si="3">F10-B10</f>
        <v>10222</v>
      </c>
      <c r="K10" s="45">
        <f t="shared" si="1"/>
        <v>6783</v>
      </c>
      <c r="L10" s="45">
        <f t="shared" si="1"/>
        <v>2729</v>
      </c>
      <c r="M10" s="45">
        <f t="shared" si="1"/>
        <v>1084</v>
      </c>
    </row>
    <row r="11" spans="1:13" ht="14.65" customHeight="1">
      <c r="A11" s="28" t="s">
        <v>31</v>
      </c>
      <c r="B11" s="39">
        <f>SUM(C11:E11)</f>
        <v>7210</v>
      </c>
      <c r="C11" s="39">
        <v>698</v>
      </c>
      <c r="D11" s="39">
        <v>5539</v>
      </c>
      <c r="E11" s="39">
        <v>973</v>
      </c>
      <c r="F11" s="39">
        <f t="shared" ref="F11:F20" si="4">SUM(G11:I11)</f>
        <v>7921</v>
      </c>
      <c r="G11" s="39">
        <v>1104</v>
      </c>
      <c r="H11" s="39">
        <v>5658</v>
      </c>
      <c r="I11" s="39">
        <v>1159</v>
      </c>
      <c r="J11" s="55">
        <f t="shared" si="3"/>
        <v>711</v>
      </c>
      <c r="K11" s="55">
        <f t="shared" si="1"/>
        <v>406</v>
      </c>
      <c r="L11" s="55">
        <f t="shared" si="1"/>
        <v>119</v>
      </c>
      <c r="M11" s="55">
        <f t="shared" si="1"/>
        <v>186</v>
      </c>
    </row>
    <row r="12" spans="1:13" ht="14.65" customHeight="1">
      <c r="A12" s="29" t="s">
        <v>32</v>
      </c>
      <c r="B12" s="42">
        <f t="shared" ref="B12:B27" si="5">SUM(C12:E12)</f>
        <v>2063</v>
      </c>
      <c r="C12" s="42">
        <v>404</v>
      </c>
      <c r="D12" s="42">
        <v>1404</v>
      </c>
      <c r="E12" s="42">
        <v>255</v>
      </c>
      <c r="F12" s="42">
        <f t="shared" si="4"/>
        <v>1864</v>
      </c>
      <c r="G12" s="42">
        <v>532</v>
      </c>
      <c r="H12" s="42">
        <v>1332</v>
      </c>
      <c r="I12" s="42" t="s">
        <v>101</v>
      </c>
      <c r="J12" s="45">
        <f t="shared" si="3"/>
        <v>-199</v>
      </c>
      <c r="K12" s="45">
        <f t="shared" si="1"/>
        <v>128</v>
      </c>
      <c r="L12" s="45">
        <f t="shared" si="1"/>
        <v>-72</v>
      </c>
      <c r="M12" s="292" t="s">
        <v>53</v>
      </c>
    </row>
    <row r="13" spans="1:13" ht="14.65" customHeight="1">
      <c r="A13" s="28" t="s">
        <v>33</v>
      </c>
      <c r="B13" s="39">
        <f t="shared" si="5"/>
        <v>11684</v>
      </c>
      <c r="C13" s="39">
        <v>1149</v>
      </c>
      <c r="D13" s="39">
        <v>8850</v>
      </c>
      <c r="E13" s="39">
        <v>1685</v>
      </c>
      <c r="F13" s="39">
        <f t="shared" si="4"/>
        <v>12527</v>
      </c>
      <c r="G13" s="39">
        <v>1785</v>
      </c>
      <c r="H13" s="39">
        <v>8727</v>
      </c>
      <c r="I13" s="39">
        <v>2015</v>
      </c>
      <c r="J13" s="55">
        <f t="shared" si="3"/>
        <v>843</v>
      </c>
      <c r="K13" s="55">
        <f t="shared" si="1"/>
        <v>636</v>
      </c>
      <c r="L13" s="55">
        <f t="shared" si="1"/>
        <v>-123</v>
      </c>
      <c r="M13" s="55">
        <f t="shared" si="1"/>
        <v>330</v>
      </c>
    </row>
    <row r="14" spans="1:13" ht="14.65" customHeight="1">
      <c r="A14" s="29" t="s">
        <v>34</v>
      </c>
      <c r="B14" s="42">
        <f t="shared" si="5"/>
        <v>1104</v>
      </c>
      <c r="C14" s="42">
        <v>175</v>
      </c>
      <c r="D14" s="42">
        <v>815</v>
      </c>
      <c r="E14" s="42">
        <v>114</v>
      </c>
      <c r="F14" s="42" t="s">
        <v>103</v>
      </c>
      <c r="G14" s="42" t="s">
        <v>103</v>
      </c>
      <c r="H14" s="42" t="s">
        <v>103</v>
      </c>
      <c r="I14" s="42">
        <v>107</v>
      </c>
      <c r="J14" s="45" t="s">
        <v>103</v>
      </c>
      <c r="K14" s="45" t="s">
        <v>103</v>
      </c>
      <c r="L14" s="45" t="s">
        <v>103</v>
      </c>
      <c r="M14" s="45" t="s">
        <v>103</v>
      </c>
    </row>
    <row r="15" spans="1:13" ht="14.65" customHeight="1">
      <c r="A15" s="28" t="s">
        <v>35</v>
      </c>
      <c r="B15" s="39">
        <f t="shared" si="5"/>
        <v>39145</v>
      </c>
      <c r="C15" s="39">
        <v>4296</v>
      </c>
      <c r="D15" s="39">
        <v>34422</v>
      </c>
      <c r="E15" s="39">
        <v>427</v>
      </c>
      <c r="F15" s="39">
        <f t="shared" si="4"/>
        <v>42668</v>
      </c>
      <c r="G15" s="39">
        <v>7295</v>
      </c>
      <c r="H15" s="39">
        <v>35287</v>
      </c>
      <c r="I15" s="39">
        <v>86</v>
      </c>
      <c r="J15" s="55">
        <f t="shared" si="3"/>
        <v>3523</v>
      </c>
      <c r="K15" s="55">
        <f t="shared" si="1"/>
        <v>2999</v>
      </c>
      <c r="L15" s="55">
        <f t="shared" si="1"/>
        <v>865</v>
      </c>
      <c r="M15" s="55">
        <f t="shared" si="1"/>
        <v>-341</v>
      </c>
    </row>
    <row r="16" spans="1:13" ht="14.65" customHeight="1">
      <c r="A16" s="29" t="s">
        <v>36</v>
      </c>
      <c r="B16" s="42">
        <f t="shared" si="5"/>
        <v>4056</v>
      </c>
      <c r="C16" s="42">
        <v>614</v>
      </c>
      <c r="D16" s="42">
        <v>3061</v>
      </c>
      <c r="E16" s="42">
        <v>381</v>
      </c>
      <c r="F16" s="42">
        <f t="shared" si="4"/>
        <v>4962</v>
      </c>
      <c r="G16" s="42">
        <v>1256</v>
      </c>
      <c r="H16" s="42">
        <v>3292</v>
      </c>
      <c r="I16" s="42">
        <v>414</v>
      </c>
      <c r="J16" s="45">
        <f t="shared" si="3"/>
        <v>906</v>
      </c>
      <c r="K16" s="45">
        <f t="shared" si="1"/>
        <v>642</v>
      </c>
      <c r="L16" s="45">
        <f t="shared" si="1"/>
        <v>231</v>
      </c>
      <c r="M16" s="45">
        <f t="shared" si="1"/>
        <v>33</v>
      </c>
    </row>
    <row r="17" spans="1:13" ht="14.65" customHeight="1">
      <c r="A17" s="28" t="s">
        <v>37</v>
      </c>
      <c r="B17" s="39">
        <f t="shared" si="5"/>
        <v>352</v>
      </c>
      <c r="C17" s="39">
        <v>45</v>
      </c>
      <c r="D17" s="39">
        <v>178</v>
      </c>
      <c r="E17" s="39">
        <v>129</v>
      </c>
      <c r="F17" s="39">
        <f t="shared" si="4"/>
        <v>375</v>
      </c>
      <c r="G17" s="39">
        <v>55</v>
      </c>
      <c r="H17" s="39">
        <v>183</v>
      </c>
      <c r="I17" s="39">
        <v>137</v>
      </c>
      <c r="J17" s="55">
        <f t="shared" si="3"/>
        <v>23</v>
      </c>
      <c r="K17" s="55">
        <f t="shared" si="1"/>
        <v>10</v>
      </c>
      <c r="L17" s="55">
        <f t="shared" si="1"/>
        <v>5</v>
      </c>
      <c r="M17" s="55">
        <f t="shared" si="1"/>
        <v>8</v>
      </c>
    </row>
    <row r="18" spans="1:13" ht="14.65" customHeight="1">
      <c r="A18" s="29" t="s">
        <v>38</v>
      </c>
      <c r="B18" s="42">
        <f t="shared" si="5"/>
        <v>3335</v>
      </c>
      <c r="C18" s="42">
        <v>802</v>
      </c>
      <c r="D18" s="42">
        <v>1793</v>
      </c>
      <c r="E18" s="42">
        <v>740</v>
      </c>
      <c r="F18" s="42">
        <f t="shared" si="4"/>
        <v>4394</v>
      </c>
      <c r="G18" s="42">
        <v>1248</v>
      </c>
      <c r="H18" s="42">
        <v>2261</v>
      </c>
      <c r="I18" s="42">
        <v>885</v>
      </c>
      <c r="J18" s="45">
        <f t="shared" si="3"/>
        <v>1059</v>
      </c>
      <c r="K18" s="45">
        <f t="shared" si="1"/>
        <v>446</v>
      </c>
      <c r="L18" s="45">
        <f t="shared" si="1"/>
        <v>468</v>
      </c>
      <c r="M18" s="45">
        <f t="shared" si="1"/>
        <v>145</v>
      </c>
    </row>
    <row r="19" spans="1:13" ht="14.65" customHeight="1">
      <c r="A19" s="28" t="s">
        <v>39</v>
      </c>
      <c r="B19" s="39">
        <f t="shared" si="5"/>
        <v>20371</v>
      </c>
      <c r="C19" s="39">
        <v>3199</v>
      </c>
      <c r="D19" s="39">
        <v>11027</v>
      </c>
      <c r="E19" s="39">
        <v>6145</v>
      </c>
      <c r="F19" s="39">
        <f t="shared" si="4"/>
        <v>24628</v>
      </c>
      <c r="G19" s="39">
        <v>4728</v>
      </c>
      <c r="H19" s="39">
        <v>12804</v>
      </c>
      <c r="I19" s="39">
        <v>7096</v>
      </c>
      <c r="J19" s="55">
        <f t="shared" si="3"/>
        <v>4257</v>
      </c>
      <c r="K19" s="55">
        <f t="shared" si="1"/>
        <v>1529</v>
      </c>
      <c r="L19" s="55">
        <f t="shared" si="1"/>
        <v>1777</v>
      </c>
      <c r="M19" s="55">
        <f t="shared" si="1"/>
        <v>951</v>
      </c>
    </row>
    <row r="20" spans="1:13" ht="14.65" customHeight="1">
      <c r="A20" s="29" t="s">
        <v>40</v>
      </c>
      <c r="B20" s="42">
        <f t="shared" si="5"/>
        <v>1305</v>
      </c>
      <c r="C20" s="42">
        <v>228</v>
      </c>
      <c r="D20" s="42">
        <v>844</v>
      </c>
      <c r="E20" s="42">
        <v>233</v>
      </c>
      <c r="F20" s="42">
        <f t="shared" si="4"/>
        <v>1508</v>
      </c>
      <c r="G20" s="42">
        <v>390</v>
      </c>
      <c r="H20" s="42">
        <v>1118</v>
      </c>
      <c r="I20" s="42" t="s">
        <v>53</v>
      </c>
      <c r="J20" s="45">
        <f t="shared" si="3"/>
        <v>203</v>
      </c>
      <c r="K20" s="45">
        <f t="shared" si="1"/>
        <v>162</v>
      </c>
      <c r="L20" s="45">
        <f t="shared" si="1"/>
        <v>274</v>
      </c>
      <c r="M20" s="42" t="s">
        <v>53</v>
      </c>
    </row>
    <row r="21" spans="1:13" ht="14.65" customHeight="1">
      <c r="A21" s="30" t="s">
        <v>41</v>
      </c>
      <c r="B21" s="39">
        <f t="shared" si="5"/>
        <v>63388</v>
      </c>
      <c r="C21" s="39">
        <f>SUM(C22:C27)</f>
        <v>14086</v>
      </c>
      <c r="D21" s="39">
        <f t="shared" ref="D21" si="6">SUM(D22:D27)</f>
        <v>35316</v>
      </c>
      <c r="E21" s="39">
        <f>SUM(E22:E27)</f>
        <v>13986</v>
      </c>
      <c r="F21" s="39">
        <f t="shared" ref="F21" si="7">SUM(F22:F27)</f>
        <v>61952</v>
      </c>
      <c r="G21" s="39">
        <f>SUM(G22:G27)</f>
        <v>13756</v>
      </c>
      <c r="H21" s="39">
        <f>SUM(H22:H27)</f>
        <v>33429</v>
      </c>
      <c r="I21" s="39">
        <v>14972</v>
      </c>
      <c r="J21" s="55">
        <f t="shared" si="3"/>
        <v>-1436</v>
      </c>
      <c r="K21" s="55">
        <f t="shared" si="1"/>
        <v>-330</v>
      </c>
      <c r="L21" s="55">
        <f t="shared" si="1"/>
        <v>-1887</v>
      </c>
      <c r="M21" s="55">
        <f t="shared" si="1"/>
        <v>986</v>
      </c>
    </row>
    <row r="22" spans="1:13" ht="14.65" customHeight="1">
      <c r="A22" s="29" t="s">
        <v>42</v>
      </c>
      <c r="B22" s="42">
        <f t="shared" si="5"/>
        <v>4837</v>
      </c>
      <c r="C22" s="42">
        <v>1396</v>
      </c>
      <c r="D22" s="42">
        <v>3441</v>
      </c>
      <c r="E22" s="42" t="s">
        <v>53</v>
      </c>
      <c r="F22" s="42" t="s">
        <v>103</v>
      </c>
      <c r="G22" s="42" t="s">
        <v>103</v>
      </c>
      <c r="H22" s="42" t="s">
        <v>103</v>
      </c>
      <c r="I22" s="42" t="s">
        <v>53</v>
      </c>
      <c r="J22" s="45" t="s">
        <v>103</v>
      </c>
      <c r="K22" s="45" t="s">
        <v>103</v>
      </c>
      <c r="L22" s="45" t="s">
        <v>103</v>
      </c>
      <c r="M22" s="45" t="s">
        <v>103</v>
      </c>
    </row>
    <row r="23" spans="1:13" ht="14.65" customHeight="1">
      <c r="A23" s="28" t="s">
        <v>43</v>
      </c>
      <c r="B23" s="39">
        <f t="shared" si="5"/>
        <v>11449</v>
      </c>
      <c r="C23" s="39">
        <v>2350</v>
      </c>
      <c r="D23" s="39">
        <v>5409</v>
      </c>
      <c r="E23" s="39">
        <v>3690</v>
      </c>
      <c r="F23" s="39">
        <f t="shared" ref="F23:F27" si="8">SUM(G23:I23)</f>
        <v>10680</v>
      </c>
      <c r="G23" s="39">
        <v>2244</v>
      </c>
      <c r="H23" s="39">
        <v>5072</v>
      </c>
      <c r="I23" s="39">
        <v>3364</v>
      </c>
      <c r="J23" s="55">
        <f t="shared" si="3"/>
        <v>-769</v>
      </c>
      <c r="K23" s="55">
        <f t="shared" si="1"/>
        <v>-106</v>
      </c>
      <c r="L23" s="55">
        <f t="shared" si="1"/>
        <v>-337</v>
      </c>
      <c r="M23" s="55">
        <f t="shared" si="1"/>
        <v>-326</v>
      </c>
    </row>
    <row r="24" spans="1:13" ht="14.65" customHeight="1">
      <c r="A24" s="29" t="s">
        <v>44</v>
      </c>
      <c r="B24" s="42">
        <f t="shared" si="5"/>
        <v>8107</v>
      </c>
      <c r="C24" s="42">
        <v>1612</v>
      </c>
      <c r="D24" s="42">
        <v>4426</v>
      </c>
      <c r="E24" s="42">
        <v>2069</v>
      </c>
      <c r="F24" s="42">
        <f t="shared" si="8"/>
        <v>8772</v>
      </c>
      <c r="G24" s="42">
        <v>1804</v>
      </c>
      <c r="H24" s="42">
        <v>4886</v>
      </c>
      <c r="I24" s="42">
        <v>2082</v>
      </c>
      <c r="J24" s="45">
        <f t="shared" si="3"/>
        <v>665</v>
      </c>
      <c r="K24" s="45">
        <f t="shared" si="1"/>
        <v>192</v>
      </c>
      <c r="L24" s="45">
        <f t="shared" si="1"/>
        <v>460</v>
      </c>
      <c r="M24" s="45">
        <f t="shared" si="1"/>
        <v>13</v>
      </c>
    </row>
    <row r="25" spans="1:13" ht="14.65" customHeight="1">
      <c r="A25" s="28" t="s">
        <v>45</v>
      </c>
      <c r="B25" s="39">
        <f t="shared" si="5"/>
        <v>19861</v>
      </c>
      <c r="C25" s="39">
        <v>3666</v>
      </c>
      <c r="D25" s="39">
        <v>10252</v>
      </c>
      <c r="E25" s="39">
        <v>5943</v>
      </c>
      <c r="F25" s="39">
        <f t="shared" si="8"/>
        <v>21465</v>
      </c>
      <c r="G25" s="39">
        <v>3964</v>
      </c>
      <c r="H25" s="39">
        <v>10478</v>
      </c>
      <c r="I25" s="39">
        <v>7023</v>
      </c>
      <c r="J25" s="55">
        <f t="shared" si="3"/>
        <v>1604</v>
      </c>
      <c r="K25" s="55">
        <f t="shared" si="3"/>
        <v>298</v>
      </c>
      <c r="L25" s="55">
        <f t="shared" si="3"/>
        <v>226</v>
      </c>
      <c r="M25" s="55">
        <f t="shared" si="3"/>
        <v>1080</v>
      </c>
    </row>
    <row r="26" spans="1:13" ht="14.65" customHeight="1">
      <c r="A26" s="29" t="s">
        <v>46</v>
      </c>
      <c r="B26" s="42">
        <f t="shared" si="5"/>
        <v>6368</v>
      </c>
      <c r="C26" s="42">
        <v>1510</v>
      </c>
      <c r="D26" s="42">
        <v>2882</v>
      </c>
      <c r="E26" s="42">
        <v>1976</v>
      </c>
      <c r="F26" s="42">
        <f t="shared" si="8"/>
        <v>7230</v>
      </c>
      <c r="G26" s="42">
        <v>1574</v>
      </c>
      <c r="H26" s="42">
        <v>3358</v>
      </c>
      <c r="I26" s="42">
        <v>2298</v>
      </c>
      <c r="J26" s="45">
        <f t="shared" si="3"/>
        <v>862</v>
      </c>
      <c r="K26" s="45">
        <f t="shared" si="3"/>
        <v>64</v>
      </c>
      <c r="L26" s="45">
        <f t="shared" si="3"/>
        <v>476</v>
      </c>
      <c r="M26" s="45">
        <f t="shared" si="3"/>
        <v>322</v>
      </c>
    </row>
    <row r="27" spans="1:13" ht="14.65" customHeight="1">
      <c r="A27" s="28" t="s">
        <v>47</v>
      </c>
      <c r="B27" s="39">
        <f t="shared" si="5"/>
        <v>12766</v>
      </c>
      <c r="C27" s="39">
        <v>3552</v>
      </c>
      <c r="D27" s="39">
        <v>8906</v>
      </c>
      <c r="E27" s="39">
        <v>308</v>
      </c>
      <c r="F27" s="39">
        <f t="shared" si="8"/>
        <v>13805</v>
      </c>
      <c r="G27" s="39">
        <v>4170</v>
      </c>
      <c r="H27" s="39">
        <v>9635</v>
      </c>
      <c r="I27" s="39" t="s">
        <v>53</v>
      </c>
      <c r="J27" s="55">
        <f t="shared" si="3"/>
        <v>1039</v>
      </c>
      <c r="K27" s="55">
        <f t="shared" si="3"/>
        <v>618</v>
      </c>
      <c r="L27" s="55">
        <f t="shared" si="3"/>
        <v>729</v>
      </c>
      <c r="M27" s="55" t="s">
        <v>53</v>
      </c>
    </row>
    <row r="28" spans="1:13" ht="14.65" customHeight="1">
      <c r="A28" s="31"/>
      <c r="B28" s="376" t="s">
        <v>48</v>
      </c>
      <c r="C28" s="364"/>
      <c r="D28" s="364"/>
      <c r="E28" s="369"/>
      <c r="F28" s="376" t="s">
        <v>48</v>
      </c>
      <c r="G28" s="364"/>
      <c r="H28" s="364"/>
      <c r="I28" s="369"/>
      <c r="J28" s="376" t="s">
        <v>124</v>
      </c>
      <c r="K28" s="364"/>
      <c r="L28" s="364"/>
      <c r="M28" s="364"/>
    </row>
    <row r="29" spans="1:13" ht="14.65" customHeight="1">
      <c r="A29" s="26" t="s">
        <v>29</v>
      </c>
      <c r="B29" s="58">
        <f>B9*100/$B9</f>
        <v>100</v>
      </c>
      <c r="C29" s="60">
        <f t="shared" ref="C29:E29" si="9">C9*100/$B9</f>
        <v>16.684305870283676</v>
      </c>
      <c r="D29" s="60">
        <f t="shared" si="9"/>
        <v>67.03914604611299</v>
      </c>
      <c r="E29" s="60">
        <f t="shared" si="9"/>
        <v>16.27654808360333</v>
      </c>
      <c r="F29" s="58">
        <f>F9*100/$F9</f>
        <v>100</v>
      </c>
      <c r="G29" s="60">
        <f t="shared" ref="G29:I29" si="10">G9*100/$F9</f>
        <v>19.747664297692246</v>
      </c>
      <c r="H29" s="60">
        <f t="shared" si="10"/>
        <v>63.938353429689371</v>
      </c>
      <c r="I29" s="60">
        <f t="shared" si="10"/>
        <v>16.669635562872006</v>
      </c>
      <c r="J29" s="187" t="s">
        <v>103</v>
      </c>
      <c r="K29" s="56">
        <f t="shared" ref="K29:M44" si="11">G29-C29</f>
        <v>3.0633584274085699</v>
      </c>
      <c r="L29" s="56">
        <f t="shared" si="11"/>
        <v>-3.1007926164236181</v>
      </c>
      <c r="M29" s="56">
        <f t="shared" si="11"/>
        <v>0.39308747926867582</v>
      </c>
    </row>
    <row r="30" spans="1:13" ht="14.65" customHeight="1">
      <c r="A30" s="27" t="s">
        <v>30</v>
      </c>
      <c r="B30" s="59">
        <f t="shared" ref="B30:E45" si="12">B10*100/$B10</f>
        <v>100</v>
      </c>
      <c r="C30" s="61">
        <f t="shared" si="12"/>
        <v>12.81103448275862</v>
      </c>
      <c r="D30" s="61">
        <f t="shared" si="12"/>
        <v>74.960551724137929</v>
      </c>
      <c r="E30" s="61">
        <f t="shared" si="12"/>
        <v>12.228413793103448</v>
      </c>
      <c r="F30" s="59">
        <f t="shared" ref="F30:I45" si="13">F10*100/$F10</f>
        <v>100</v>
      </c>
      <c r="G30" s="61">
        <f t="shared" si="13"/>
        <v>18.23851973782066</v>
      </c>
      <c r="H30" s="61">
        <f t="shared" si="13"/>
        <v>70.068519638660547</v>
      </c>
      <c r="I30" s="61">
        <f t="shared" si="13"/>
        <v>12.063819449264727</v>
      </c>
      <c r="J30" s="59" t="s">
        <v>103</v>
      </c>
      <c r="K30" s="57">
        <f t="shared" si="11"/>
        <v>5.4274852550620398</v>
      </c>
      <c r="L30" s="57">
        <f t="shared" si="11"/>
        <v>-4.892032085477382</v>
      </c>
      <c r="M30" s="57">
        <f t="shared" si="11"/>
        <v>-0.16459434383872029</v>
      </c>
    </row>
    <row r="31" spans="1:13" ht="14.65" customHeight="1">
      <c r="A31" s="28" t="s">
        <v>31</v>
      </c>
      <c r="B31" s="58">
        <f t="shared" si="12"/>
        <v>100</v>
      </c>
      <c r="C31" s="60">
        <f t="shared" si="12"/>
        <v>9.6809986130374472</v>
      </c>
      <c r="D31" s="60">
        <f t="shared" si="12"/>
        <v>76.823855755894584</v>
      </c>
      <c r="E31" s="60">
        <f t="shared" si="12"/>
        <v>13.495145631067961</v>
      </c>
      <c r="F31" s="58">
        <f t="shared" si="13"/>
        <v>100</v>
      </c>
      <c r="G31" s="60">
        <f t="shared" si="13"/>
        <v>13.937634137103901</v>
      </c>
      <c r="H31" s="60">
        <f t="shared" si="13"/>
        <v>71.430374952657488</v>
      </c>
      <c r="I31" s="60">
        <f t="shared" si="13"/>
        <v>14.631990910238606</v>
      </c>
      <c r="J31" s="58" t="s">
        <v>103</v>
      </c>
      <c r="K31" s="56">
        <f t="shared" si="11"/>
        <v>4.2566355240664535</v>
      </c>
      <c r="L31" s="56">
        <f t="shared" si="11"/>
        <v>-5.3934808032370967</v>
      </c>
      <c r="M31" s="56">
        <f t="shared" si="11"/>
        <v>1.1368452791706449</v>
      </c>
    </row>
    <row r="32" spans="1:13" ht="14.65" customHeight="1">
      <c r="A32" s="29" t="s">
        <v>32</v>
      </c>
      <c r="B32" s="59">
        <f t="shared" si="12"/>
        <v>100</v>
      </c>
      <c r="C32" s="61">
        <f t="shared" si="12"/>
        <v>19.583131362094036</v>
      </c>
      <c r="D32" s="61">
        <f t="shared" si="12"/>
        <v>68.056228793019869</v>
      </c>
      <c r="E32" s="61">
        <f t="shared" si="12"/>
        <v>12.360639844886089</v>
      </c>
      <c r="F32" s="59">
        <f t="shared" si="13"/>
        <v>100</v>
      </c>
      <c r="G32" s="61">
        <f t="shared" si="13"/>
        <v>28.540772532188843</v>
      </c>
      <c r="H32" s="61">
        <f t="shared" si="13"/>
        <v>71.459227467811161</v>
      </c>
      <c r="I32" s="42" t="s">
        <v>53</v>
      </c>
      <c r="J32" s="59" t="s">
        <v>103</v>
      </c>
      <c r="K32" s="57">
        <f t="shared" si="11"/>
        <v>8.9576411700948064</v>
      </c>
      <c r="L32" s="57">
        <f t="shared" si="11"/>
        <v>3.4029986747912915</v>
      </c>
      <c r="M32" s="42" t="s">
        <v>53</v>
      </c>
    </row>
    <row r="33" spans="1:13" ht="14.65" customHeight="1">
      <c r="A33" s="28" t="s">
        <v>33</v>
      </c>
      <c r="B33" s="58">
        <f t="shared" si="12"/>
        <v>100</v>
      </c>
      <c r="C33" s="60">
        <f t="shared" si="12"/>
        <v>9.8339609722697698</v>
      </c>
      <c r="D33" s="60">
        <f t="shared" si="12"/>
        <v>75.744608010955147</v>
      </c>
      <c r="E33" s="60">
        <f t="shared" si="12"/>
        <v>14.421431016775077</v>
      </c>
      <c r="F33" s="58">
        <f t="shared" si="13"/>
        <v>100</v>
      </c>
      <c r="G33" s="60">
        <f t="shared" si="13"/>
        <v>14.249221681168676</v>
      </c>
      <c r="H33" s="60">
        <f t="shared" si="13"/>
        <v>69.665522471461642</v>
      </c>
      <c r="I33" s="60">
        <f t="shared" si="13"/>
        <v>16.08525584736968</v>
      </c>
      <c r="J33" s="58" t="s">
        <v>103</v>
      </c>
      <c r="K33" s="56">
        <f t="shared" si="11"/>
        <v>4.4152607088989058</v>
      </c>
      <c r="L33" s="56">
        <f t="shared" si="11"/>
        <v>-6.0790855394935051</v>
      </c>
      <c r="M33" s="56">
        <f t="shared" si="11"/>
        <v>1.6638248305946028</v>
      </c>
    </row>
    <row r="34" spans="1:13" ht="14.65" customHeight="1">
      <c r="A34" s="29" t="s">
        <v>34</v>
      </c>
      <c r="B34" s="59">
        <f t="shared" si="12"/>
        <v>100</v>
      </c>
      <c r="C34" s="61">
        <f t="shared" si="12"/>
        <v>15.851449275362318</v>
      </c>
      <c r="D34" s="61">
        <f t="shared" si="12"/>
        <v>73.822463768115938</v>
      </c>
      <c r="E34" s="61">
        <f t="shared" si="12"/>
        <v>10.326086956521738</v>
      </c>
      <c r="F34" s="42" t="s">
        <v>103</v>
      </c>
      <c r="G34" s="42" t="s">
        <v>103</v>
      </c>
      <c r="H34" s="42" t="s">
        <v>103</v>
      </c>
      <c r="I34" s="42" t="s">
        <v>53</v>
      </c>
      <c r="J34" s="59" t="s">
        <v>103</v>
      </c>
      <c r="K34" s="42" t="s">
        <v>53</v>
      </c>
      <c r="L34" s="42" t="s">
        <v>53</v>
      </c>
      <c r="M34" s="42" t="s">
        <v>53</v>
      </c>
    </row>
    <row r="35" spans="1:13" ht="14.65" customHeight="1">
      <c r="A35" s="28" t="s">
        <v>35</v>
      </c>
      <c r="B35" s="58">
        <f t="shared" si="12"/>
        <v>100</v>
      </c>
      <c r="C35" s="60">
        <f t="shared" si="12"/>
        <v>10.97458168348448</v>
      </c>
      <c r="D35" s="60">
        <f t="shared" si="12"/>
        <v>87.934602120321884</v>
      </c>
      <c r="E35" s="60">
        <f t="shared" si="12"/>
        <v>1.0908161961936391</v>
      </c>
      <c r="F35" s="58">
        <f t="shared" si="13"/>
        <v>100</v>
      </c>
      <c r="G35" s="60">
        <f t="shared" si="13"/>
        <v>17.097121964938594</v>
      </c>
      <c r="H35" s="60">
        <f t="shared" si="13"/>
        <v>82.701321833692703</v>
      </c>
      <c r="I35" s="60">
        <f t="shared" si="13"/>
        <v>0.20155620136870722</v>
      </c>
      <c r="J35" s="58" t="s">
        <v>103</v>
      </c>
      <c r="K35" s="56">
        <f>G35-C35</f>
        <v>6.1225402814541141</v>
      </c>
      <c r="L35" s="56">
        <f t="shared" si="11"/>
        <v>-5.2332802866291814</v>
      </c>
      <c r="M35" s="56">
        <f t="shared" si="11"/>
        <v>-0.8892599948249319</v>
      </c>
    </row>
    <row r="36" spans="1:13" ht="14.65" customHeight="1">
      <c r="A36" s="29" t="s">
        <v>36</v>
      </c>
      <c r="B36" s="59">
        <f t="shared" si="12"/>
        <v>100</v>
      </c>
      <c r="C36" s="61">
        <f t="shared" si="12"/>
        <v>15.138067061143984</v>
      </c>
      <c r="D36" s="61">
        <f t="shared" si="12"/>
        <v>75.468441814595664</v>
      </c>
      <c r="E36" s="61">
        <f t="shared" si="12"/>
        <v>9.3934911242603558</v>
      </c>
      <c r="F36" s="59">
        <f t="shared" si="13"/>
        <v>100</v>
      </c>
      <c r="G36" s="61">
        <f t="shared" si="13"/>
        <v>25.312374042724709</v>
      </c>
      <c r="H36" s="61">
        <f t="shared" si="13"/>
        <v>66.344216041918585</v>
      </c>
      <c r="I36" s="61">
        <f t="shared" si="13"/>
        <v>8.3434099153567107</v>
      </c>
      <c r="J36" s="59" t="s">
        <v>103</v>
      </c>
      <c r="K36" s="57">
        <f t="shared" si="11"/>
        <v>10.174306981580726</v>
      </c>
      <c r="L36" s="57">
        <f t="shared" si="11"/>
        <v>-9.1242257726770788</v>
      </c>
      <c r="M36" s="57">
        <f t="shared" si="11"/>
        <v>-1.0500812089036451</v>
      </c>
    </row>
    <row r="37" spans="1:13" ht="14.65" customHeight="1">
      <c r="A37" s="28" t="s">
        <v>37</v>
      </c>
      <c r="B37" s="58">
        <f t="shared" si="12"/>
        <v>100</v>
      </c>
      <c r="C37" s="60">
        <f t="shared" si="12"/>
        <v>12.784090909090908</v>
      </c>
      <c r="D37" s="60">
        <f t="shared" si="12"/>
        <v>50.56818181818182</v>
      </c>
      <c r="E37" s="60">
        <f t="shared" si="12"/>
        <v>36.647727272727273</v>
      </c>
      <c r="F37" s="58">
        <f t="shared" si="13"/>
        <v>100</v>
      </c>
      <c r="G37" s="60">
        <f t="shared" si="13"/>
        <v>14.666666666666666</v>
      </c>
      <c r="H37" s="60">
        <f t="shared" si="13"/>
        <v>48.8</v>
      </c>
      <c r="I37" s="60">
        <f t="shared" si="13"/>
        <v>36.533333333333331</v>
      </c>
      <c r="J37" s="58" t="s">
        <v>103</v>
      </c>
      <c r="K37" s="56">
        <f t="shared" si="11"/>
        <v>1.8825757575757578</v>
      </c>
      <c r="L37" s="56">
        <f t="shared" si="11"/>
        <v>-1.768181818181823</v>
      </c>
      <c r="M37" s="56">
        <f t="shared" si="11"/>
        <v>-0.11439393939394193</v>
      </c>
    </row>
    <row r="38" spans="1:13" ht="14.65" customHeight="1">
      <c r="A38" s="29" t="s">
        <v>38</v>
      </c>
      <c r="B38" s="59">
        <f t="shared" si="12"/>
        <v>100</v>
      </c>
      <c r="C38" s="61">
        <f t="shared" si="12"/>
        <v>24.047976011994002</v>
      </c>
      <c r="D38" s="61">
        <f t="shared" si="12"/>
        <v>53.763118440779607</v>
      </c>
      <c r="E38" s="61">
        <f t="shared" si="12"/>
        <v>22.188905547226387</v>
      </c>
      <c r="F38" s="59">
        <f t="shared" si="13"/>
        <v>100</v>
      </c>
      <c r="G38" s="61">
        <f t="shared" si="13"/>
        <v>28.402366863905325</v>
      </c>
      <c r="H38" s="61">
        <f t="shared" si="13"/>
        <v>51.456531634046428</v>
      </c>
      <c r="I38" s="61">
        <f t="shared" si="13"/>
        <v>20.141101502048247</v>
      </c>
      <c r="J38" s="59" t="s">
        <v>103</v>
      </c>
      <c r="K38" s="57">
        <f t="shared" si="11"/>
        <v>4.3543908519113224</v>
      </c>
      <c r="L38" s="57">
        <f t="shared" si="11"/>
        <v>-2.3065868067331792</v>
      </c>
      <c r="M38" s="57">
        <f t="shared" si="11"/>
        <v>-2.0478040451781396</v>
      </c>
    </row>
    <row r="39" spans="1:13" ht="14.65" customHeight="1">
      <c r="A39" s="28" t="s">
        <v>39</v>
      </c>
      <c r="B39" s="58">
        <f t="shared" si="12"/>
        <v>100</v>
      </c>
      <c r="C39" s="60">
        <f t="shared" si="12"/>
        <v>15.703696431201218</v>
      </c>
      <c r="D39" s="60">
        <f t="shared" si="12"/>
        <v>54.130872318491974</v>
      </c>
      <c r="E39" s="60">
        <f t="shared" si="12"/>
        <v>30.16543125030681</v>
      </c>
      <c r="F39" s="58">
        <f t="shared" si="13"/>
        <v>100</v>
      </c>
      <c r="G39" s="60">
        <f t="shared" si="13"/>
        <v>19.1976611986357</v>
      </c>
      <c r="H39" s="60">
        <f t="shared" si="13"/>
        <v>51.989605327269771</v>
      </c>
      <c r="I39" s="60">
        <f t="shared" si="13"/>
        <v>28.812733474094525</v>
      </c>
      <c r="J39" s="58" t="s">
        <v>103</v>
      </c>
      <c r="K39" s="56">
        <f t="shared" si="11"/>
        <v>3.4939647674344823</v>
      </c>
      <c r="L39" s="56">
        <f t="shared" si="11"/>
        <v>-2.1412669912222029</v>
      </c>
      <c r="M39" s="56">
        <f t="shared" si="11"/>
        <v>-1.3526977762122847</v>
      </c>
    </row>
    <row r="40" spans="1:13" ht="14.65" customHeight="1">
      <c r="A40" s="29" t="s">
        <v>40</v>
      </c>
      <c r="B40" s="59">
        <f t="shared" si="12"/>
        <v>100</v>
      </c>
      <c r="C40" s="61">
        <f t="shared" si="12"/>
        <v>17.471264367816094</v>
      </c>
      <c r="D40" s="61">
        <f t="shared" si="12"/>
        <v>64.674329501915707</v>
      </c>
      <c r="E40" s="61">
        <f t="shared" si="12"/>
        <v>17.854406130268199</v>
      </c>
      <c r="F40" s="59">
        <f t="shared" si="13"/>
        <v>100</v>
      </c>
      <c r="G40" s="61">
        <f t="shared" si="13"/>
        <v>25.862068965517242</v>
      </c>
      <c r="H40" s="61">
        <f t="shared" si="13"/>
        <v>74.137931034482762</v>
      </c>
      <c r="I40" s="42" t="s">
        <v>53</v>
      </c>
      <c r="J40" s="59" t="s">
        <v>103</v>
      </c>
      <c r="K40" s="57">
        <f t="shared" si="11"/>
        <v>8.3908045977011483</v>
      </c>
      <c r="L40" s="57">
        <f t="shared" si="11"/>
        <v>9.4636015325670542</v>
      </c>
      <c r="M40" s="292" t="s">
        <v>53</v>
      </c>
    </row>
    <row r="41" spans="1:13" ht="14.65" customHeight="1">
      <c r="A41" s="30" t="s">
        <v>41</v>
      </c>
      <c r="B41" s="58">
        <f t="shared" si="12"/>
        <v>100</v>
      </c>
      <c r="C41" s="60">
        <f t="shared" si="12"/>
        <v>22.221871647630465</v>
      </c>
      <c r="D41" s="60">
        <f t="shared" si="12"/>
        <v>55.714015271029218</v>
      </c>
      <c r="E41" s="60">
        <f t="shared" si="12"/>
        <v>22.064113081340317</v>
      </c>
      <c r="F41" s="58">
        <f t="shared" si="13"/>
        <v>100</v>
      </c>
      <c r="G41" s="60">
        <f t="shared" si="13"/>
        <v>22.204287190082646</v>
      </c>
      <c r="H41" s="60">
        <f t="shared" si="13"/>
        <v>53.959517045454547</v>
      </c>
      <c r="I41" s="60">
        <f t="shared" si="13"/>
        <v>24.167097107438018</v>
      </c>
      <c r="J41" s="58" t="s">
        <v>103</v>
      </c>
      <c r="K41" s="56">
        <f t="shared" si="11"/>
        <v>-1.7584457547819454E-2</v>
      </c>
      <c r="L41" s="56">
        <f t="shared" si="11"/>
        <v>-1.7544982255746717</v>
      </c>
      <c r="M41" s="56">
        <f t="shared" si="11"/>
        <v>2.1029840260977011</v>
      </c>
    </row>
    <row r="42" spans="1:13" ht="14.65" customHeight="1">
      <c r="A42" s="29" t="s">
        <v>42</v>
      </c>
      <c r="B42" s="59">
        <f t="shared" si="12"/>
        <v>100</v>
      </c>
      <c r="C42" s="61">
        <f t="shared" si="12"/>
        <v>28.860864172007442</v>
      </c>
      <c r="D42" s="61">
        <f t="shared" si="12"/>
        <v>71.139135827992561</v>
      </c>
      <c r="E42" s="42" t="s">
        <v>53</v>
      </c>
      <c r="F42" s="42" t="s">
        <v>103</v>
      </c>
      <c r="G42" s="42" t="s">
        <v>103</v>
      </c>
      <c r="H42" s="42" t="s">
        <v>103</v>
      </c>
      <c r="I42" s="42" t="s">
        <v>53</v>
      </c>
      <c r="J42" s="59" t="s">
        <v>103</v>
      </c>
      <c r="K42" s="42" t="s">
        <v>53</v>
      </c>
      <c r="L42" s="42" t="s">
        <v>53</v>
      </c>
      <c r="M42" s="42" t="s">
        <v>53</v>
      </c>
    </row>
    <row r="43" spans="1:13" ht="14.65" customHeight="1">
      <c r="A43" s="28" t="s">
        <v>43</v>
      </c>
      <c r="B43" s="58">
        <f t="shared" si="12"/>
        <v>100</v>
      </c>
      <c r="C43" s="60">
        <f t="shared" si="12"/>
        <v>20.525810114420473</v>
      </c>
      <c r="D43" s="60">
        <f t="shared" si="12"/>
        <v>47.244300812298015</v>
      </c>
      <c r="E43" s="60">
        <f t="shared" si="12"/>
        <v>32.229889073281512</v>
      </c>
      <c r="F43" s="58">
        <f t="shared" si="13"/>
        <v>100</v>
      </c>
      <c r="G43" s="60">
        <f t="shared" si="13"/>
        <v>21.011235955056179</v>
      </c>
      <c r="H43" s="60">
        <f t="shared" si="13"/>
        <v>47.490636704119851</v>
      </c>
      <c r="I43" s="60">
        <f t="shared" si="13"/>
        <v>31.49812734082397</v>
      </c>
      <c r="J43" s="58" t="s">
        <v>103</v>
      </c>
      <c r="K43" s="56">
        <f t="shared" si="11"/>
        <v>0.48542584063570615</v>
      </c>
      <c r="L43" s="56">
        <f t="shared" si="11"/>
        <v>0.24633589182183613</v>
      </c>
      <c r="M43" s="56">
        <f t="shared" si="11"/>
        <v>-0.73176173245754228</v>
      </c>
    </row>
    <row r="44" spans="1:13" ht="14.65" customHeight="1">
      <c r="A44" s="29" t="s">
        <v>44</v>
      </c>
      <c r="B44" s="59">
        <f t="shared" si="12"/>
        <v>100</v>
      </c>
      <c r="C44" s="61">
        <f t="shared" si="12"/>
        <v>19.884050820278773</v>
      </c>
      <c r="D44" s="61">
        <f t="shared" si="12"/>
        <v>54.594794621931662</v>
      </c>
      <c r="E44" s="61">
        <f t="shared" si="12"/>
        <v>25.521154557789565</v>
      </c>
      <c r="F44" s="59">
        <f t="shared" si="13"/>
        <v>100</v>
      </c>
      <c r="G44" s="61">
        <f t="shared" si="13"/>
        <v>20.565435476516189</v>
      </c>
      <c r="H44" s="61">
        <f t="shared" si="13"/>
        <v>55.699954400364796</v>
      </c>
      <c r="I44" s="61">
        <f t="shared" si="13"/>
        <v>23.734610123119015</v>
      </c>
      <c r="J44" s="59" t="s">
        <v>103</v>
      </c>
      <c r="K44" s="57">
        <f t="shared" si="11"/>
        <v>0.68138465623741595</v>
      </c>
      <c r="L44" s="57">
        <f t="shared" si="11"/>
        <v>1.1051597784331335</v>
      </c>
      <c r="M44" s="57">
        <f t="shared" si="11"/>
        <v>-1.7865444346705495</v>
      </c>
    </row>
    <row r="45" spans="1:13" ht="14.65" customHeight="1">
      <c r="A45" s="28" t="s">
        <v>45</v>
      </c>
      <c r="B45" s="58">
        <f t="shared" si="12"/>
        <v>100</v>
      </c>
      <c r="C45" s="60">
        <f t="shared" si="12"/>
        <v>18.45828508131514</v>
      </c>
      <c r="D45" s="60">
        <f t="shared" si="12"/>
        <v>51.618750314687077</v>
      </c>
      <c r="E45" s="60">
        <f t="shared" si="12"/>
        <v>29.922964603997784</v>
      </c>
      <c r="F45" s="58">
        <f t="shared" si="13"/>
        <v>100</v>
      </c>
      <c r="G45" s="60">
        <f t="shared" si="13"/>
        <v>18.467272303750292</v>
      </c>
      <c r="H45" s="60">
        <f t="shared" si="13"/>
        <v>48.814348940135105</v>
      </c>
      <c r="I45" s="60">
        <f t="shared" si="13"/>
        <v>32.718378756114603</v>
      </c>
      <c r="J45" s="58" t="s">
        <v>103</v>
      </c>
      <c r="K45" s="56">
        <f t="shared" ref="K45:M47" si="14">G45-C45</f>
        <v>8.9872224351523755E-3</v>
      </c>
      <c r="L45" s="56">
        <f t="shared" si="14"/>
        <v>-2.804401374551972</v>
      </c>
      <c r="M45" s="56">
        <f t="shared" si="14"/>
        <v>2.7954141521168197</v>
      </c>
    </row>
    <row r="46" spans="1:13" ht="14.65" customHeight="1">
      <c r="A46" s="29" t="s">
        <v>46</v>
      </c>
      <c r="B46" s="59">
        <f t="shared" ref="B46:E47" si="15">B26*100/$B26</f>
        <v>100</v>
      </c>
      <c r="C46" s="61">
        <f t="shared" si="15"/>
        <v>23.712311557788944</v>
      </c>
      <c r="D46" s="61">
        <f t="shared" si="15"/>
        <v>45.257537688442213</v>
      </c>
      <c r="E46" s="61">
        <f t="shared" si="15"/>
        <v>31.030150753768844</v>
      </c>
      <c r="F46" s="59">
        <f t="shared" ref="F46:I47" si="16">F26*100/$F26</f>
        <v>100</v>
      </c>
      <c r="G46" s="61">
        <f t="shared" si="16"/>
        <v>21.770401106500692</v>
      </c>
      <c r="H46" s="61">
        <f t="shared" si="16"/>
        <v>46.445366528354079</v>
      </c>
      <c r="I46" s="61">
        <f t="shared" si="16"/>
        <v>31.784232365145229</v>
      </c>
      <c r="J46" s="59" t="s">
        <v>103</v>
      </c>
      <c r="K46" s="57">
        <f t="shared" si="14"/>
        <v>-1.9419104512882512</v>
      </c>
      <c r="L46" s="57">
        <f t="shared" si="14"/>
        <v>1.1878288399118659</v>
      </c>
      <c r="M46" s="57">
        <f t="shared" si="14"/>
        <v>0.7540816113763853</v>
      </c>
    </row>
    <row r="47" spans="1:13" ht="14.65" customHeight="1">
      <c r="A47" s="28" t="s">
        <v>47</v>
      </c>
      <c r="B47" s="58">
        <f t="shared" si="15"/>
        <v>100</v>
      </c>
      <c r="C47" s="60">
        <f t="shared" si="15"/>
        <v>27.823907253642489</v>
      </c>
      <c r="D47" s="60">
        <f t="shared" si="15"/>
        <v>69.763434121886263</v>
      </c>
      <c r="E47" s="60">
        <f t="shared" si="15"/>
        <v>2.4126586244712516</v>
      </c>
      <c r="F47" s="58">
        <f t="shared" si="16"/>
        <v>100</v>
      </c>
      <c r="G47" s="60">
        <f t="shared" si="16"/>
        <v>30.20644693951467</v>
      </c>
      <c r="H47" s="60">
        <f t="shared" si="16"/>
        <v>69.793553060485337</v>
      </c>
      <c r="I47" s="39" t="s">
        <v>53</v>
      </c>
      <c r="J47" s="58" t="s">
        <v>103</v>
      </c>
      <c r="K47" s="56">
        <f t="shared" si="14"/>
        <v>2.3825396858721817</v>
      </c>
      <c r="L47" s="56">
        <f t="shared" si="14"/>
        <v>3.0118938599073886E-2</v>
      </c>
      <c r="M47" s="39" t="s">
        <v>53</v>
      </c>
    </row>
    <row r="48" spans="1:13" s="283" customFormat="1" ht="20" customHeight="1">
      <c r="A48" s="373" t="s">
        <v>127</v>
      </c>
      <c r="B48" s="373"/>
      <c r="C48" s="373"/>
      <c r="D48" s="373"/>
      <c r="E48" s="373"/>
      <c r="F48" s="373"/>
      <c r="G48" s="373"/>
      <c r="H48" s="373"/>
      <c r="I48" s="373"/>
      <c r="J48" s="373"/>
      <c r="K48" s="373"/>
      <c r="L48" s="373"/>
      <c r="M48" s="373"/>
    </row>
  </sheetData>
  <mergeCells count="17">
    <mergeCell ref="J5:M5"/>
    <mergeCell ref="K6:M6"/>
    <mergeCell ref="B8:E8"/>
    <mergeCell ref="F8:I8"/>
    <mergeCell ref="A5:A7"/>
    <mergeCell ref="B5:E5"/>
    <mergeCell ref="F5:I5"/>
    <mergeCell ref="B6:B7"/>
    <mergeCell ref="C6:E6"/>
    <mergeCell ref="F6:F7"/>
    <mergeCell ref="G6:I6"/>
    <mergeCell ref="F28:I28"/>
    <mergeCell ref="J8:M8"/>
    <mergeCell ref="J28:M28"/>
    <mergeCell ref="J6:J7"/>
    <mergeCell ref="A48:M48"/>
    <mergeCell ref="B28:E28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6"/>
  <sheetViews>
    <sheetView workbookViewId="0"/>
  </sheetViews>
  <sheetFormatPr baseColWidth="10" defaultColWidth="10.81640625" defaultRowHeight="14.65" customHeight="1"/>
  <cols>
    <col min="1" max="1" width="26.81640625" style="3" customWidth="1"/>
    <col min="2" max="5" width="12.54296875" style="3" customWidth="1"/>
    <col min="6" max="6" width="12.54296875" style="283" customWidth="1"/>
    <col min="7" max="11" width="12.54296875" style="3" customWidth="1"/>
    <col min="12" max="12" width="12.54296875" style="283" customWidth="1"/>
    <col min="13" max="17" width="12.54296875" style="3" customWidth="1"/>
    <col min="18" max="18" width="12.54296875" style="283" customWidth="1"/>
    <col min="19" max="19" width="12.54296875" style="3" customWidth="1"/>
    <col min="20" max="16384" width="10.81640625" style="3"/>
  </cols>
  <sheetData>
    <row r="1" spans="1:19" s="5" customFormat="1" ht="20.25" customHeight="1">
      <c r="A1" s="4" t="s">
        <v>0</v>
      </c>
      <c r="F1" s="284"/>
      <c r="L1" s="284"/>
      <c r="R1" s="284"/>
    </row>
    <row r="2" spans="1:19" s="2" customFormat="1" ht="14.65" customHeight="1">
      <c r="A2" s="1"/>
      <c r="F2" s="282"/>
      <c r="L2" s="282"/>
      <c r="R2" s="282"/>
    </row>
    <row r="3" spans="1:19" s="2" customFormat="1" ht="14.65" customHeight="1">
      <c r="A3" s="9" t="s">
        <v>356</v>
      </c>
      <c r="F3" s="282"/>
      <c r="L3" s="282"/>
      <c r="R3" s="282"/>
    </row>
    <row r="5" spans="1:19" ht="14.65" customHeight="1">
      <c r="A5" s="374" t="s">
        <v>207</v>
      </c>
      <c r="B5" s="366">
        <v>2012</v>
      </c>
      <c r="C5" s="366"/>
      <c r="D5" s="366"/>
      <c r="E5" s="366"/>
      <c r="F5" s="366"/>
      <c r="G5" s="366"/>
      <c r="H5" s="366">
        <v>2015</v>
      </c>
      <c r="I5" s="366"/>
      <c r="J5" s="366"/>
      <c r="K5" s="366"/>
      <c r="L5" s="366"/>
      <c r="M5" s="366"/>
      <c r="N5" s="366" t="s">
        <v>214</v>
      </c>
      <c r="O5" s="366"/>
      <c r="P5" s="366"/>
      <c r="Q5" s="366"/>
      <c r="R5" s="366"/>
      <c r="S5" s="366"/>
    </row>
    <row r="6" spans="1:19" ht="14.65" customHeight="1">
      <c r="A6" s="375"/>
      <c r="B6" s="371" t="s">
        <v>69</v>
      </c>
      <c r="C6" s="366" t="s">
        <v>27</v>
      </c>
      <c r="D6" s="366"/>
      <c r="E6" s="366"/>
      <c r="F6" s="366"/>
      <c r="G6" s="366"/>
      <c r="H6" s="371" t="s">
        <v>69</v>
      </c>
      <c r="I6" s="366" t="s">
        <v>27</v>
      </c>
      <c r="J6" s="366"/>
      <c r="K6" s="366"/>
      <c r="L6" s="366"/>
      <c r="M6" s="366"/>
      <c r="N6" s="371" t="s">
        <v>69</v>
      </c>
      <c r="O6" s="366" t="s">
        <v>27</v>
      </c>
      <c r="P6" s="366"/>
      <c r="Q6" s="366"/>
      <c r="R6" s="366"/>
      <c r="S6" s="366"/>
    </row>
    <row r="7" spans="1:19" s="25" customFormat="1" ht="40.15" customHeight="1">
      <c r="A7" s="377"/>
      <c r="B7" s="372"/>
      <c r="C7" s="300" t="s">
        <v>72</v>
      </c>
      <c r="D7" s="300" t="s">
        <v>145</v>
      </c>
      <c r="E7" s="300" t="s">
        <v>146</v>
      </c>
      <c r="F7" s="300" t="s">
        <v>147</v>
      </c>
      <c r="G7" s="300" t="s">
        <v>158</v>
      </c>
      <c r="H7" s="372"/>
      <c r="I7" s="300" t="s">
        <v>72</v>
      </c>
      <c r="J7" s="300" t="s">
        <v>145</v>
      </c>
      <c r="K7" s="300" t="s">
        <v>146</v>
      </c>
      <c r="L7" s="300" t="s">
        <v>147</v>
      </c>
      <c r="M7" s="300" t="s">
        <v>158</v>
      </c>
      <c r="N7" s="372"/>
      <c r="O7" s="300" t="s">
        <v>72</v>
      </c>
      <c r="P7" s="300" t="s">
        <v>145</v>
      </c>
      <c r="Q7" s="300" t="s">
        <v>146</v>
      </c>
      <c r="R7" s="300" t="s">
        <v>147</v>
      </c>
      <c r="S7" s="300" t="s">
        <v>158</v>
      </c>
    </row>
    <row r="8" spans="1:19" ht="14.65" customHeight="1">
      <c r="A8" s="8"/>
      <c r="B8" s="365" t="s">
        <v>173</v>
      </c>
      <c r="C8" s="365"/>
      <c r="D8" s="365"/>
      <c r="E8" s="365"/>
      <c r="F8" s="365"/>
      <c r="G8" s="365"/>
      <c r="H8" s="365" t="s">
        <v>173</v>
      </c>
      <c r="I8" s="365"/>
      <c r="J8" s="365"/>
      <c r="K8" s="365"/>
      <c r="L8" s="365"/>
      <c r="M8" s="365"/>
      <c r="N8" s="365" t="s">
        <v>173</v>
      </c>
      <c r="O8" s="365"/>
      <c r="P8" s="365"/>
      <c r="Q8" s="365"/>
      <c r="R8" s="365"/>
      <c r="S8" s="365"/>
    </row>
    <row r="9" spans="1:19" ht="14.65" customHeight="1">
      <c r="A9" s="8"/>
      <c r="B9" s="362" t="s">
        <v>5</v>
      </c>
      <c r="C9" s="362"/>
      <c r="D9" s="362"/>
      <c r="E9" s="362"/>
      <c r="F9" s="362"/>
      <c r="G9" s="362"/>
      <c r="H9" s="362" t="s">
        <v>5</v>
      </c>
      <c r="I9" s="362"/>
      <c r="J9" s="362"/>
      <c r="K9" s="362"/>
      <c r="L9" s="362"/>
      <c r="M9" s="362"/>
      <c r="N9" s="362" t="s">
        <v>5</v>
      </c>
      <c r="O9" s="362"/>
      <c r="P9" s="362"/>
      <c r="Q9" s="362"/>
      <c r="R9" s="362"/>
      <c r="S9" s="362"/>
    </row>
    <row r="10" spans="1:19" ht="14.65" customHeight="1">
      <c r="A10" s="26" t="s">
        <v>29</v>
      </c>
      <c r="B10" s="307">
        <f>B11+B12</f>
        <v>25269</v>
      </c>
      <c r="C10" s="307">
        <f>C11+C12</f>
        <v>3486</v>
      </c>
      <c r="D10" s="307">
        <f>D11+D12</f>
        <v>9048</v>
      </c>
      <c r="E10" s="307">
        <f>E11+E12</f>
        <v>3250</v>
      </c>
      <c r="F10" s="307">
        <f>F11+F12</f>
        <v>9485</v>
      </c>
      <c r="G10" s="307">
        <f t="shared" ref="G10:M10" si="0">G11+G12</f>
        <v>18258</v>
      </c>
      <c r="H10" s="307">
        <f t="shared" si="0"/>
        <v>35748</v>
      </c>
      <c r="I10" s="307">
        <f>I11+I12</f>
        <v>4357</v>
      </c>
      <c r="J10" s="307">
        <f>J11+J12</f>
        <v>13293</v>
      </c>
      <c r="K10" s="307">
        <f>K11+K12</f>
        <v>5459</v>
      </c>
      <c r="L10" s="307">
        <f>L11+L12</f>
        <v>12639</v>
      </c>
      <c r="M10" s="307">
        <f t="shared" si="0"/>
        <v>26996</v>
      </c>
      <c r="N10" s="274">
        <f t="shared" ref="N10:R12" si="1">H10-B10</f>
        <v>10479</v>
      </c>
      <c r="O10" s="274">
        <f t="shared" si="1"/>
        <v>871</v>
      </c>
      <c r="P10" s="274">
        <f t="shared" si="1"/>
        <v>4245</v>
      </c>
      <c r="Q10" s="274">
        <f t="shared" si="1"/>
        <v>2209</v>
      </c>
      <c r="R10" s="274">
        <f t="shared" si="1"/>
        <v>3154</v>
      </c>
      <c r="S10" s="274">
        <f t="shared" ref="S10:S12" si="2">M10-G10</f>
        <v>8738</v>
      </c>
    </row>
    <row r="11" spans="1:19" ht="14.65" customHeight="1">
      <c r="A11" s="27" t="s">
        <v>30</v>
      </c>
      <c r="B11" s="292">
        <f>SUM(C11:F11)</f>
        <v>21123</v>
      </c>
      <c r="C11" s="292">
        <v>2847</v>
      </c>
      <c r="D11" s="292">
        <v>7580</v>
      </c>
      <c r="E11" s="292">
        <v>2857</v>
      </c>
      <c r="F11" s="292">
        <v>7839</v>
      </c>
      <c r="G11" s="292">
        <v>14156</v>
      </c>
      <c r="H11" s="292">
        <f>SUM(I11:L11)</f>
        <v>30375</v>
      </c>
      <c r="I11" s="292">
        <v>3648</v>
      </c>
      <c r="J11" s="292">
        <v>11436</v>
      </c>
      <c r="K11" s="292">
        <v>4792</v>
      </c>
      <c r="L11" s="292">
        <v>10499</v>
      </c>
      <c r="M11" s="292">
        <v>21693</v>
      </c>
      <c r="N11" s="281">
        <f t="shared" si="1"/>
        <v>9252</v>
      </c>
      <c r="O11" s="281">
        <f t="shared" si="1"/>
        <v>801</v>
      </c>
      <c r="P11" s="281">
        <f t="shared" si="1"/>
        <v>3856</v>
      </c>
      <c r="Q11" s="281">
        <f t="shared" si="1"/>
        <v>1935</v>
      </c>
      <c r="R11" s="281">
        <f t="shared" si="1"/>
        <v>2660</v>
      </c>
      <c r="S11" s="281">
        <f t="shared" si="2"/>
        <v>7537</v>
      </c>
    </row>
    <row r="12" spans="1:19" ht="14.65" customHeight="1">
      <c r="A12" s="30" t="s">
        <v>41</v>
      </c>
      <c r="B12" s="291">
        <f>SUM(C12:F12)</f>
        <v>4146</v>
      </c>
      <c r="C12" s="291">
        <v>639</v>
      </c>
      <c r="D12" s="291">
        <v>1468</v>
      </c>
      <c r="E12" s="291">
        <v>393</v>
      </c>
      <c r="F12" s="291">
        <v>1646</v>
      </c>
      <c r="G12" s="291">
        <v>4102</v>
      </c>
      <c r="H12" s="291">
        <f>SUM(I12:L12)</f>
        <v>5373</v>
      </c>
      <c r="I12" s="291">
        <v>709</v>
      </c>
      <c r="J12" s="291">
        <v>1857</v>
      </c>
      <c r="K12" s="291">
        <v>667</v>
      </c>
      <c r="L12" s="291">
        <v>2140</v>
      </c>
      <c r="M12" s="291">
        <v>5303</v>
      </c>
      <c r="N12" s="279">
        <f t="shared" si="1"/>
        <v>1227</v>
      </c>
      <c r="O12" s="279">
        <f t="shared" si="1"/>
        <v>70</v>
      </c>
      <c r="P12" s="279">
        <f t="shared" si="1"/>
        <v>389</v>
      </c>
      <c r="Q12" s="279">
        <f t="shared" si="1"/>
        <v>274</v>
      </c>
      <c r="R12" s="279">
        <f t="shared" si="1"/>
        <v>494</v>
      </c>
      <c r="S12" s="279">
        <f t="shared" si="2"/>
        <v>1201</v>
      </c>
    </row>
    <row r="13" spans="1:19" ht="14.65" customHeight="1">
      <c r="A13" s="31"/>
      <c r="B13" s="426" t="s">
        <v>156</v>
      </c>
      <c r="C13" s="360"/>
      <c r="D13" s="360"/>
      <c r="E13" s="360"/>
      <c r="F13" s="360"/>
      <c r="G13" s="427"/>
      <c r="H13" s="376" t="s">
        <v>156</v>
      </c>
      <c r="I13" s="364"/>
      <c r="J13" s="364"/>
      <c r="K13" s="364"/>
      <c r="L13" s="364"/>
      <c r="M13" s="369"/>
      <c r="N13" s="376" t="s">
        <v>124</v>
      </c>
      <c r="O13" s="364"/>
      <c r="P13" s="364"/>
      <c r="Q13" s="364"/>
      <c r="R13" s="364"/>
      <c r="S13" s="364"/>
    </row>
    <row r="14" spans="1:19" ht="14.65" customHeight="1">
      <c r="A14" s="26" t="s">
        <v>29</v>
      </c>
      <c r="B14" s="304">
        <f t="shared" ref="B14:G16" si="3">B10*100/$B10</f>
        <v>100</v>
      </c>
      <c r="C14" s="295">
        <f t="shared" si="3"/>
        <v>13.795559776801614</v>
      </c>
      <c r="D14" s="295">
        <f t="shared" si="3"/>
        <v>35.806719696070282</v>
      </c>
      <c r="E14" s="295">
        <f t="shared" si="3"/>
        <v>12.861609086232143</v>
      </c>
      <c r="F14" s="295">
        <f t="shared" ref="F14" si="4">F10*100/$B10</f>
        <v>37.536111440895958</v>
      </c>
      <c r="G14" s="295">
        <f t="shared" si="3"/>
        <v>72.254541137361983</v>
      </c>
      <c r="H14" s="304">
        <f t="shared" ref="H14:M16" si="5">H10*100/$H10</f>
        <v>100</v>
      </c>
      <c r="I14" s="295">
        <f t="shared" si="5"/>
        <v>12.188094438849726</v>
      </c>
      <c r="J14" s="295">
        <f t="shared" si="5"/>
        <v>37.185297079556896</v>
      </c>
      <c r="K14" s="295">
        <f t="shared" si="5"/>
        <v>15.270784379545709</v>
      </c>
      <c r="L14" s="295">
        <f t="shared" ref="L14" si="6">L10*100/$H10</f>
        <v>35.35582410204767</v>
      </c>
      <c r="M14" s="295">
        <f t="shared" si="5"/>
        <v>75.517511469173101</v>
      </c>
      <c r="N14" s="303" t="s">
        <v>103</v>
      </c>
      <c r="O14" s="301">
        <f t="shared" ref="O14:R16" si="7">I14-C14</f>
        <v>-1.6074653379518882</v>
      </c>
      <c r="P14" s="301">
        <f t="shared" si="7"/>
        <v>1.3785773834866148</v>
      </c>
      <c r="Q14" s="301">
        <f t="shared" si="7"/>
        <v>2.4091752933135666</v>
      </c>
      <c r="R14" s="301">
        <f t="shared" si="7"/>
        <v>-2.180287338848288</v>
      </c>
      <c r="S14" s="301">
        <f t="shared" ref="S14:S16" si="8">M14-G14</f>
        <v>3.2629703318111183</v>
      </c>
    </row>
    <row r="15" spans="1:19" ht="14.65" customHeight="1">
      <c r="A15" s="27" t="s">
        <v>30</v>
      </c>
      <c r="B15" s="305">
        <f t="shared" si="3"/>
        <v>100</v>
      </c>
      <c r="C15" s="297">
        <f t="shared" ref="C15:F16" si="9">C11*100/$B11</f>
        <v>13.478199119443261</v>
      </c>
      <c r="D15" s="297">
        <f t="shared" si="9"/>
        <v>35.885054206315388</v>
      </c>
      <c r="E15" s="297">
        <f t="shared" si="9"/>
        <v>13.525540879609904</v>
      </c>
      <c r="F15" s="297">
        <f t="shared" si="9"/>
        <v>37.111205794631445</v>
      </c>
      <c r="G15" s="297">
        <f t="shared" si="3"/>
        <v>67.016995691899822</v>
      </c>
      <c r="H15" s="305">
        <f t="shared" si="5"/>
        <v>100</v>
      </c>
      <c r="I15" s="297">
        <f t="shared" ref="I15:L16" si="10">I11*100/$H11</f>
        <v>12.009876543209877</v>
      </c>
      <c r="J15" s="297">
        <f t="shared" si="10"/>
        <v>37.649382716049381</v>
      </c>
      <c r="K15" s="297">
        <f t="shared" si="10"/>
        <v>15.776131687242799</v>
      </c>
      <c r="L15" s="297">
        <f t="shared" si="10"/>
        <v>34.564609053497939</v>
      </c>
      <c r="M15" s="297">
        <f t="shared" si="5"/>
        <v>71.417283950617289</v>
      </c>
      <c r="N15" s="302" t="s">
        <v>103</v>
      </c>
      <c r="O15" s="302">
        <f t="shared" si="7"/>
        <v>-1.4683225762333834</v>
      </c>
      <c r="P15" s="302">
        <f t="shared" si="7"/>
        <v>1.7643285097339927</v>
      </c>
      <c r="Q15" s="302">
        <f t="shared" si="7"/>
        <v>2.2505908076328947</v>
      </c>
      <c r="R15" s="302">
        <f t="shared" si="7"/>
        <v>-2.5465967411335058</v>
      </c>
      <c r="S15" s="302">
        <f t="shared" si="8"/>
        <v>4.4002882587174668</v>
      </c>
    </row>
    <row r="16" spans="1:19" ht="14.65" customHeight="1">
      <c r="A16" s="30" t="s">
        <v>41</v>
      </c>
      <c r="B16" s="280">
        <f t="shared" si="3"/>
        <v>100</v>
      </c>
      <c r="C16" s="311">
        <f t="shared" si="9"/>
        <v>15.412445730824892</v>
      </c>
      <c r="D16" s="311">
        <f t="shared" si="9"/>
        <v>35.407621804148576</v>
      </c>
      <c r="E16" s="311">
        <f t="shared" si="9"/>
        <v>9.4790159189580319</v>
      </c>
      <c r="F16" s="311">
        <f t="shared" si="9"/>
        <v>39.700916546068498</v>
      </c>
      <c r="G16" s="311">
        <f t="shared" si="3"/>
        <v>98.938736131210803</v>
      </c>
      <c r="H16" s="280">
        <f t="shared" si="5"/>
        <v>100</v>
      </c>
      <c r="I16" s="311">
        <f t="shared" si="10"/>
        <v>13.195607667969478</v>
      </c>
      <c r="J16" s="311">
        <f t="shared" si="10"/>
        <v>34.561697375767729</v>
      </c>
      <c r="K16" s="311">
        <f t="shared" si="10"/>
        <v>12.413921459147589</v>
      </c>
      <c r="L16" s="311">
        <f t="shared" si="10"/>
        <v>39.828773497115208</v>
      </c>
      <c r="M16" s="311">
        <f t="shared" si="5"/>
        <v>98.697189651963527</v>
      </c>
      <c r="N16" s="312" t="s">
        <v>103</v>
      </c>
      <c r="O16" s="312">
        <f t="shared" si="7"/>
        <v>-2.2168380628554143</v>
      </c>
      <c r="P16" s="312">
        <f t="shared" si="7"/>
        <v>-0.84592442838084736</v>
      </c>
      <c r="Q16" s="312">
        <f t="shared" si="7"/>
        <v>2.9349055401895576</v>
      </c>
      <c r="R16" s="312">
        <f t="shared" si="7"/>
        <v>0.12785695104670936</v>
      </c>
      <c r="S16" s="312">
        <f t="shared" si="8"/>
        <v>-0.24154647924727612</v>
      </c>
    </row>
    <row r="17" spans="1:19" ht="14.65" customHeight="1">
      <c r="A17" s="8"/>
      <c r="B17" s="365" t="s">
        <v>172</v>
      </c>
      <c r="C17" s="365"/>
      <c r="D17" s="365"/>
      <c r="E17" s="365"/>
      <c r="F17" s="365"/>
      <c r="G17" s="365"/>
      <c r="H17" s="365" t="s">
        <v>172</v>
      </c>
      <c r="I17" s="365"/>
      <c r="J17" s="365"/>
      <c r="K17" s="365"/>
      <c r="L17" s="365"/>
      <c r="M17" s="365"/>
      <c r="N17" s="365" t="s">
        <v>172</v>
      </c>
      <c r="O17" s="365"/>
      <c r="P17" s="365"/>
      <c r="Q17" s="365"/>
      <c r="R17" s="365"/>
      <c r="S17" s="365"/>
    </row>
    <row r="18" spans="1:19" ht="14.65" customHeight="1">
      <c r="A18" s="8"/>
      <c r="B18" s="362" t="s">
        <v>5</v>
      </c>
      <c r="C18" s="362"/>
      <c r="D18" s="362"/>
      <c r="E18" s="362"/>
      <c r="F18" s="362"/>
      <c r="G18" s="362"/>
      <c r="H18" s="362" t="s">
        <v>5</v>
      </c>
      <c r="I18" s="362"/>
      <c r="J18" s="362"/>
      <c r="K18" s="362"/>
      <c r="L18" s="362"/>
      <c r="M18" s="362"/>
      <c r="N18" s="362" t="s">
        <v>5</v>
      </c>
      <c r="O18" s="362"/>
      <c r="P18" s="362"/>
      <c r="Q18" s="362"/>
      <c r="R18" s="362"/>
      <c r="S18" s="362"/>
    </row>
    <row r="19" spans="1:19" ht="14.65" customHeight="1">
      <c r="A19" s="26" t="s">
        <v>29</v>
      </c>
      <c r="B19" s="307">
        <f>B20+B21</f>
        <v>122938</v>
      </c>
      <c r="C19" s="307">
        <f t="shared" ref="C19:M19" si="11">C20+C21</f>
        <v>22039</v>
      </c>
      <c r="D19" s="307">
        <f t="shared" si="11"/>
        <v>33051</v>
      </c>
      <c r="E19" s="307">
        <f t="shared" si="11"/>
        <v>20770</v>
      </c>
      <c r="F19" s="307">
        <f t="shared" si="11"/>
        <v>47078</v>
      </c>
      <c r="G19" s="307">
        <f t="shared" si="11"/>
        <v>96330</v>
      </c>
      <c r="H19" s="307">
        <f t="shared" si="11"/>
        <v>147699</v>
      </c>
      <c r="I19" s="307">
        <f t="shared" si="11"/>
        <v>20533</v>
      </c>
      <c r="J19" s="307">
        <f t="shared" si="11"/>
        <v>43003</v>
      </c>
      <c r="K19" s="307">
        <f t="shared" si="11"/>
        <v>28400</v>
      </c>
      <c r="L19" s="307">
        <f t="shared" si="11"/>
        <v>55763</v>
      </c>
      <c r="M19" s="307">
        <f t="shared" si="11"/>
        <v>118837</v>
      </c>
      <c r="N19" s="274">
        <f t="shared" ref="N19:R21" si="12">H19-B19</f>
        <v>24761</v>
      </c>
      <c r="O19" s="274">
        <f t="shared" si="12"/>
        <v>-1506</v>
      </c>
      <c r="P19" s="274">
        <f t="shared" si="12"/>
        <v>9952</v>
      </c>
      <c r="Q19" s="274">
        <f t="shared" si="12"/>
        <v>7630</v>
      </c>
      <c r="R19" s="274">
        <f t="shared" si="12"/>
        <v>8685</v>
      </c>
      <c r="S19" s="274">
        <f t="shared" ref="S19:S21" si="13">M19-G19</f>
        <v>22507</v>
      </c>
    </row>
    <row r="20" spans="1:19" ht="14.65" customHeight="1">
      <c r="A20" s="27" t="s">
        <v>30</v>
      </c>
      <c r="B20" s="292">
        <f>SUM(C20:F20)</f>
        <v>63802</v>
      </c>
      <c r="C20" s="292">
        <v>14797</v>
      </c>
      <c r="D20" s="292">
        <v>23924</v>
      </c>
      <c r="E20" s="292">
        <v>8927</v>
      </c>
      <c r="F20" s="292">
        <v>16154</v>
      </c>
      <c r="G20" s="292">
        <v>37935</v>
      </c>
      <c r="H20" s="292">
        <f>SUM(I20:L20)</f>
        <v>84722</v>
      </c>
      <c r="I20" s="292">
        <v>16388</v>
      </c>
      <c r="J20" s="292">
        <v>32653</v>
      </c>
      <c r="K20" s="292">
        <v>14143</v>
      </c>
      <c r="L20" s="292">
        <v>21538</v>
      </c>
      <c r="M20" s="292">
        <v>56580</v>
      </c>
      <c r="N20" s="281">
        <f t="shared" si="12"/>
        <v>20920</v>
      </c>
      <c r="O20" s="281">
        <f t="shared" si="12"/>
        <v>1591</v>
      </c>
      <c r="P20" s="281">
        <f t="shared" si="12"/>
        <v>8729</v>
      </c>
      <c r="Q20" s="281">
        <f t="shared" si="12"/>
        <v>5216</v>
      </c>
      <c r="R20" s="281">
        <f t="shared" si="12"/>
        <v>5384</v>
      </c>
      <c r="S20" s="281">
        <f t="shared" si="13"/>
        <v>18645</v>
      </c>
    </row>
    <row r="21" spans="1:19" ht="14.65" customHeight="1">
      <c r="A21" s="30" t="s">
        <v>41</v>
      </c>
      <c r="B21" s="291">
        <f>SUM(C21:F21)</f>
        <v>59136</v>
      </c>
      <c r="C21" s="291">
        <v>7242</v>
      </c>
      <c r="D21" s="291">
        <v>9127</v>
      </c>
      <c r="E21" s="291">
        <v>11843</v>
      </c>
      <c r="F21" s="291">
        <v>30924</v>
      </c>
      <c r="G21" s="291">
        <v>58395</v>
      </c>
      <c r="H21" s="291">
        <f>SUM(I21:L21)</f>
        <v>62977</v>
      </c>
      <c r="I21" s="291">
        <v>4145</v>
      </c>
      <c r="J21" s="291">
        <v>10350</v>
      </c>
      <c r="K21" s="291">
        <v>14257</v>
      </c>
      <c r="L21" s="291">
        <v>34225</v>
      </c>
      <c r="M21" s="291">
        <v>62257</v>
      </c>
      <c r="N21" s="279">
        <f t="shared" si="12"/>
        <v>3841</v>
      </c>
      <c r="O21" s="279">
        <f t="shared" si="12"/>
        <v>-3097</v>
      </c>
      <c r="P21" s="279">
        <f t="shared" si="12"/>
        <v>1223</v>
      </c>
      <c r="Q21" s="279">
        <f t="shared" si="12"/>
        <v>2414</v>
      </c>
      <c r="R21" s="279">
        <f t="shared" si="12"/>
        <v>3301</v>
      </c>
      <c r="S21" s="279">
        <f t="shared" si="13"/>
        <v>3862</v>
      </c>
    </row>
    <row r="22" spans="1:19" ht="14.65" customHeight="1">
      <c r="A22" s="31"/>
      <c r="B22" s="376" t="s">
        <v>156</v>
      </c>
      <c r="C22" s="364"/>
      <c r="D22" s="364"/>
      <c r="E22" s="364"/>
      <c r="F22" s="364"/>
      <c r="G22" s="369"/>
      <c r="H22" s="376" t="s">
        <v>156</v>
      </c>
      <c r="I22" s="364"/>
      <c r="J22" s="364"/>
      <c r="K22" s="364"/>
      <c r="L22" s="364"/>
      <c r="M22" s="369"/>
      <c r="N22" s="376" t="s">
        <v>124</v>
      </c>
      <c r="O22" s="364"/>
      <c r="P22" s="364"/>
      <c r="Q22" s="364"/>
      <c r="R22" s="364"/>
      <c r="S22" s="364"/>
    </row>
    <row r="23" spans="1:19" ht="14.65" customHeight="1">
      <c r="A23" s="26" t="s">
        <v>29</v>
      </c>
      <c r="B23" s="304">
        <f t="shared" ref="B23:G25" si="14">B19*100/$B19</f>
        <v>100</v>
      </c>
      <c r="C23" s="295">
        <f t="shared" si="14"/>
        <v>17.926922513787439</v>
      </c>
      <c r="D23" s="295">
        <f t="shared" si="14"/>
        <v>26.884283134588166</v>
      </c>
      <c r="E23" s="295">
        <f>E19*100/$B19</f>
        <v>16.894694886853536</v>
      </c>
      <c r="F23" s="295">
        <f>F19*100/$B19</f>
        <v>38.294099464770859</v>
      </c>
      <c r="G23" s="295">
        <f t="shared" si="14"/>
        <v>78.356569978363083</v>
      </c>
      <c r="H23" s="304">
        <f t="shared" ref="H23:M25" si="15">H19*100/$H19</f>
        <v>100</v>
      </c>
      <c r="I23" s="295">
        <f t="shared" si="15"/>
        <v>13.901922152485799</v>
      </c>
      <c r="J23" s="295">
        <f t="shared" si="15"/>
        <v>29.11529529651521</v>
      </c>
      <c r="K23" s="295">
        <f t="shared" si="15"/>
        <v>19.228295384532053</v>
      </c>
      <c r="L23" s="295">
        <f t="shared" ref="L23" si="16">L19*100/$H19</f>
        <v>37.754487166466937</v>
      </c>
      <c r="M23" s="295">
        <f t="shared" si="15"/>
        <v>80.458906289142107</v>
      </c>
      <c r="N23" s="303" t="s">
        <v>103</v>
      </c>
      <c r="O23" s="301">
        <f t="shared" ref="O23:R25" si="17">I23-C23</f>
        <v>-4.0250003613016396</v>
      </c>
      <c r="P23" s="301">
        <f t="shared" si="17"/>
        <v>2.231012161927044</v>
      </c>
      <c r="Q23" s="301">
        <f t="shared" si="17"/>
        <v>2.3336004976785176</v>
      </c>
      <c r="R23" s="301">
        <f t="shared" si="17"/>
        <v>-0.53961229830392199</v>
      </c>
      <c r="S23" s="301">
        <f t="shared" ref="S23:S25" si="18">M23-G23</f>
        <v>2.1023363107790232</v>
      </c>
    </row>
    <row r="24" spans="1:19" ht="14.65" customHeight="1">
      <c r="A24" s="27" t="s">
        <v>30</v>
      </c>
      <c r="B24" s="305">
        <f t="shared" si="14"/>
        <v>100</v>
      </c>
      <c r="C24" s="297">
        <f t="shared" si="14"/>
        <v>23.192062944735273</v>
      </c>
      <c r="D24" s="297">
        <f t="shared" si="14"/>
        <v>37.49725713927463</v>
      </c>
      <c r="E24" s="297">
        <f t="shared" si="14"/>
        <v>13.991724397354314</v>
      </c>
      <c r="F24" s="297">
        <f t="shared" ref="F24" si="19">F20*100/$B20</f>
        <v>25.318955518635779</v>
      </c>
      <c r="G24" s="297">
        <f t="shared" si="14"/>
        <v>59.457383781072693</v>
      </c>
      <c r="H24" s="305">
        <f t="shared" si="15"/>
        <v>100</v>
      </c>
      <c r="I24" s="297">
        <f t="shared" si="15"/>
        <v>19.34326385118387</v>
      </c>
      <c r="J24" s="297">
        <f t="shared" si="15"/>
        <v>38.541346993697033</v>
      </c>
      <c r="K24" s="297">
        <f t="shared" si="15"/>
        <v>16.69342083520219</v>
      </c>
      <c r="L24" s="297">
        <f t="shared" ref="L24" si="20">L20*100/$H20</f>
        <v>25.421968319916903</v>
      </c>
      <c r="M24" s="297">
        <f t="shared" si="15"/>
        <v>66.783125988527189</v>
      </c>
      <c r="N24" s="302" t="s">
        <v>103</v>
      </c>
      <c r="O24" s="302">
        <f t="shared" si="17"/>
        <v>-3.8487990935514027</v>
      </c>
      <c r="P24" s="302">
        <f t="shared" si="17"/>
        <v>1.0440898544224027</v>
      </c>
      <c r="Q24" s="302">
        <f t="shared" si="17"/>
        <v>2.7016964378478754</v>
      </c>
      <c r="R24" s="302">
        <f t="shared" si="17"/>
        <v>0.10301280128112467</v>
      </c>
      <c r="S24" s="302">
        <f t="shared" si="18"/>
        <v>7.3257422074544962</v>
      </c>
    </row>
    <row r="25" spans="1:19" ht="14.65" customHeight="1">
      <c r="A25" s="30" t="s">
        <v>41</v>
      </c>
      <c r="B25" s="280">
        <f t="shared" si="14"/>
        <v>100</v>
      </c>
      <c r="C25" s="295">
        <f t="shared" si="14"/>
        <v>12.246347402597403</v>
      </c>
      <c r="D25" s="295">
        <f t="shared" si="14"/>
        <v>15.433915043290042</v>
      </c>
      <c r="E25" s="295">
        <f t="shared" si="14"/>
        <v>20.026718073593074</v>
      </c>
      <c r="F25" s="295">
        <f t="shared" ref="F25" si="21">F21*100/$B21</f>
        <v>52.293019480519483</v>
      </c>
      <c r="G25" s="295">
        <f t="shared" si="14"/>
        <v>98.746956168831176</v>
      </c>
      <c r="H25" s="280">
        <f t="shared" si="15"/>
        <v>100</v>
      </c>
      <c r="I25" s="295">
        <f t="shared" si="15"/>
        <v>6.5817679470282799</v>
      </c>
      <c r="J25" s="295">
        <f t="shared" si="15"/>
        <v>16.434571351445765</v>
      </c>
      <c r="K25" s="295">
        <f t="shared" si="15"/>
        <v>22.638423551455293</v>
      </c>
      <c r="L25" s="295">
        <f t="shared" ref="L25" si="22">L21*100/$H21</f>
        <v>54.345237150070659</v>
      </c>
      <c r="M25" s="295">
        <f t="shared" si="15"/>
        <v>98.856725471203774</v>
      </c>
      <c r="N25" s="301" t="s">
        <v>103</v>
      </c>
      <c r="O25" s="301">
        <f t="shared" si="17"/>
        <v>-5.6645794555691227</v>
      </c>
      <c r="P25" s="301">
        <f t="shared" si="17"/>
        <v>1.0006563081557225</v>
      </c>
      <c r="Q25" s="301">
        <f t="shared" si="17"/>
        <v>2.6117054778622197</v>
      </c>
      <c r="R25" s="301">
        <f t="shared" si="17"/>
        <v>2.052217669551176</v>
      </c>
      <c r="S25" s="301">
        <f t="shared" si="18"/>
        <v>0.10976930237259808</v>
      </c>
    </row>
    <row r="26" spans="1:19" ht="20.25" customHeight="1">
      <c r="A26" s="373" t="s">
        <v>127</v>
      </c>
      <c r="B26" s="373"/>
      <c r="C26" s="373"/>
      <c r="D26" s="373"/>
      <c r="E26" s="373"/>
      <c r="F26" s="373"/>
      <c r="G26" s="373"/>
      <c r="H26" s="373"/>
      <c r="I26" s="373"/>
      <c r="J26" s="373"/>
      <c r="K26" s="373"/>
      <c r="L26" s="373"/>
      <c r="M26" s="373"/>
      <c r="N26" s="373"/>
      <c r="O26" s="373"/>
      <c r="P26" s="373"/>
      <c r="Q26" s="373"/>
      <c r="R26" s="373"/>
      <c r="S26" s="373"/>
    </row>
  </sheetData>
  <mergeCells count="29">
    <mergeCell ref="A26:S26"/>
    <mergeCell ref="B18:G18"/>
    <mergeCell ref="H18:M18"/>
    <mergeCell ref="N18:S18"/>
    <mergeCell ref="B22:G22"/>
    <mergeCell ref="H22:M22"/>
    <mergeCell ref="N22:S22"/>
    <mergeCell ref="B13:G13"/>
    <mergeCell ref="H13:M13"/>
    <mergeCell ref="N13:S13"/>
    <mergeCell ref="B17:G17"/>
    <mergeCell ref="H17:M17"/>
    <mergeCell ref="N17:S17"/>
    <mergeCell ref="B8:G8"/>
    <mergeCell ref="H8:M8"/>
    <mergeCell ref="N8:S8"/>
    <mergeCell ref="B9:G9"/>
    <mergeCell ref="H9:M9"/>
    <mergeCell ref="N9:S9"/>
    <mergeCell ref="A5:A7"/>
    <mergeCell ref="B5:G5"/>
    <mergeCell ref="H5:M5"/>
    <mergeCell ref="N5:S5"/>
    <mergeCell ref="B6:B7"/>
    <mergeCell ref="C6:G6"/>
    <mergeCell ref="H6:H7"/>
    <mergeCell ref="I6:M6"/>
    <mergeCell ref="N6:N7"/>
    <mergeCell ref="O6:S6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6"/>
  <sheetViews>
    <sheetView workbookViewId="0"/>
  </sheetViews>
  <sheetFormatPr baseColWidth="10" defaultColWidth="10.81640625" defaultRowHeight="14.65" customHeight="1"/>
  <cols>
    <col min="1" max="1" width="26.81640625" style="3" customWidth="1"/>
    <col min="2" max="5" width="12.54296875" style="3" customWidth="1"/>
    <col min="6" max="6" width="12.54296875" style="283" customWidth="1"/>
    <col min="7" max="11" width="12.54296875" style="3" customWidth="1"/>
    <col min="12" max="12" width="12.54296875" style="283" customWidth="1"/>
    <col min="13" max="17" width="12.54296875" style="3" customWidth="1"/>
    <col min="18" max="18" width="12.54296875" style="283" customWidth="1"/>
    <col min="19" max="19" width="12.54296875" style="3" customWidth="1"/>
    <col min="20" max="16384" width="10.81640625" style="3"/>
  </cols>
  <sheetData>
    <row r="1" spans="1:19" s="5" customFormat="1" ht="20.25" customHeight="1">
      <c r="A1" s="4" t="s">
        <v>0</v>
      </c>
      <c r="F1" s="284"/>
      <c r="L1" s="284"/>
      <c r="R1" s="284"/>
    </row>
    <row r="2" spans="1:19" s="2" customFormat="1" ht="14.65" customHeight="1">
      <c r="A2" s="1"/>
      <c r="F2" s="282"/>
      <c r="L2" s="282"/>
      <c r="R2" s="282"/>
    </row>
    <row r="3" spans="1:19" s="2" customFormat="1" ht="14.65" customHeight="1">
      <c r="A3" s="9" t="s">
        <v>355</v>
      </c>
      <c r="F3" s="282"/>
      <c r="L3" s="282"/>
      <c r="R3" s="282"/>
    </row>
    <row r="5" spans="1:19" ht="14.65" customHeight="1">
      <c r="A5" s="374" t="s">
        <v>207</v>
      </c>
      <c r="B5" s="366">
        <v>2012</v>
      </c>
      <c r="C5" s="366"/>
      <c r="D5" s="366"/>
      <c r="E5" s="366"/>
      <c r="F5" s="366"/>
      <c r="G5" s="366"/>
      <c r="H5" s="366">
        <v>2015</v>
      </c>
      <c r="I5" s="366"/>
      <c r="J5" s="366"/>
      <c r="K5" s="366"/>
      <c r="L5" s="366"/>
      <c r="M5" s="366"/>
      <c r="N5" s="366" t="s">
        <v>214</v>
      </c>
      <c r="O5" s="366"/>
      <c r="P5" s="366"/>
      <c r="Q5" s="366"/>
      <c r="R5" s="366"/>
      <c r="S5" s="366"/>
    </row>
    <row r="6" spans="1:19" ht="14.65" customHeight="1">
      <c r="A6" s="375"/>
      <c r="B6" s="371" t="s">
        <v>69</v>
      </c>
      <c r="C6" s="366" t="s">
        <v>27</v>
      </c>
      <c r="D6" s="366"/>
      <c r="E6" s="366"/>
      <c r="F6" s="366"/>
      <c r="G6" s="366"/>
      <c r="H6" s="371" t="s">
        <v>69</v>
      </c>
      <c r="I6" s="366" t="s">
        <v>27</v>
      </c>
      <c r="J6" s="366"/>
      <c r="K6" s="366"/>
      <c r="L6" s="366"/>
      <c r="M6" s="366"/>
      <c r="N6" s="371" t="s">
        <v>69</v>
      </c>
      <c r="O6" s="366" t="s">
        <v>27</v>
      </c>
      <c r="P6" s="366"/>
      <c r="Q6" s="366"/>
      <c r="R6" s="366"/>
      <c r="S6" s="366"/>
    </row>
    <row r="7" spans="1:19" s="25" customFormat="1" ht="40.15" customHeight="1">
      <c r="A7" s="377"/>
      <c r="B7" s="372"/>
      <c r="C7" s="300" t="s">
        <v>72</v>
      </c>
      <c r="D7" s="300" t="s">
        <v>145</v>
      </c>
      <c r="E7" s="300" t="s">
        <v>146</v>
      </c>
      <c r="F7" s="300" t="s">
        <v>147</v>
      </c>
      <c r="G7" s="300" t="s">
        <v>158</v>
      </c>
      <c r="H7" s="372"/>
      <c r="I7" s="300" t="s">
        <v>72</v>
      </c>
      <c r="J7" s="300" t="s">
        <v>145</v>
      </c>
      <c r="K7" s="300" t="s">
        <v>146</v>
      </c>
      <c r="L7" s="300" t="s">
        <v>147</v>
      </c>
      <c r="M7" s="300" t="s">
        <v>158</v>
      </c>
      <c r="N7" s="372"/>
      <c r="O7" s="300" t="s">
        <v>72</v>
      </c>
      <c r="P7" s="300" t="s">
        <v>145</v>
      </c>
      <c r="Q7" s="300" t="s">
        <v>146</v>
      </c>
      <c r="R7" s="300" t="s">
        <v>147</v>
      </c>
      <c r="S7" s="300" t="s">
        <v>158</v>
      </c>
    </row>
    <row r="8" spans="1:19" ht="14.65" customHeight="1">
      <c r="A8" s="8"/>
      <c r="B8" s="365" t="s">
        <v>173</v>
      </c>
      <c r="C8" s="365"/>
      <c r="D8" s="365"/>
      <c r="E8" s="365"/>
      <c r="F8" s="365"/>
      <c r="G8" s="365"/>
      <c r="H8" s="365" t="s">
        <v>173</v>
      </c>
      <c r="I8" s="365"/>
      <c r="J8" s="365"/>
      <c r="K8" s="365"/>
      <c r="L8" s="365"/>
      <c r="M8" s="365"/>
      <c r="N8" s="365" t="s">
        <v>173</v>
      </c>
      <c r="O8" s="365"/>
      <c r="P8" s="365"/>
      <c r="Q8" s="365"/>
      <c r="R8" s="365"/>
      <c r="S8" s="365"/>
    </row>
    <row r="9" spans="1:19" ht="14.65" customHeight="1">
      <c r="A9" s="8"/>
      <c r="B9" s="362" t="s">
        <v>5</v>
      </c>
      <c r="C9" s="362"/>
      <c r="D9" s="362"/>
      <c r="E9" s="362"/>
      <c r="F9" s="362"/>
      <c r="G9" s="362"/>
      <c r="H9" s="362" t="s">
        <v>5</v>
      </c>
      <c r="I9" s="362"/>
      <c r="J9" s="362"/>
      <c r="K9" s="362"/>
      <c r="L9" s="362"/>
      <c r="M9" s="362"/>
      <c r="N9" s="362" t="s">
        <v>5</v>
      </c>
      <c r="O9" s="362"/>
      <c r="P9" s="362"/>
      <c r="Q9" s="362"/>
      <c r="R9" s="362"/>
      <c r="S9" s="362"/>
    </row>
    <row r="10" spans="1:19" ht="14.65" customHeight="1">
      <c r="A10" s="26" t="s">
        <v>29</v>
      </c>
      <c r="B10" s="307">
        <f>B11+B12</f>
        <v>12035</v>
      </c>
      <c r="C10" s="307">
        <f t="shared" ref="C10:M10" si="0">C11+C12</f>
        <v>1984</v>
      </c>
      <c r="D10" s="307">
        <f t="shared" si="0"/>
        <v>4630</v>
      </c>
      <c r="E10" s="307">
        <f t="shared" si="0"/>
        <v>1765</v>
      </c>
      <c r="F10" s="307">
        <f t="shared" si="0"/>
        <v>3656</v>
      </c>
      <c r="G10" s="307">
        <f t="shared" si="0"/>
        <v>8238</v>
      </c>
      <c r="H10" s="307">
        <f t="shared" si="0"/>
        <v>17782</v>
      </c>
      <c r="I10" s="307">
        <f t="shared" si="0"/>
        <v>2574</v>
      </c>
      <c r="J10" s="307">
        <f t="shared" si="0"/>
        <v>6630</v>
      </c>
      <c r="K10" s="307">
        <f t="shared" si="0"/>
        <v>2842</v>
      </c>
      <c r="L10" s="307">
        <f t="shared" si="0"/>
        <v>5736</v>
      </c>
      <c r="M10" s="307">
        <f t="shared" si="0"/>
        <v>13199</v>
      </c>
      <c r="N10" s="274">
        <f t="shared" ref="N10:R12" si="1">H10-B10</f>
        <v>5747</v>
      </c>
      <c r="O10" s="274">
        <f t="shared" si="1"/>
        <v>590</v>
      </c>
      <c r="P10" s="274">
        <f t="shared" si="1"/>
        <v>2000</v>
      </c>
      <c r="Q10" s="274">
        <f t="shared" si="1"/>
        <v>1077</v>
      </c>
      <c r="R10" s="274">
        <f t="shared" si="1"/>
        <v>2080</v>
      </c>
      <c r="S10" s="274">
        <f t="shared" ref="S10:S12" si="2">M10-G10</f>
        <v>4961</v>
      </c>
    </row>
    <row r="11" spans="1:19" ht="14.65" customHeight="1">
      <c r="A11" s="27" t="s">
        <v>30</v>
      </c>
      <c r="B11" s="292">
        <f>SUM(C11:F11)</f>
        <v>10575</v>
      </c>
      <c r="C11" s="292">
        <v>1790</v>
      </c>
      <c r="D11" s="292">
        <v>4094</v>
      </c>
      <c r="E11" s="292">
        <v>1654</v>
      </c>
      <c r="F11" s="292">
        <v>3037</v>
      </c>
      <c r="G11" s="292">
        <v>6794</v>
      </c>
      <c r="H11" s="292">
        <f>SUM(I11:L11)</f>
        <v>16073</v>
      </c>
      <c r="I11" s="292">
        <v>2372</v>
      </c>
      <c r="J11" s="292">
        <v>6016</v>
      </c>
      <c r="K11" s="292">
        <v>2671</v>
      </c>
      <c r="L11" s="292">
        <v>5014</v>
      </c>
      <c r="M11" s="292">
        <v>11510</v>
      </c>
      <c r="N11" s="281">
        <f t="shared" si="1"/>
        <v>5498</v>
      </c>
      <c r="O11" s="281">
        <f t="shared" si="1"/>
        <v>582</v>
      </c>
      <c r="P11" s="281">
        <f t="shared" si="1"/>
        <v>1922</v>
      </c>
      <c r="Q11" s="281">
        <f t="shared" si="1"/>
        <v>1017</v>
      </c>
      <c r="R11" s="281">
        <f t="shared" si="1"/>
        <v>1977</v>
      </c>
      <c r="S11" s="281">
        <f t="shared" si="2"/>
        <v>4716</v>
      </c>
    </row>
    <row r="12" spans="1:19" ht="14.65" customHeight="1">
      <c r="A12" s="30" t="s">
        <v>41</v>
      </c>
      <c r="B12" s="291">
        <f>SUM(C12:F12)</f>
        <v>1460</v>
      </c>
      <c r="C12" s="291">
        <v>194</v>
      </c>
      <c r="D12" s="291">
        <v>536</v>
      </c>
      <c r="E12" s="291">
        <v>111</v>
      </c>
      <c r="F12" s="291">
        <v>619</v>
      </c>
      <c r="G12" s="291">
        <v>1444</v>
      </c>
      <c r="H12" s="291">
        <f>SUM(I12:L12)</f>
        <v>1709</v>
      </c>
      <c r="I12" s="291">
        <v>202</v>
      </c>
      <c r="J12" s="291">
        <v>614</v>
      </c>
      <c r="K12" s="291">
        <v>171</v>
      </c>
      <c r="L12" s="291">
        <v>722</v>
      </c>
      <c r="M12" s="291">
        <v>1689</v>
      </c>
      <c r="N12" s="279">
        <f t="shared" si="1"/>
        <v>249</v>
      </c>
      <c r="O12" s="279">
        <f t="shared" si="1"/>
        <v>8</v>
      </c>
      <c r="P12" s="279">
        <f t="shared" si="1"/>
        <v>78</v>
      </c>
      <c r="Q12" s="279">
        <f t="shared" si="1"/>
        <v>60</v>
      </c>
      <c r="R12" s="279">
        <f t="shared" si="1"/>
        <v>103</v>
      </c>
      <c r="S12" s="279">
        <f t="shared" si="2"/>
        <v>245</v>
      </c>
    </row>
    <row r="13" spans="1:19" ht="14.65" customHeight="1">
      <c r="A13" s="31"/>
      <c r="B13" s="376" t="s">
        <v>156</v>
      </c>
      <c r="C13" s="364"/>
      <c r="D13" s="364"/>
      <c r="E13" s="364"/>
      <c r="F13" s="364"/>
      <c r="G13" s="364"/>
      <c r="H13" s="376" t="s">
        <v>156</v>
      </c>
      <c r="I13" s="364"/>
      <c r="J13" s="364"/>
      <c r="K13" s="364"/>
      <c r="L13" s="364"/>
      <c r="M13" s="364"/>
      <c r="N13" s="376" t="s">
        <v>124</v>
      </c>
      <c r="O13" s="364"/>
      <c r="P13" s="364"/>
      <c r="Q13" s="364"/>
      <c r="R13" s="364"/>
      <c r="S13" s="364"/>
    </row>
    <row r="14" spans="1:19" ht="14.65" customHeight="1">
      <c r="A14" s="26" t="s">
        <v>29</v>
      </c>
      <c r="B14" s="304">
        <f t="shared" ref="B14:G16" si="3">B10*100/$B10</f>
        <v>100</v>
      </c>
      <c r="C14" s="295">
        <f t="shared" si="3"/>
        <v>16.485251350228499</v>
      </c>
      <c r="D14" s="295">
        <f t="shared" si="3"/>
        <v>38.471125882841712</v>
      </c>
      <c r="E14" s="295">
        <f t="shared" si="3"/>
        <v>14.665558786871625</v>
      </c>
      <c r="F14" s="295">
        <f t="shared" si="3"/>
        <v>30.378063980058165</v>
      </c>
      <c r="G14" s="295">
        <f t="shared" si="3"/>
        <v>68.450353136684669</v>
      </c>
      <c r="H14" s="304">
        <f t="shared" ref="H14:M16" si="4">H10*100/$H10</f>
        <v>100</v>
      </c>
      <c r="I14" s="295">
        <f t="shared" si="4"/>
        <v>14.475312113373073</v>
      </c>
      <c r="J14" s="295">
        <f t="shared" si="4"/>
        <v>37.284894837476102</v>
      </c>
      <c r="K14" s="295">
        <f t="shared" si="4"/>
        <v>15.982454167135305</v>
      </c>
      <c r="L14" s="295">
        <f t="shared" si="4"/>
        <v>32.257338882015524</v>
      </c>
      <c r="M14" s="295">
        <f t="shared" si="4"/>
        <v>74.226746147789896</v>
      </c>
      <c r="N14" s="303" t="s">
        <v>103</v>
      </c>
      <c r="O14" s="301">
        <f t="shared" ref="O14:R16" si="5">I14-C14</f>
        <v>-2.0099392368554252</v>
      </c>
      <c r="P14" s="301">
        <f t="shared" si="5"/>
        <v>-1.1862310453656093</v>
      </c>
      <c r="Q14" s="301">
        <f t="shared" si="5"/>
        <v>1.3168953802636807</v>
      </c>
      <c r="R14" s="301">
        <f t="shared" si="5"/>
        <v>1.8792749019573591</v>
      </c>
      <c r="S14" s="301">
        <f t="shared" ref="S14:S16" si="6">M14-G14</f>
        <v>5.7763930111052275</v>
      </c>
    </row>
    <row r="15" spans="1:19" ht="14.65" customHeight="1">
      <c r="A15" s="27" t="s">
        <v>30</v>
      </c>
      <c r="B15" s="305">
        <f t="shared" si="3"/>
        <v>100</v>
      </c>
      <c r="C15" s="297">
        <f t="shared" si="3"/>
        <v>16.926713947990542</v>
      </c>
      <c r="D15" s="297">
        <f t="shared" si="3"/>
        <v>38.713947990543737</v>
      </c>
      <c r="E15" s="297">
        <f t="shared" si="3"/>
        <v>15.640661938534279</v>
      </c>
      <c r="F15" s="297">
        <f t="shared" si="3"/>
        <v>28.718676122931441</v>
      </c>
      <c r="G15" s="297">
        <f t="shared" si="3"/>
        <v>64.245862884160758</v>
      </c>
      <c r="H15" s="305">
        <f t="shared" si="4"/>
        <v>100</v>
      </c>
      <c r="I15" s="297">
        <f t="shared" si="4"/>
        <v>14.757668139115287</v>
      </c>
      <c r="J15" s="297">
        <f t="shared" si="4"/>
        <v>37.429229142039446</v>
      </c>
      <c r="K15" s="297">
        <f t="shared" si="4"/>
        <v>16.617930691221304</v>
      </c>
      <c r="L15" s="297">
        <f t="shared" si="4"/>
        <v>31.195172027623965</v>
      </c>
      <c r="M15" s="297">
        <f t="shared" si="4"/>
        <v>71.610775835251658</v>
      </c>
      <c r="N15" s="302" t="s">
        <v>103</v>
      </c>
      <c r="O15" s="302">
        <f t="shared" si="5"/>
        <v>-2.1690458088752553</v>
      </c>
      <c r="P15" s="302">
        <f t="shared" si="5"/>
        <v>-1.2847188485042906</v>
      </c>
      <c r="Q15" s="302">
        <f t="shared" si="5"/>
        <v>0.97726875268702429</v>
      </c>
      <c r="R15" s="302">
        <f t="shared" si="5"/>
        <v>2.4764959046925235</v>
      </c>
      <c r="S15" s="302">
        <f t="shared" si="6"/>
        <v>7.3649129510909006</v>
      </c>
    </row>
    <row r="16" spans="1:19" ht="14.65" customHeight="1">
      <c r="A16" s="30" t="s">
        <v>41</v>
      </c>
      <c r="B16" s="280">
        <f t="shared" si="3"/>
        <v>100</v>
      </c>
      <c r="C16" s="311">
        <f t="shared" si="3"/>
        <v>13.287671232876713</v>
      </c>
      <c r="D16" s="311">
        <f t="shared" si="3"/>
        <v>36.712328767123289</v>
      </c>
      <c r="E16" s="311">
        <f t="shared" si="3"/>
        <v>7.602739726027397</v>
      </c>
      <c r="F16" s="311">
        <f t="shared" si="3"/>
        <v>42.397260273972606</v>
      </c>
      <c r="G16" s="311">
        <f t="shared" si="3"/>
        <v>98.904109589041099</v>
      </c>
      <c r="H16" s="280">
        <f t="shared" si="4"/>
        <v>100</v>
      </c>
      <c r="I16" s="311">
        <f t="shared" si="4"/>
        <v>11.819777647747221</v>
      </c>
      <c r="J16" s="311">
        <f t="shared" si="4"/>
        <v>35.927442949093034</v>
      </c>
      <c r="K16" s="311">
        <f t="shared" si="4"/>
        <v>10.005851375073142</v>
      </c>
      <c r="L16" s="311">
        <f t="shared" si="4"/>
        <v>42.2469280280866</v>
      </c>
      <c r="M16" s="311">
        <f t="shared" si="4"/>
        <v>98.829724985371556</v>
      </c>
      <c r="N16" s="312" t="s">
        <v>103</v>
      </c>
      <c r="O16" s="312">
        <f t="shared" si="5"/>
        <v>-1.4678935851294916</v>
      </c>
      <c r="P16" s="312">
        <f t="shared" si="5"/>
        <v>-0.78488581803025426</v>
      </c>
      <c r="Q16" s="312">
        <f t="shared" si="5"/>
        <v>2.4031116490457451</v>
      </c>
      <c r="R16" s="312">
        <f t="shared" si="5"/>
        <v>-0.15033224588600547</v>
      </c>
      <c r="S16" s="312">
        <f t="shared" si="6"/>
        <v>-7.4384603669543026E-2</v>
      </c>
    </row>
    <row r="17" spans="1:19" ht="14.65" customHeight="1">
      <c r="A17" s="8"/>
      <c r="B17" s="365" t="s">
        <v>172</v>
      </c>
      <c r="C17" s="365"/>
      <c r="D17" s="365"/>
      <c r="E17" s="365"/>
      <c r="F17" s="365"/>
      <c r="G17" s="365"/>
      <c r="H17" s="365" t="s">
        <v>172</v>
      </c>
      <c r="I17" s="365"/>
      <c r="J17" s="365"/>
      <c r="K17" s="365"/>
      <c r="L17" s="365"/>
      <c r="M17" s="365"/>
      <c r="N17" s="365" t="s">
        <v>172</v>
      </c>
      <c r="O17" s="365"/>
      <c r="P17" s="365"/>
      <c r="Q17" s="365"/>
      <c r="R17" s="365"/>
      <c r="S17" s="365"/>
    </row>
    <row r="18" spans="1:19" ht="14.65" customHeight="1">
      <c r="A18" s="8"/>
      <c r="B18" s="362" t="s">
        <v>5</v>
      </c>
      <c r="C18" s="362"/>
      <c r="D18" s="362"/>
      <c r="E18" s="362"/>
      <c r="F18" s="362"/>
      <c r="G18" s="362"/>
      <c r="H18" s="362" t="s">
        <v>5</v>
      </c>
      <c r="I18" s="362"/>
      <c r="J18" s="362"/>
      <c r="K18" s="362"/>
      <c r="L18" s="362"/>
      <c r="M18" s="362"/>
      <c r="N18" s="362" t="s">
        <v>5</v>
      </c>
      <c r="O18" s="362"/>
      <c r="P18" s="362"/>
      <c r="Q18" s="362"/>
      <c r="R18" s="362"/>
      <c r="S18" s="362"/>
    </row>
    <row r="19" spans="1:19" ht="14.65" customHeight="1">
      <c r="A19" s="26" t="s">
        <v>29</v>
      </c>
      <c r="B19" s="307">
        <f>B20+B21</f>
        <v>52667</v>
      </c>
      <c r="C19" s="307">
        <f t="shared" ref="C19:M19" si="7">C20+C21</f>
        <v>10082</v>
      </c>
      <c r="D19" s="307">
        <f t="shared" si="7"/>
        <v>16515</v>
      </c>
      <c r="E19" s="307">
        <f t="shared" si="7"/>
        <v>8063</v>
      </c>
      <c r="F19" s="307">
        <f t="shared" si="7"/>
        <v>18007</v>
      </c>
      <c r="G19" s="307">
        <f t="shared" si="7"/>
        <v>38826</v>
      </c>
      <c r="H19" s="307">
        <f t="shared" si="7"/>
        <v>67438</v>
      </c>
      <c r="I19" s="307">
        <f t="shared" si="7"/>
        <v>10675</v>
      </c>
      <c r="J19" s="307">
        <f t="shared" si="7"/>
        <v>21035</v>
      </c>
      <c r="K19" s="307">
        <f t="shared" si="7"/>
        <v>12545</v>
      </c>
      <c r="L19" s="307">
        <f t="shared" si="7"/>
        <v>23183</v>
      </c>
      <c r="M19" s="307">
        <f t="shared" si="7"/>
        <v>52003</v>
      </c>
      <c r="N19" s="274">
        <f t="shared" ref="N19:R21" si="8">H19-B19</f>
        <v>14771</v>
      </c>
      <c r="O19" s="274">
        <f t="shared" si="8"/>
        <v>593</v>
      </c>
      <c r="P19" s="274">
        <f t="shared" si="8"/>
        <v>4520</v>
      </c>
      <c r="Q19" s="274">
        <f t="shared" si="8"/>
        <v>4482</v>
      </c>
      <c r="R19" s="274">
        <f t="shared" si="8"/>
        <v>5176</v>
      </c>
      <c r="S19" s="274">
        <f t="shared" ref="S19:S21" si="9">M19-G19</f>
        <v>13177</v>
      </c>
    </row>
    <row r="20" spans="1:19" ht="14.65" customHeight="1">
      <c r="A20" s="27" t="s">
        <v>30</v>
      </c>
      <c r="B20" s="292">
        <f>SUM(C20:F20)</f>
        <v>36406</v>
      </c>
      <c r="C20" s="292">
        <v>8565</v>
      </c>
      <c r="D20" s="292">
        <v>13929</v>
      </c>
      <c r="E20" s="292">
        <v>5665</v>
      </c>
      <c r="F20" s="292">
        <v>8247</v>
      </c>
      <c r="G20" s="292">
        <v>22744</v>
      </c>
      <c r="H20" s="292">
        <f>SUM(I20:L20)</f>
        <v>49549</v>
      </c>
      <c r="I20" s="292">
        <v>9689</v>
      </c>
      <c r="J20" s="292">
        <v>18247</v>
      </c>
      <c r="K20" s="292">
        <v>9586</v>
      </c>
      <c r="L20" s="292">
        <v>12027</v>
      </c>
      <c r="M20" s="292">
        <v>34279</v>
      </c>
      <c r="N20" s="281">
        <f t="shared" si="8"/>
        <v>13143</v>
      </c>
      <c r="O20" s="281">
        <f t="shared" si="8"/>
        <v>1124</v>
      </c>
      <c r="P20" s="281">
        <f t="shared" si="8"/>
        <v>4318</v>
      </c>
      <c r="Q20" s="281">
        <f t="shared" si="8"/>
        <v>3921</v>
      </c>
      <c r="R20" s="281">
        <f t="shared" si="8"/>
        <v>3780</v>
      </c>
      <c r="S20" s="281">
        <f t="shared" si="9"/>
        <v>11535</v>
      </c>
    </row>
    <row r="21" spans="1:19" ht="14.65" customHeight="1">
      <c r="A21" s="30" t="s">
        <v>41</v>
      </c>
      <c r="B21" s="291">
        <f>SUM(C21:F21)</f>
        <v>16261</v>
      </c>
      <c r="C21" s="291">
        <v>1517</v>
      </c>
      <c r="D21" s="291">
        <v>2586</v>
      </c>
      <c r="E21" s="291">
        <v>2398</v>
      </c>
      <c r="F21" s="291">
        <v>9760</v>
      </c>
      <c r="G21" s="291">
        <v>16082</v>
      </c>
      <c r="H21" s="291">
        <f>SUM(I21:L21)</f>
        <v>17889</v>
      </c>
      <c r="I21" s="291">
        <v>986</v>
      </c>
      <c r="J21" s="291">
        <v>2788</v>
      </c>
      <c r="K21" s="291">
        <v>2959</v>
      </c>
      <c r="L21" s="291">
        <v>11156</v>
      </c>
      <c r="M21" s="291">
        <v>17724</v>
      </c>
      <c r="N21" s="279">
        <f t="shared" si="8"/>
        <v>1628</v>
      </c>
      <c r="O21" s="279">
        <f t="shared" si="8"/>
        <v>-531</v>
      </c>
      <c r="P21" s="279">
        <f t="shared" si="8"/>
        <v>202</v>
      </c>
      <c r="Q21" s="279">
        <f t="shared" si="8"/>
        <v>561</v>
      </c>
      <c r="R21" s="279">
        <f t="shared" si="8"/>
        <v>1396</v>
      </c>
      <c r="S21" s="279">
        <f t="shared" si="9"/>
        <v>1642</v>
      </c>
    </row>
    <row r="22" spans="1:19" ht="14.65" customHeight="1">
      <c r="A22" s="31"/>
      <c r="B22" s="376" t="s">
        <v>156</v>
      </c>
      <c r="C22" s="364"/>
      <c r="D22" s="364"/>
      <c r="E22" s="364"/>
      <c r="F22" s="364"/>
      <c r="G22" s="364"/>
      <c r="H22" s="376" t="s">
        <v>156</v>
      </c>
      <c r="I22" s="364"/>
      <c r="J22" s="364"/>
      <c r="K22" s="364"/>
      <c r="L22" s="364"/>
      <c r="M22" s="364"/>
      <c r="N22" s="376" t="s">
        <v>124</v>
      </c>
      <c r="O22" s="364"/>
      <c r="P22" s="364"/>
      <c r="Q22" s="364"/>
      <c r="R22" s="364"/>
      <c r="S22" s="364"/>
    </row>
    <row r="23" spans="1:19" ht="14.65" customHeight="1">
      <c r="A23" s="26" t="s">
        <v>29</v>
      </c>
      <c r="B23" s="304">
        <f t="shared" ref="B23:G25" si="10">B19*100/$B19</f>
        <v>100</v>
      </c>
      <c r="C23" s="295">
        <f t="shared" si="10"/>
        <v>19.142916816982172</v>
      </c>
      <c r="D23" s="295">
        <f t="shared" si="10"/>
        <v>31.357396472174226</v>
      </c>
      <c r="E23" s="295">
        <f>E19*100/$B19</f>
        <v>15.309396775969772</v>
      </c>
      <c r="F23" s="295">
        <f>F19*100/$B19</f>
        <v>34.190289934873832</v>
      </c>
      <c r="G23" s="295">
        <f t="shared" si="10"/>
        <v>73.719786583629215</v>
      </c>
      <c r="H23" s="304">
        <f t="shared" ref="H23:M25" si="11">H19*100/$H19</f>
        <v>100</v>
      </c>
      <c r="I23" s="295">
        <f t="shared" si="11"/>
        <v>15.829354369939796</v>
      </c>
      <c r="J23" s="295">
        <f t="shared" si="11"/>
        <v>31.191613037160057</v>
      </c>
      <c r="K23" s="295">
        <f t="shared" si="11"/>
        <v>18.602271716243067</v>
      </c>
      <c r="L23" s="295">
        <f t="shared" si="11"/>
        <v>34.37676087665708</v>
      </c>
      <c r="M23" s="295">
        <f t="shared" si="11"/>
        <v>77.112310566742792</v>
      </c>
      <c r="N23" s="303" t="s">
        <v>103</v>
      </c>
      <c r="O23" s="301">
        <f t="shared" ref="O23:R25" si="12">I23-C23</f>
        <v>-3.3135624470423757</v>
      </c>
      <c r="P23" s="301">
        <f t="shared" si="12"/>
        <v>-0.16578343501416981</v>
      </c>
      <c r="Q23" s="301">
        <f t="shared" si="12"/>
        <v>3.2928749402732951</v>
      </c>
      <c r="R23" s="301">
        <f t="shared" si="12"/>
        <v>0.18647094178324863</v>
      </c>
      <c r="S23" s="301">
        <f t="shared" ref="S23:S25" si="13">M23-G23</f>
        <v>3.3925239831135769</v>
      </c>
    </row>
    <row r="24" spans="1:19" ht="14.65" customHeight="1">
      <c r="A24" s="27" t="s">
        <v>30</v>
      </c>
      <c r="B24" s="305">
        <f t="shared" si="10"/>
        <v>100</v>
      </c>
      <c r="C24" s="297">
        <f t="shared" si="10"/>
        <v>23.526341811789266</v>
      </c>
      <c r="D24" s="297">
        <f t="shared" si="10"/>
        <v>38.260176893918583</v>
      </c>
      <c r="E24" s="297">
        <f t="shared" si="10"/>
        <v>15.560621875515025</v>
      </c>
      <c r="F24" s="297">
        <f t="shared" si="10"/>
        <v>22.652859418777126</v>
      </c>
      <c r="G24" s="297">
        <f t="shared" si="10"/>
        <v>62.473218700214254</v>
      </c>
      <c r="H24" s="305">
        <f t="shared" si="11"/>
        <v>100</v>
      </c>
      <c r="I24" s="297">
        <f t="shared" si="11"/>
        <v>19.554380512220227</v>
      </c>
      <c r="J24" s="297">
        <f t="shared" si="11"/>
        <v>36.826172072090252</v>
      </c>
      <c r="K24" s="297">
        <f t="shared" si="11"/>
        <v>19.346505479424408</v>
      </c>
      <c r="L24" s="297">
        <f t="shared" si="11"/>
        <v>24.272941936265113</v>
      </c>
      <c r="M24" s="297">
        <f t="shared" si="11"/>
        <v>69.182021836969469</v>
      </c>
      <c r="N24" s="302" t="s">
        <v>103</v>
      </c>
      <c r="O24" s="302">
        <f t="shared" si="12"/>
        <v>-3.9719612995690383</v>
      </c>
      <c r="P24" s="302">
        <f t="shared" si="12"/>
        <v>-1.4340048218283314</v>
      </c>
      <c r="Q24" s="302">
        <f t="shared" si="12"/>
        <v>3.7858836039093831</v>
      </c>
      <c r="R24" s="302">
        <f t="shared" si="12"/>
        <v>1.6200825174879867</v>
      </c>
      <c r="S24" s="302">
        <f t="shared" si="13"/>
        <v>6.7088031367552148</v>
      </c>
    </row>
    <row r="25" spans="1:19" ht="14.65" customHeight="1">
      <c r="A25" s="30" t="s">
        <v>41</v>
      </c>
      <c r="B25" s="280">
        <f t="shared" si="10"/>
        <v>100</v>
      </c>
      <c r="C25" s="295">
        <f t="shared" si="10"/>
        <v>9.3290695529180248</v>
      </c>
      <c r="D25" s="295">
        <f t="shared" si="10"/>
        <v>15.903080991328947</v>
      </c>
      <c r="E25" s="295">
        <f t="shared" si="10"/>
        <v>14.746940532562572</v>
      </c>
      <c r="F25" s="295">
        <f t="shared" si="10"/>
        <v>60.020908923190454</v>
      </c>
      <c r="G25" s="295">
        <f t="shared" si="10"/>
        <v>98.899206690855422</v>
      </c>
      <c r="H25" s="280">
        <f t="shared" si="11"/>
        <v>100</v>
      </c>
      <c r="I25" s="295">
        <f t="shared" si="11"/>
        <v>5.5117670076583378</v>
      </c>
      <c r="J25" s="295">
        <f t="shared" si="11"/>
        <v>15.584996366482196</v>
      </c>
      <c r="K25" s="295">
        <f t="shared" si="11"/>
        <v>16.540891050366145</v>
      </c>
      <c r="L25" s="295">
        <f t="shared" si="11"/>
        <v>62.362345575493322</v>
      </c>
      <c r="M25" s="295">
        <f t="shared" si="11"/>
        <v>99.077645480462849</v>
      </c>
      <c r="N25" s="301" t="s">
        <v>103</v>
      </c>
      <c r="O25" s="301">
        <f t="shared" si="12"/>
        <v>-3.8173025452596869</v>
      </c>
      <c r="P25" s="301">
        <f t="shared" si="12"/>
        <v>-0.31808462484675104</v>
      </c>
      <c r="Q25" s="301">
        <f t="shared" si="12"/>
        <v>1.7939505178035731</v>
      </c>
      <c r="R25" s="301">
        <f t="shared" si="12"/>
        <v>2.3414366523028676</v>
      </c>
      <c r="S25" s="301">
        <f t="shared" si="13"/>
        <v>0.17843878960742643</v>
      </c>
    </row>
    <row r="26" spans="1:19" ht="20.25" customHeight="1">
      <c r="A26" s="373" t="s">
        <v>127</v>
      </c>
      <c r="B26" s="373"/>
      <c r="C26" s="373"/>
      <c r="D26" s="373"/>
      <c r="E26" s="373"/>
      <c r="F26" s="373"/>
      <c r="G26" s="373"/>
      <c r="H26" s="373"/>
      <c r="I26" s="373"/>
      <c r="J26" s="373"/>
      <c r="K26" s="373"/>
      <c r="L26" s="373"/>
      <c r="M26" s="373"/>
      <c r="N26" s="373"/>
      <c r="O26" s="373"/>
      <c r="P26" s="373"/>
      <c r="Q26" s="373"/>
      <c r="R26" s="373"/>
      <c r="S26" s="373"/>
    </row>
  </sheetData>
  <mergeCells count="29">
    <mergeCell ref="A26:S26"/>
    <mergeCell ref="B18:G18"/>
    <mergeCell ref="H18:M18"/>
    <mergeCell ref="N18:S18"/>
    <mergeCell ref="B22:G22"/>
    <mergeCell ref="H22:M22"/>
    <mergeCell ref="N22:S22"/>
    <mergeCell ref="B13:G13"/>
    <mergeCell ref="H13:M13"/>
    <mergeCell ref="N13:S13"/>
    <mergeCell ref="B17:G17"/>
    <mergeCell ref="H17:M17"/>
    <mergeCell ref="N17:S17"/>
    <mergeCell ref="B8:G8"/>
    <mergeCell ref="H8:M8"/>
    <mergeCell ref="N8:S8"/>
    <mergeCell ref="B9:G9"/>
    <mergeCell ref="H9:M9"/>
    <mergeCell ref="N9:S9"/>
    <mergeCell ref="A5:A7"/>
    <mergeCell ref="B5:G5"/>
    <mergeCell ref="H5:M5"/>
    <mergeCell ref="N5:S5"/>
    <mergeCell ref="B6:B7"/>
    <mergeCell ref="C6:G6"/>
    <mergeCell ref="H6:H7"/>
    <mergeCell ref="I6:M6"/>
    <mergeCell ref="N6:N7"/>
    <mergeCell ref="O6:S6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6"/>
  <sheetViews>
    <sheetView workbookViewId="0"/>
  </sheetViews>
  <sheetFormatPr baseColWidth="10" defaultColWidth="10.81640625" defaultRowHeight="14.65" customHeight="1"/>
  <cols>
    <col min="1" max="1" width="26.81640625" style="3" customWidth="1"/>
    <col min="2" max="5" width="12.54296875" style="3" customWidth="1"/>
    <col min="6" max="6" width="12.54296875" style="283" customWidth="1"/>
    <col min="7" max="11" width="12.54296875" style="3" customWidth="1"/>
    <col min="12" max="12" width="12.54296875" style="283" customWidth="1"/>
    <col min="13" max="17" width="12.54296875" style="3" customWidth="1"/>
    <col min="18" max="18" width="12.54296875" style="283" customWidth="1"/>
    <col min="19" max="19" width="12.54296875" style="3" customWidth="1"/>
    <col min="20" max="16384" width="10.81640625" style="3"/>
  </cols>
  <sheetData>
    <row r="1" spans="1:19" s="5" customFormat="1" ht="20.25" customHeight="1">
      <c r="A1" s="4" t="s">
        <v>0</v>
      </c>
      <c r="F1" s="284"/>
      <c r="L1" s="284"/>
      <c r="R1" s="284"/>
    </row>
    <row r="2" spans="1:19" s="2" customFormat="1" ht="14.65" customHeight="1">
      <c r="A2" s="1"/>
      <c r="F2" s="282"/>
      <c r="L2" s="282"/>
      <c r="R2" s="282"/>
    </row>
    <row r="3" spans="1:19" s="2" customFormat="1" ht="14.65" customHeight="1">
      <c r="A3" s="9" t="s">
        <v>354</v>
      </c>
      <c r="F3" s="282"/>
      <c r="L3" s="282"/>
      <c r="R3" s="282"/>
    </row>
    <row r="5" spans="1:19" ht="14.65" customHeight="1">
      <c r="A5" s="374" t="s">
        <v>207</v>
      </c>
      <c r="B5" s="366">
        <v>2012</v>
      </c>
      <c r="C5" s="366"/>
      <c r="D5" s="366"/>
      <c r="E5" s="366"/>
      <c r="F5" s="366"/>
      <c r="G5" s="366"/>
      <c r="H5" s="366">
        <v>2015</v>
      </c>
      <c r="I5" s="366"/>
      <c r="J5" s="366"/>
      <c r="K5" s="366"/>
      <c r="L5" s="366"/>
      <c r="M5" s="366"/>
      <c r="N5" s="366" t="s">
        <v>214</v>
      </c>
      <c r="O5" s="366"/>
      <c r="P5" s="366"/>
      <c r="Q5" s="366"/>
      <c r="R5" s="366"/>
      <c r="S5" s="366"/>
    </row>
    <row r="6" spans="1:19" ht="14.65" customHeight="1">
      <c r="A6" s="375"/>
      <c r="B6" s="371" t="s">
        <v>69</v>
      </c>
      <c r="C6" s="366" t="s">
        <v>27</v>
      </c>
      <c r="D6" s="366"/>
      <c r="E6" s="366"/>
      <c r="F6" s="366"/>
      <c r="G6" s="366"/>
      <c r="H6" s="371" t="s">
        <v>69</v>
      </c>
      <c r="I6" s="366" t="s">
        <v>27</v>
      </c>
      <c r="J6" s="366"/>
      <c r="K6" s="366"/>
      <c r="L6" s="366"/>
      <c r="M6" s="366"/>
      <c r="N6" s="371" t="s">
        <v>69</v>
      </c>
      <c r="O6" s="366" t="s">
        <v>27</v>
      </c>
      <c r="P6" s="366"/>
      <c r="Q6" s="366"/>
      <c r="R6" s="366"/>
      <c r="S6" s="366"/>
    </row>
    <row r="7" spans="1:19" s="25" customFormat="1" ht="40.15" customHeight="1">
      <c r="A7" s="377"/>
      <c r="B7" s="372"/>
      <c r="C7" s="300" t="s">
        <v>72</v>
      </c>
      <c r="D7" s="300" t="s">
        <v>145</v>
      </c>
      <c r="E7" s="300" t="s">
        <v>146</v>
      </c>
      <c r="F7" s="300" t="s">
        <v>147</v>
      </c>
      <c r="G7" s="300" t="s">
        <v>158</v>
      </c>
      <c r="H7" s="372"/>
      <c r="I7" s="300" t="s">
        <v>72</v>
      </c>
      <c r="J7" s="300" t="s">
        <v>145</v>
      </c>
      <c r="K7" s="300" t="s">
        <v>146</v>
      </c>
      <c r="L7" s="300" t="s">
        <v>147</v>
      </c>
      <c r="M7" s="300" t="s">
        <v>158</v>
      </c>
      <c r="N7" s="372"/>
      <c r="O7" s="300" t="s">
        <v>72</v>
      </c>
      <c r="P7" s="300" t="s">
        <v>145</v>
      </c>
      <c r="Q7" s="300" t="s">
        <v>146</v>
      </c>
      <c r="R7" s="300" t="s">
        <v>147</v>
      </c>
      <c r="S7" s="300" t="s">
        <v>158</v>
      </c>
    </row>
    <row r="8" spans="1:19" ht="14.65" customHeight="1">
      <c r="A8" s="8"/>
      <c r="B8" s="365" t="s">
        <v>173</v>
      </c>
      <c r="C8" s="365"/>
      <c r="D8" s="365"/>
      <c r="E8" s="365"/>
      <c r="F8" s="365"/>
      <c r="G8" s="365"/>
      <c r="H8" s="365" t="s">
        <v>173</v>
      </c>
      <c r="I8" s="365"/>
      <c r="J8" s="365"/>
      <c r="K8" s="365"/>
      <c r="L8" s="365"/>
      <c r="M8" s="365"/>
      <c r="N8" s="365" t="s">
        <v>173</v>
      </c>
      <c r="O8" s="365"/>
      <c r="P8" s="365"/>
      <c r="Q8" s="365"/>
      <c r="R8" s="365"/>
      <c r="S8" s="365"/>
    </row>
    <row r="9" spans="1:19" ht="14.65" customHeight="1">
      <c r="A9" s="8"/>
      <c r="B9" s="362" t="s">
        <v>5</v>
      </c>
      <c r="C9" s="362"/>
      <c r="D9" s="362"/>
      <c r="E9" s="362"/>
      <c r="F9" s="362"/>
      <c r="G9" s="362"/>
      <c r="H9" s="362" t="s">
        <v>5</v>
      </c>
      <c r="I9" s="362"/>
      <c r="J9" s="362"/>
      <c r="K9" s="362"/>
      <c r="L9" s="362"/>
      <c r="M9" s="362"/>
      <c r="N9" s="362" t="s">
        <v>5</v>
      </c>
      <c r="O9" s="362"/>
      <c r="P9" s="362"/>
      <c r="Q9" s="362"/>
      <c r="R9" s="362"/>
      <c r="S9" s="362"/>
    </row>
    <row r="10" spans="1:19" ht="14.65" customHeight="1">
      <c r="A10" s="26" t="s">
        <v>29</v>
      </c>
      <c r="B10" s="307">
        <f>B11+B12</f>
        <v>12738</v>
      </c>
      <c r="C10" s="307">
        <f t="shared" ref="C10:M10" si="0">C11+C12</f>
        <v>2391</v>
      </c>
      <c r="D10" s="307">
        <f t="shared" si="0"/>
        <v>5125</v>
      </c>
      <c r="E10" s="307">
        <f t="shared" si="0"/>
        <v>1713</v>
      </c>
      <c r="F10" s="307">
        <f t="shared" si="0"/>
        <v>3509</v>
      </c>
      <c r="G10" s="307">
        <v>7391</v>
      </c>
      <c r="H10" s="307">
        <f t="shared" si="0"/>
        <v>17130</v>
      </c>
      <c r="I10" s="307">
        <f t="shared" si="0"/>
        <v>2799</v>
      </c>
      <c r="J10" s="307">
        <f t="shared" si="0"/>
        <v>6843</v>
      </c>
      <c r="K10" s="307">
        <f t="shared" si="0"/>
        <v>2593</v>
      </c>
      <c r="L10" s="307">
        <f t="shared" si="0"/>
        <v>4895</v>
      </c>
      <c r="M10" s="307">
        <f t="shared" si="0"/>
        <v>10946</v>
      </c>
      <c r="N10" s="274">
        <f t="shared" ref="N10:R12" si="1">H10-B10</f>
        <v>4392</v>
      </c>
      <c r="O10" s="274">
        <f t="shared" si="1"/>
        <v>408</v>
      </c>
      <c r="P10" s="274">
        <f t="shared" si="1"/>
        <v>1718</v>
      </c>
      <c r="Q10" s="274">
        <f t="shared" si="1"/>
        <v>880</v>
      </c>
      <c r="R10" s="274">
        <f t="shared" si="1"/>
        <v>1386</v>
      </c>
      <c r="S10" s="274">
        <f t="shared" ref="S10" si="2">M10-G10</f>
        <v>3555</v>
      </c>
    </row>
    <row r="11" spans="1:19" ht="14.65" customHeight="1">
      <c r="A11" s="27" t="s">
        <v>30</v>
      </c>
      <c r="B11" s="292">
        <f>SUM(C11:F11)</f>
        <v>12334</v>
      </c>
      <c r="C11" s="292">
        <v>2354</v>
      </c>
      <c r="D11" s="292">
        <v>4994</v>
      </c>
      <c r="E11" s="292">
        <v>1687</v>
      </c>
      <c r="F11" s="292">
        <v>3299</v>
      </c>
      <c r="G11" s="296" t="s">
        <v>53</v>
      </c>
      <c r="H11" s="292">
        <f>SUM(I11:L11)</f>
        <v>16600</v>
      </c>
      <c r="I11" s="292">
        <v>2743</v>
      </c>
      <c r="J11" s="292">
        <v>6659</v>
      </c>
      <c r="K11" s="292">
        <v>2551</v>
      </c>
      <c r="L11" s="292">
        <v>4647</v>
      </c>
      <c r="M11" s="292">
        <v>10419</v>
      </c>
      <c r="N11" s="281">
        <f t="shared" si="1"/>
        <v>4266</v>
      </c>
      <c r="O11" s="281">
        <f t="shared" si="1"/>
        <v>389</v>
      </c>
      <c r="P11" s="281">
        <f t="shared" si="1"/>
        <v>1665</v>
      </c>
      <c r="Q11" s="281">
        <f t="shared" si="1"/>
        <v>864</v>
      </c>
      <c r="R11" s="281">
        <f t="shared" si="1"/>
        <v>1348</v>
      </c>
      <c r="S11" s="296" t="s">
        <v>53</v>
      </c>
    </row>
    <row r="12" spans="1:19" ht="14.65" customHeight="1">
      <c r="A12" s="30" t="s">
        <v>41</v>
      </c>
      <c r="B12" s="291">
        <f>SUM(C12:F12)</f>
        <v>404</v>
      </c>
      <c r="C12" s="291">
        <v>37</v>
      </c>
      <c r="D12" s="291">
        <v>131</v>
      </c>
      <c r="E12" s="291">
        <v>26</v>
      </c>
      <c r="F12" s="291">
        <v>210</v>
      </c>
      <c r="G12" s="291" t="s">
        <v>53</v>
      </c>
      <c r="H12" s="291">
        <f>SUM(I12:L12)</f>
        <v>530</v>
      </c>
      <c r="I12" s="291">
        <v>56</v>
      </c>
      <c r="J12" s="291">
        <v>184</v>
      </c>
      <c r="K12" s="291">
        <v>42</v>
      </c>
      <c r="L12" s="291">
        <v>248</v>
      </c>
      <c r="M12" s="291">
        <v>527</v>
      </c>
      <c r="N12" s="279">
        <f t="shared" si="1"/>
        <v>126</v>
      </c>
      <c r="O12" s="279">
        <f t="shared" si="1"/>
        <v>19</v>
      </c>
      <c r="P12" s="279">
        <f t="shared" si="1"/>
        <v>53</v>
      </c>
      <c r="Q12" s="279">
        <f t="shared" si="1"/>
        <v>16</v>
      </c>
      <c r="R12" s="279">
        <f t="shared" si="1"/>
        <v>38</v>
      </c>
      <c r="S12" s="291" t="s">
        <v>53</v>
      </c>
    </row>
    <row r="13" spans="1:19" ht="14.65" customHeight="1">
      <c r="A13" s="31"/>
      <c r="B13" s="376" t="s">
        <v>156</v>
      </c>
      <c r="C13" s="364"/>
      <c r="D13" s="364"/>
      <c r="E13" s="364"/>
      <c r="F13" s="364"/>
      <c r="G13" s="364"/>
      <c r="H13" s="376" t="s">
        <v>156</v>
      </c>
      <c r="I13" s="364"/>
      <c r="J13" s="364"/>
      <c r="K13" s="364"/>
      <c r="L13" s="364"/>
      <c r="M13" s="364"/>
      <c r="N13" s="376" t="s">
        <v>124</v>
      </c>
      <c r="O13" s="364"/>
      <c r="P13" s="364"/>
      <c r="Q13" s="364"/>
      <c r="R13" s="364"/>
      <c r="S13" s="364"/>
    </row>
    <row r="14" spans="1:19" ht="14.65" customHeight="1">
      <c r="A14" s="26" t="s">
        <v>29</v>
      </c>
      <c r="B14" s="304">
        <f t="shared" ref="B14:G16" si="3">B10*100/$B10</f>
        <v>100</v>
      </c>
      <c r="C14" s="295">
        <f t="shared" si="3"/>
        <v>18.770607630711257</v>
      </c>
      <c r="D14" s="295">
        <f t="shared" si="3"/>
        <v>40.233945674360179</v>
      </c>
      <c r="E14" s="295">
        <f t="shared" si="3"/>
        <v>13.447951012717851</v>
      </c>
      <c r="F14" s="295">
        <f t="shared" si="3"/>
        <v>27.547495682210709</v>
      </c>
      <c r="G14" s="295">
        <f t="shared" si="3"/>
        <v>58.023237556916314</v>
      </c>
      <c r="H14" s="304">
        <f t="shared" ref="H14:M16" si="4">H10*100/$H10</f>
        <v>100</v>
      </c>
      <c r="I14" s="295">
        <f t="shared" si="4"/>
        <v>16.339754816112084</v>
      </c>
      <c r="J14" s="295">
        <f t="shared" si="4"/>
        <v>39.947460595446586</v>
      </c>
      <c r="K14" s="295">
        <f t="shared" si="4"/>
        <v>15.137186223000583</v>
      </c>
      <c r="L14" s="295">
        <f t="shared" si="4"/>
        <v>28.575598365440747</v>
      </c>
      <c r="M14" s="295">
        <f t="shared" si="4"/>
        <v>63.899591360186804</v>
      </c>
      <c r="N14" s="303" t="s">
        <v>103</v>
      </c>
      <c r="O14" s="301">
        <f t="shared" ref="O14:R16" si="5">I14-C14</f>
        <v>-2.4308528145991737</v>
      </c>
      <c r="P14" s="301">
        <f t="shared" si="5"/>
        <v>-0.28648507891359287</v>
      </c>
      <c r="Q14" s="301">
        <f t="shared" si="5"/>
        <v>1.6892352102827317</v>
      </c>
      <c r="R14" s="301">
        <f t="shared" si="5"/>
        <v>1.0281026832300384</v>
      </c>
      <c r="S14" s="301">
        <f t="shared" ref="S14" si="6">M14-G14</f>
        <v>5.8763538032704901</v>
      </c>
    </row>
    <row r="15" spans="1:19" ht="14.65" customHeight="1">
      <c r="A15" s="27" t="s">
        <v>30</v>
      </c>
      <c r="B15" s="305">
        <f t="shared" si="3"/>
        <v>100</v>
      </c>
      <c r="C15" s="297">
        <f t="shared" si="3"/>
        <v>19.085454840278903</v>
      </c>
      <c r="D15" s="297">
        <f t="shared" si="3"/>
        <v>40.489703259283282</v>
      </c>
      <c r="E15" s="297">
        <f t="shared" si="3"/>
        <v>13.677639046538024</v>
      </c>
      <c r="F15" s="297">
        <f t="shared" si="3"/>
        <v>26.74720285389979</v>
      </c>
      <c r="G15" s="296" t="s">
        <v>53</v>
      </c>
      <c r="H15" s="305">
        <f t="shared" si="4"/>
        <v>100</v>
      </c>
      <c r="I15" s="297">
        <f t="shared" si="4"/>
        <v>16.524096385542169</v>
      </c>
      <c r="J15" s="297">
        <f t="shared" si="4"/>
        <v>40.114457831325304</v>
      </c>
      <c r="K15" s="297">
        <f t="shared" si="4"/>
        <v>15.367469879518072</v>
      </c>
      <c r="L15" s="297">
        <f t="shared" si="4"/>
        <v>27.993975903614459</v>
      </c>
      <c r="M15" s="297">
        <f t="shared" si="4"/>
        <v>62.765060240963855</v>
      </c>
      <c r="N15" s="302" t="s">
        <v>103</v>
      </c>
      <c r="O15" s="302">
        <f t="shared" si="5"/>
        <v>-2.5613584547367338</v>
      </c>
      <c r="P15" s="302">
        <f t="shared" si="5"/>
        <v>-0.37524542795797799</v>
      </c>
      <c r="Q15" s="302">
        <f t="shared" si="5"/>
        <v>1.6898308329800482</v>
      </c>
      <c r="R15" s="302">
        <f t="shared" si="5"/>
        <v>1.246773049714669</v>
      </c>
      <c r="S15" s="296" t="s">
        <v>53</v>
      </c>
    </row>
    <row r="16" spans="1:19" ht="14.65" customHeight="1">
      <c r="A16" s="30" t="s">
        <v>41</v>
      </c>
      <c r="B16" s="280">
        <f t="shared" si="3"/>
        <v>100</v>
      </c>
      <c r="C16" s="311">
        <f t="shared" si="3"/>
        <v>9.1584158415841586</v>
      </c>
      <c r="D16" s="311">
        <f t="shared" si="3"/>
        <v>32.425742574257427</v>
      </c>
      <c r="E16" s="311">
        <f t="shared" si="3"/>
        <v>6.435643564356436</v>
      </c>
      <c r="F16" s="311">
        <f t="shared" si="3"/>
        <v>51.980198019801982</v>
      </c>
      <c r="G16" s="291" t="s">
        <v>53</v>
      </c>
      <c r="H16" s="280">
        <f t="shared" si="4"/>
        <v>100</v>
      </c>
      <c r="I16" s="311">
        <f t="shared" si="4"/>
        <v>10.566037735849056</v>
      </c>
      <c r="J16" s="311">
        <f t="shared" si="4"/>
        <v>34.716981132075475</v>
      </c>
      <c r="K16" s="311">
        <f t="shared" si="4"/>
        <v>7.9245283018867925</v>
      </c>
      <c r="L16" s="311">
        <f t="shared" si="4"/>
        <v>46.79245283018868</v>
      </c>
      <c r="M16" s="311">
        <f t="shared" si="4"/>
        <v>99.433962264150949</v>
      </c>
      <c r="N16" s="312" t="s">
        <v>103</v>
      </c>
      <c r="O16" s="312">
        <f t="shared" si="5"/>
        <v>1.4076218942648975</v>
      </c>
      <c r="P16" s="312">
        <f t="shared" si="5"/>
        <v>2.2912385578180476</v>
      </c>
      <c r="Q16" s="312">
        <f t="shared" si="5"/>
        <v>1.4888847375303564</v>
      </c>
      <c r="R16" s="312">
        <f t="shared" si="5"/>
        <v>-5.1877451896133024</v>
      </c>
      <c r="S16" s="291" t="s">
        <v>53</v>
      </c>
    </row>
    <row r="17" spans="1:19" ht="14.65" customHeight="1">
      <c r="A17" s="8"/>
      <c r="B17" s="365" t="s">
        <v>172</v>
      </c>
      <c r="C17" s="365"/>
      <c r="D17" s="365"/>
      <c r="E17" s="365"/>
      <c r="F17" s="365"/>
      <c r="G17" s="365"/>
      <c r="H17" s="365" t="s">
        <v>172</v>
      </c>
      <c r="I17" s="365"/>
      <c r="J17" s="365"/>
      <c r="K17" s="365"/>
      <c r="L17" s="365"/>
      <c r="M17" s="365"/>
      <c r="N17" s="365" t="s">
        <v>172</v>
      </c>
      <c r="O17" s="365"/>
      <c r="P17" s="365"/>
      <c r="Q17" s="365"/>
      <c r="R17" s="365"/>
      <c r="S17" s="365"/>
    </row>
    <row r="18" spans="1:19" ht="14.65" customHeight="1">
      <c r="A18" s="8"/>
      <c r="B18" s="362" t="s">
        <v>5</v>
      </c>
      <c r="C18" s="362"/>
      <c r="D18" s="362"/>
      <c r="E18" s="362"/>
      <c r="F18" s="362"/>
      <c r="G18" s="362"/>
      <c r="H18" s="362" t="s">
        <v>5</v>
      </c>
      <c r="I18" s="362"/>
      <c r="J18" s="362"/>
      <c r="K18" s="362"/>
      <c r="L18" s="362"/>
      <c r="M18" s="362"/>
      <c r="N18" s="362" t="s">
        <v>5</v>
      </c>
      <c r="O18" s="362"/>
      <c r="P18" s="362"/>
      <c r="Q18" s="362"/>
      <c r="R18" s="362"/>
      <c r="S18" s="362"/>
    </row>
    <row r="19" spans="1:19" ht="14.65" customHeight="1">
      <c r="A19" s="26" t="s">
        <v>29</v>
      </c>
      <c r="B19" s="307">
        <f>B20+B21</f>
        <v>46737</v>
      </c>
      <c r="C19" s="307">
        <f t="shared" ref="C19:M19" si="7">C20+C21</f>
        <v>13846</v>
      </c>
      <c r="D19" s="307">
        <f t="shared" si="7"/>
        <v>16931</v>
      </c>
      <c r="E19" s="307">
        <f t="shared" si="7"/>
        <v>5920</v>
      </c>
      <c r="F19" s="307">
        <f t="shared" si="7"/>
        <v>10040</v>
      </c>
      <c r="G19" s="307">
        <v>24824</v>
      </c>
      <c r="H19" s="307">
        <f t="shared" si="7"/>
        <v>62887</v>
      </c>
      <c r="I19" s="307">
        <f t="shared" si="7"/>
        <v>15025</v>
      </c>
      <c r="J19" s="307">
        <f t="shared" si="7"/>
        <v>23600</v>
      </c>
      <c r="K19" s="307">
        <f t="shared" si="7"/>
        <v>8163</v>
      </c>
      <c r="L19" s="307">
        <f t="shared" si="7"/>
        <v>16099</v>
      </c>
      <c r="M19" s="307">
        <f t="shared" si="7"/>
        <v>37482</v>
      </c>
      <c r="N19" s="274">
        <f t="shared" ref="N19:R21" si="8">H19-B19</f>
        <v>16150</v>
      </c>
      <c r="O19" s="274">
        <f t="shared" si="8"/>
        <v>1179</v>
      </c>
      <c r="P19" s="274">
        <f t="shared" si="8"/>
        <v>6669</v>
      </c>
      <c r="Q19" s="274">
        <f t="shared" si="8"/>
        <v>2243</v>
      </c>
      <c r="R19" s="274">
        <f t="shared" si="8"/>
        <v>6059</v>
      </c>
      <c r="S19" s="274">
        <f t="shared" ref="S19" si="9">M19-G19</f>
        <v>12658</v>
      </c>
    </row>
    <row r="20" spans="1:19" ht="14.65" customHeight="1">
      <c r="A20" s="27" t="s">
        <v>30</v>
      </c>
      <c r="B20" s="292">
        <f>SUM(C20:F20)</f>
        <v>43657</v>
      </c>
      <c r="C20" s="292">
        <v>13495</v>
      </c>
      <c r="D20" s="292">
        <v>16491</v>
      </c>
      <c r="E20" s="292">
        <v>5344</v>
      </c>
      <c r="F20" s="292">
        <v>8327</v>
      </c>
      <c r="G20" s="292" t="s">
        <v>53</v>
      </c>
      <c r="H20" s="292">
        <f>SUM(I20:L20)</f>
        <v>59552</v>
      </c>
      <c r="I20" s="292">
        <v>14782</v>
      </c>
      <c r="J20" s="292">
        <v>23162</v>
      </c>
      <c r="K20" s="292">
        <v>7406</v>
      </c>
      <c r="L20" s="292">
        <v>14202</v>
      </c>
      <c r="M20" s="292">
        <v>34177</v>
      </c>
      <c r="N20" s="281">
        <f t="shared" si="8"/>
        <v>15895</v>
      </c>
      <c r="O20" s="281">
        <f t="shared" si="8"/>
        <v>1287</v>
      </c>
      <c r="P20" s="281">
        <f t="shared" si="8"/>
        <v>6671</v>
      </c>
      <c r="Q20" s="281">
        <f t="shared" si="8"/>
        <v>2062</v>
      </c>
      <c r="R20" s="281">
        <f t="shared" si="8"/>
        <v>5875</v>
      </c>
      <c r="S20" s="296" t="s">
        <v>53</v>
      </c>
    </row>
    <row r="21" spans="1:19" ht="14.65" customHeight="1">
      <c r="A21" s="30" t="s">
        <v>41</v>
      </c>
      <c r="B21" s="291">
        <f>SUM(C21:F21)</f>
        <v>3080</v>
      </c>
      <c r="C21" s="291">
        <v>351</v>
      </c>
      <c r="D21" s="291">
        <v>440</v>
      </c>
      <c r="E21" s="291">
        <v>576</v>
      </c>
      <c r="F21" s="291">
        <v>1713</v>
      </c>
      <c r="G21" s="291" t="s">
        <v>53</v>
      </c>
      <c r="H21" s="291">
        <f>SUM(I21:L21)</f>
        <v>3335</v>
      </c>
      <c r="I21" s="291">
        <v>243</v>
      </c>
      <c r="J21" s="291">
        <v>438</v>
      </c>
      <c r="K21" s="291">
        <v>757</v>
      </c>
      <c r="L21" s="291">
        <v>1897</v>
      </c>
      <c r="M21" s="291">
        <v>3305</v>
      </c>
      <c r="N21" s="279">
        <f t="shared" si="8"/>
        <v>255</v>
      </c>
      <c r="O21" s="279">
        <f t="shared" si="8"/>
        <v>-108</v>
      </c>
      <c r="P21" s="279">
        <f t="shared" si="8"/>
        <v>-2</v>
      </c>
      <c r="Q21" s="279">
        <f t="shared" si="8"/>
        <v>181</v>
      </c>
      <c r="R21" s="279">
        <f t="shared" si="8"/>
        <v>184</v>
      </c>
      <c r="S21" s="291" t="s">
        <v>53</v>
      </c>
    </row>
    <row r="22" spans="1:19" ht="14.65" customHeight="1">
      <c r="A22" s="31"/>
      <c r="B22" s="376" t="s">
        <v>156</v>
      </c>
      <c r="C22" s="364"/>
      <c r="D22" s="364"/>
      <c r="E22" s="364"/>
      <c r="F22" s="364"/>
      <c r="G22" s="364"/>
      <c r="H22" s="376" t="s">
        <v>156</v>
      </c>
      <c r="I22" s="364"/>
      <c r="J22" s="364"/>
      <c r="K22" s="364"/>
      <c r="L22" s="364"/>
      <c r="M22" s="364"/>
      <c r="N22" s="376" t="s">
        <v>124</v>
      </c>
      <c r="O22" s="364"/>
      <c r="P22" s="364"/>
      <c r="Q22" s="364"/>
      <c r="R22" s="364"/>
      <c r="S22" s="364"/>
    </row>
    <row r="23" spans="1:19" ht="14.65" customHeight="1">
      <c r="A23" s="26" t="s">
        <v>29</v>
      </c>
      <c r="B23" s="304">
        <f t="shared" ref="B23:G25" si="10">B19*100/$B19</f>
        <v>100</v>
      </c>
      <c r="C23" s="295">
        <f t="shared" si="10"/>
        <v>29.625350364807325</v>
      </c>
      <c r="D23" s="295">
        <f t="shared" si="10"/>
        <v>36.226116353210521</v>
      </c>
      <c r="E23" s="295">
        <f>E19*100/$B19</f>
        <v>12.666623874018443</v>
      </c>
      <c r="F23" s="295">
        <f>F19*100/$B19</f>
        <v>21.481909407963713</v>
      </c>
      <c r="G23" s="295">
        <f t="shared" si="10"/>
        <v>53.11423497443139</v>
      </c>
      <c r="H23" s="304">
        <f t="shared" ref="H23:M25" si="11">H19*100/$H19</f>
        <v>100</v>
      </c>
      <c r="I23" s="295">
        <f t="shared" si="11"/>
        <v>23.892060362237029</v>
      </c>
      <c r="J23" s="295">
        <f t="shared" si="11"/>
        <v>37.527628921716733</v>
      </c>
      <c r="K23" s="295">
        <f t="shared" si="11"/>
        <v>12.980425207117529</v>
      </c>
      <c r="L23" s="295">
        <f t="shared" si="11"/>
        <v>25.599885508928715</v>
      </c>
      <c r="M23" s="295">
        <f t="shared" si="11"/>
        <v>59.60214352727909</v>
      </c>
      <c r="N23" s="303" t="s">
        <v>103</v>
      </c>
      <c r="O23" s="301">
        <f t="shared" ref="O23:R25" si="12">I23-C23</f>
        <v>-5.7332900025702962</v>
      </c>
      <c r="P23" s="301">
        <f t="shared" si="12"/>
        <v>1.3015125685062117</v>
      </c>
      <c r="Q23" s="301">
        <f t="shared" si="12"/>
        <v>0.31380133309908587</v>
      </c>
      <c r="R23" s="301">
        <f t="shared" si="12"/>
        <v>4.1179761009650022</v>
      </c>
      <c r="S23" s="301">
        <f t="shared" ref="S23" si="13">M23-G23</f>
        <v>6.4879085528476992</v>
      </c>
    </row>
    <row r="24" spans="1:19" ht="14.65" customHeight="1">
      <c r="A24" s="27" t="s">
        <v>30</v>
      </c>
      <c r="B24" s="305">
        <f t="shared" si="10"/>
        <v>100</v>
      </c>
      <c r="C24" s="297">
        <f t="shared" si="10"/>
        <v>30.911423139473623</v>
      </c>
      <c r="D24" s="297">
        <f t="shared" si="10"/>
        <v>37.774011040612045</v>
      </c>
      <c r="E24" s="297">
        <f t="shared" si="10"/>
        <v>12.240877751563323</v>
      </c>
      <c r="F24" s="297">
        <f t="shared" si="10"/>
        <v>19.073688068351007</v>
      </c>
      <c r="G24" s="296" t="s">
        <v>53</v>
      </c>
      <c r="H24" s="305">
        <f t="shared" si="11"/>
        <v>100</v>
      </c>
      <c r="I24" s="297">
        <f t="shared" si="11"/>
        <v>24.822004298764107</v>
      </c>
      <c r="J24" s="297">
        <f t="shared" si="11"/>
        <v>38.89373992477163</v>
      </c>
      <c r="K24" s="297">
        <f t="shared" si="11"/>
        <v>12.43619022031166</v>
      </c>
      <c r="L24" s="297">
        <f t="shared" si="11"/>
        <v>23.848065556152605</v>
      </c>
      <c r="M24" s="297">
        <f t="shared" si="11"/>
        <v>57.39018001074691</v>
      </c>
      <c r="N24" s="302" t="s">
        <v>103</v>
      </c>
      <c r="O24" s="302">
        <f t="shared" si="12"/>
        <v>-6.0894188407095164</v>
      </c>
      <c r="P24" s="302">
        <f t="shared" si="12"/>
        <v>1.1197288841595849</v>
      </c>
      <c r="Q24" s="302">
        <f t="shared" si="12"/>
        <v>0.19531246874833741</v>
      </c>
      <c r="R24" s="302">
        <f t="shared" si="12"/>
        <v>4.7743774878015977</v>
      </c>
      <c r="S24" s="296" t="s">
        <v>53</v>
      </c>
    </row>
    <row r="25" spans="1:19" ht="14.65" customHeight="1">
      <c r="A25" s="30" t="s">
        <v>41</v>
      </c>
      <c r="B25" s="280">
        <f t="shared" si="10"/>
        <v>100</v>
      </c>
      <c r="C25" s="295">
        <f t="shared" si="10"/>
        <v>11.396103896103897</v>
      </c>
      <c r="D25" s="295">
        <f t="shared" si="10"/>
        <v>14.285714285714286</v>
      </c>
      <c r="E25" s="295">
        <f t="shared" si="10"/>
        <v>18.7012987012987</v>
      </c>
      <c r="F25" s="295">
        <f t="shared" si="10"/>
        <v>55.616883116883116</v>
      </c>
      <c r="G25" s="291" t="s">
        <v>53</v>
      </c>
      <c r="H25" s="280">
        <f t="shared" si="11"/>
        <v>100</v>
      </c>
      <c r="I25" s="295">
        <f t="shared" si="11"/>
        <v>7.2863568215892052</v>
      </c>
      <c r="J25" s="295">
        <f t="shared" si="11"/>
        <v>13.13343328335832</v>
      </c>
      <c r="K25" s="295">
        <f t="shared" si="11"/>
        <v>22.69865067466267</v>
      </c>
      <c r="L25" s="295">
        <f t="shared" si="11"/>
        <v>56.881559220389803</v>
      </c>
      <c r="M25" s="295">
        <f t="shared" si="11"/>
        <v>99.100449775112438</v>
      </c>
      <c r="N25" s="301" t="s">
        <v>103</v>
      </c>
      <c r="O25" s="301">
        <f t="shared" si="12"/>
        <v>-4.1097470745146918</v>
      </c>
      <c r="P25" s="301">
        <f t="shared" si="12"/>
        <v>-1.1522810023559664</v>
      </c>
      <c r="Q25" s="301">
        <f t="shared" si="12"/>
        <v>3.9973519733639691</v>
      </c>
      <c r="R25" s="301">
        <f t="shared" si="12"/>
        <v>1.2646761035066874</v>
      </c>
      <c r="S25" s="291" t="s">
        <v>53</v>
      </c>
    </row>
    <row r="26" spans="1:19" ht="20.25" customHeight="1">
      <c r="A26" s="373" t="s">
        <v>127</v>
      </c>
      <c r="B26" s="373"/>
      <c r="C26" s="373"/>
      <c r="D26" s="373"/>
      <c r="E26" s="373"/>
      <c r="F26" s="373"/>
      <c r="G26" s="373"/>
      <c r="H26" s="373"/>
      <c r="I26" s="373"/>
      <c r="J26" s="373"/>
      <c r="K26" s="373"/>
      <c r="L26" s="373"/>
      <c r="M26" s="373"/>
      <c r="N26" s="373"/>
      <c r="O26" s="373"/>
      <c r="P26" s="373"/>
      <c r="Q26" s="373"/>
      <c r="R26" s="373"/>
      <c r="S26" s="373"/>
    </row>
  </sheetData>
  <mergeCells count="29">
    <mergeCell ref="A26:S26"/>
    <mergeCell ref="B18:G18"/>
    <mergeCell ref="H18:M18"/>
    <mergeCell ref="N18:S18"/>
    <mergeCell ref="B22:G22"/>
    <mergeCell ref="H22:M22"/>
    <mergeCell ref="N22:S22"/>
    <mergeCell ref="B13:G13"/>
    <mergeCell ref="H13:M13"/>
    <mergeCell ref="N13:S13"/>
    <mergeCell ref="B17:G17"/>
    <mergeCell ref="H17:M17"/>
    <mergeCell ref="N17:S17"/>
    <mergeCell ref="B8:G8"/>
    <mergeCell ref="H8:M8"/>
    <mergeCell ref="N8:S8"/>
    <mergeCell ref="B9:G9"/>
    <mergeCell ref="H9:M9"/>
    <mergeCell ref="N9:S9"/>
    <mergeCell ref="A5:A7"/>
    <mergeCell ref="B5:G5"/>
    <mergeCell ref="H5:M5"/>
    <mergeCell ref="N5:S5"/>
    <mergeCell ref="B6:B7"/>
    <mergeCell ref="C6:G6"/>
    <mergeCell ref="H6:H7"/>
    <mergeCell ref="I6:M6"/>
    <mergeCell ref="N6:N7"/>
    <mergeCell ref="O6:S6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6"/>
  <sheetViews>
    <sheetView workbookViewId="0"/>
  </sheetViews>
  <sheetFormatPr baseColWidth="10" defaultColWidth="10.81640625" defaultRowHeight="14.65" customHeight="1"/>
  <cols>
    <col min="1" max="1" width="26.81640625" style="3" customWidth="1"/>
    <col min="2" max="5" width="12.54296875" style="3" customWidth="1"/>
    <col min="6" max="6" width="12.54296875" style="283" customWidth="1"/>
    <col min="7" max="11" width="12.54296875" style="3" customWidth="1"/>
    <col min="12" max="12" width="12.54296875" style="283" customWidth="1"/>
    <col min="13" max="17" width="12.54296875" style="3" customWidth="1"/>
    <col min="18" max="18" width="12.54296875" style="283" customWidth="1"/>
    <col min="19" max="19" width="12.54296875" style="3" customWidth="1"/>
    <col min="20" max="16384" width="10.81640625" style="3"/>
  </cols>
  <sheetData>
    <row r="1" spans="1:19" s="5" customFormat="1" ht="20.25" customHeight="1">
      <c r="A1" s="4" t="s">
        <v>0</v>
      </c>
      <c r="F1" s="284"/>
      <c r="L1" s="284"/>
      <c r="R1" s="284"/>
    </row>
    <row r="2" spans="1:19" s="2" customFormat="1" ht="14.65" customHeight="1">
      <c r="A2" s="1"/>
      <c r="F2" s="282"/>
      <c r="L2" s="282"/>
      <c r="R2" s="282"/>
    </row>
    <row r="3" spans="1:19" s="2" customFormat="1" ht="14.65" customHeight="1">
      <c r="A3" s="9" t="s">
        <v>353</v>
      </c>
      <c r="F3" s="282"/>
      <c r="L3" s="282"/>
      <c r="R3" s="282"/>
    </row>
    <row r="5" spans="1:19" ht="14.65" customHeight="1">
      <c r="A5" s="374" t="s">
        <v>207</v>
      </c>
      <c r="B5" s="366">
        <v>2012</v>
      </c>
      <c r="C5" s="366"/>
      <c r="D5" s="366"/>
      <c r="E5" s="366"/>
      <c r="F5" s="366"/>
      <c r="G5" s="366"/>
      <c r="H5" s="366">
        <v>2015</v>
      </c>
      <c r="I5" s="366"/>
      <c r="J5" s="366"/>
      <c r="K5" s="366"/>
      <c r="L5" s="366"/>
      <c r="M5" s="366"/>
      <c r="N5" s="366" t="s">
        <v>214</v>
      </c>
      <c r="O5" s="366"/>
      <c r="P5" s="366"/>
      <c r="Q5" s="366"/>
      <c r="R5" s="366"/>
      <c r="S5" s="366"/>
    </row>
    <row r="6" spans="1:19" ht="14.65" customHeight="1">
      <c r="A6" s="375"/>
      <c r="B6" s="371" t="s">
        <v>69</v>
      </c>
      <c r="C6" s="366" t="s">
        <v>27</v>
      </c>
      <c r="D6" s="366"/>
      <c r="E6" s="366"/>
      <c r="F6" s="366"/>
      <c r="G6" s="366"/>
      <c r="H6" s="371" t="s">
        <v>69</v>
      </c>
      <c r="I6" s="366" t="s">
        <v>27</v>
      </c>
      <c r="J6" s="366"/>
      <c r="K6" s="366"/>
      <c r="L6" s="366"/>
      <c r="M6" s="366"/>
      <c r="N6" s="371" t="s">
        <v>69</v>
      </c>
      <c r="O6" s="366" t="s">
        <v>27</v>
      </c>
      <c r="P6" s="366"/>
      <c r="Q6" s="366"/>
      <c r="R6" s="366"/>
      <c r="S6" s="366"/>
    </row>
    <row r="7" spans="1:19" s="25" customFormat="1" ht="40.15" customHeight="1">
      <c r="A7" s="377"/>
      <c r="B7" s="372"/>
      <c r="C7" s="300" t="s">
        <v>72</v>
      </c>
      <c r="D7" s="300" t="s">
        <v>145</v>
      </c>
      <c r="E7" s="300" t="s">
        <v>146</v>
      </c>
      <c r="F7" s="300" t="s">
        <v>147</v>
      </c>
      <c r="G7" s="300" t="s">
        <v>158</v>
      </c>
      <c r="H7" s="372"/>
      <c r="I7" s="300" t="s">
        <v>72</v>
      </c>
      <c r="J7" s="300" t="s">
        <v>145</v>
      </c>
      <c r="K7" s="300" t="s">
        <v>146</v>
      </c>
      <c r="L7" s="300" t="s">
        <v>147</v>
      </c>
      <c r="M7" s="300" t="s">
        <v>158</v>
      </c>
      <c r="N7" s="372"/>
      <c r="O7" s="300" t="s">
        <v>72</v>
      </c>
      <c r="P7" s="300" t="s">
        <v>145</v>
      </c>
      <c r="Q7" s="300" t="s">
        <v>146</v>
      </c>
      <c r="R7" s="300" t="s">
        <v>147</v>
      </c>
      <c r="S7" s="300" t="s">
        <v>158</v>
      </c>
    </row>
    <row r="8" spans="1:19" ht="14.65" customHeight="1">
      <c r="A8" s="8"/>
      <c r="B8" s="365" t="s">
        <v>173</v>
      </c>
      <c r="C8" s="365"/>
      <c r="D8" s="365"/>
      <c r="E8" s="365"/>
      <c r="F8" s="365"/>
      <c r="G8" s="365"/>
      <c r="H8" s="365" t="s">
        <v>173</v>
      </c>
      <c r="I8" s="365"/>
      <c r="J8" s="365"/>
      <c r="K8" s="365"/>
      <c r="L8" s="365"/>
      <c r="M8" s="365"/>
      <c r="N8" s="365" t="s">
        <v>173</v>
      </c>
      <c r="O8" s="365"/>
      <c r="P8" s="365"/>
      <c r="Q8" s="365"/>
      <c r="R8" s="365"/>
      <c r="S8" s="365"/>
    </row>
    <row r="9" spans="1:19" ht="14.65" customHeight="1">
      <c r="A9" s="8"/>
      <c r="B9" s="362" t="s">
        <v>5</v>
      </c>
      <c r="C9" s="362"/>
      <c r="D9" s="362"/>
      <c r="E9" s="362"/>
      <c r="F9" s="362"/>
      <c r="G9" s="362"/>
      <c r="H9" s="362" t="s">
        <v>5</v>
      </c>
      <c r="I9" s="362"/>
      <c r="J9" s="362"/>
      <c r="K9" s="362"/>
      <c r="L9" s="362"/>
      <c r="M9" s="362"/>
      <c r="N9" s="362" t="s">
        <v>5</v>
      </c>
      <c r="O9" s="362"/>
      <c r="P9" s="362"/>
      <c r="Q9" s="362"/>
      <c r="R9" s="362"/>
      <c r="S9" s="362"/>
    </row>
    <row r="10" spans="1:19" ht="14.65" customHeight="1">
      <c r="A10" s="26" t="s">
        <v>29</v>
      </c>
      <c r="B10" s="307">
        <f>B11+B12</f>
        <v>4799</v>
      </c>
      <c r="C10" s="307">
        <f t="shared" ref="C10:M10" si="0">C11+C12</f>
        <v>555</v>
      </c>
      <c r="D10" s="307">
        <f t="shared" si="0"/>
        <v>1307</v>
      </c>
      <c r="E10" s="307">
        <f t="shared" si="0"/>
        <v>766</v>
      </c>
      <c r="F10" s="307">
        <f t="shared" si="0"/>
        <v>2171</v>
      </c>
      <c r="G10" s="307">
        <f t="shared" si="0"/>
        <v>4184</v>
      </c>
      <c r="H10" s="307">
        <f t="shared" si="0"/>
        <v>6463</v>
      </c>
      <c r="I10" s="307">
        <f t="shared" si="0"/>
        <v>658</v>
      </c>
      <c r="J10" s="307">
        <f t="shared" si="0"/>
        <v>1942</v>
      </c>
      <c r="K10" s="307">
        <f t="shared" si="0"/>
        <v>992</v>
      </c>
      <c r="L10" s="307">
        <f t="shared" si="0"/>
        <v>2871</v>
      </c>
      <c r="M10" s="307">
        <f t="shared" si="0"/>
        <v>5742</v>
      </c>
      <c r="N10" s="274">
        <f t="shared" ref="N10:R12" si="1">H10-B10</f>
        <v>1664</v>
      </c>
      <c r="O10" s="274">
        <f t="shared" si="1"/>
        <v>103</v>
      </c>
      <c r="P10" s="274">
        <f t="shared" si="1"/>
        <v>635</v>
      </c>
      <c r="Q10" s="274">
        <f t="shared" si="1"/>
        <v>226</v>
      </c>
      <c r="R10" s="274">
        <f t="shared" si="1"/>
        <v>700</v>
      </c>
      <c r="S10" s="274">
        <f t="shared" ref="S10:S12" si="2">M10-G10</f>
        <v>1558</v>
      </c>
    </row>
    <row r="11" spans="1:19" ht="14.65" customHeight="1">
      <c r="A11" s="27" t="s">
        <v>30</v>
      </c>
      <c r="B11" s="292">
        <f>SUM(C11:F11)</f>
        <v>3928</v>
      </c>
      <c r="C11" s="292">
        <v>431</v>
      </c>
      <c r="D11" s="292">
        <v>1015</v>
      </c>
      <c r="E11" s="292">
        <v>677</v>
      </c>
      <c r="F11" s="292">
        <v>1805</v>
      </c>
      <c r="G11" s="292">
        <v>3328</v>
      </c>
      <c r="H11" s="292">
        <f>SUM(I11:L11)</f>
        <v>5419</v>
      </c>
      <c r="I11" s="292">
        <v>560</v>
      </c>
      <c r="J11" s="292">
        <v>1561</v>
      </c>
      <c r="K11" s="292">
        <v>844</v>
      </c>
      <c r="L11" s="292">
        <v>2454</v>
      </c>
      <c r="M11" s="292">
        <v>4717</v>
      </c>
      <c r="N11" s="281">
        <f t="shared" si="1"/>
        <v>1491</v>
      </c>
      <c r="O11" s="281">
        <f t="shared" si="1"/>
        <v>129</v>
      </c>
      <c r="P11" s="281">
        <f t="shared" si="1"/>
        <v>546</v>
      </c>
      <c r="Q11" s="281">
        <f t="shared" si="1"/>
        <v>167</v>
      </c>
      <c r="R11" s="281">
        <f t="shared" si="1"/>
        <v>649</v>
      </c>
      <c r="S11" s="281">
        <f t="shared" si="2"/>
        <v>1389</v>
      </c>
    </row>
    <row r="12" spans="1:19" ht="14.65" customHeight="1">
      <c r="A12" s="30" t="s">
        <v>41</v>
      </c>
      <c r="B12" s="291">
        <f>SUM(C12:F12)</f>
        <v>871</v>
      </c>
      <c r="C12" s="291">
        <v>124</v>
      </c>
      <c r="D12" s="291">
        <v>292</v>
      </c>
      <c r="E12" s="291">
        <v>89</v>
      </c>
      <c r="F12" s="291">
        <v>366</v>
      </c>
      <c r="G12" s="291">
        <v>856</v>
      </c>
      <c r="H12" s="291">
        <f>SUM(I12:L12)</f>
        <v>1044</v>
      </c>
      <c r="I12" s="291">
        <v>98</v>
      </c>
      <c r="J12" s="291">
        <v>381</v>
      </c>
      <c r="K12" s="291">
        <v>148</v>
      </c>
      <c r="L12" s="291">
        <v>417</v>
      </c>
      <c r="M12" s="291">
        <v>1025</v>
      </c>
      <c r="N12" s="279">
        <f t="shared" si="1"/>
        <v>173</v>
      </c>
      <c r="O12" s="279">
        <f t="shared" si="1"/>
        <v>-26</v>
      </c>
      <c r="P12" s="279">
        <f t="shared" si="1"/>
        <v>89</v>
      </c>
      <c r="Q12" s="279">
        <f t="shared" si="1"/>
        <v>59</v>
      </c>
      <c r="R12" s="279">
        <f t="shared" si="1"/>
        <v>51</v>
      </c>
      <c r="S12" s="279">
        <f t="shared" si="2"/>
        <v>169</v>
      </c>
    </row>
    <row r="13" spans="1:19" ht="14.65" customHeight="1">
      <c r="A13" s="31"/>
      <c r="B13" s="376" t="s">
        <v>156</v>
      </c>
      <c r="C13" s="364"/>
      <c r="D13" s="364"/>
      <c r="E13" s="364"/>
      <c r="F13" s="364"/>
      <c r="G13" s="364"/>
      <c r="H13" s="376" t="s">
        <v>156</v>
      </c>
      <c r="I13" s="364"/>
      <c r="J13" s="364"/>
      <c r="K13" s="364"/>
      <c r="L13" s="364"/>
      <c r="M13" s="364"/>
      <c r="N13" s="376" t="s">
        <v>124</v>
      </c>
      <c r="O13" s="364"/>
      <c r="P13" s="364"/>
      <c r="Q13" s="364"/>
      <c r="R13" s="364"/>
      <c r="S13" s="364"/>
    </row>
    <row r="14" spans="1:19" ht="14.65" customHeight="1">
      <c r="A14" s="26" t="s">
        <v>29</v>
      </c>
      <c r="B14" s="304">
        <f t="shared" ref="B14:G16" si="3">B10*100/$B10</f>
        <v>100</v>
      </c>
      <c r="C14" s="295">
        <f t="shared" si="3"/>
        <v>11.564909356115857</v>
      </c>
      <c r="D14" s="295">
        <f t="shared" si="3"/>
        <v>27.234840591789958</v>
      </c>
      <c r="E14" s="295">
        <f t="shared" si="3"/>
        <v>15.961658678891435</v>
      </c>
      <c r="F14" s="295">
        <f t="shared" si="3"/>
        <v>45.238591373202752</v>
      </c>
      <c r="G14" s="295">
        <f t="shared" si="3"/>
        <v>87.184830172952701</v>
      </c>
      <c r="H14" s="304">
        <f t="shared" ref="H14:M16" si="4">H10*100/$H10</f>
        <v>100</v>
      </c>
      <c r="I14" s="295">
        <f t="shared" si="4"/>
        <v>10.181030481200681</v>
      </c>
      <c r="J14" s="295">
        <f t="shared" si="4"/>
        <v>30.04796534117283</v>
      </c>
      <c r="K14" s="295">
        <f t="shared" si="4"/>
        <v>15.348909175305586</v>
      </c>
      <c r="L14" s="295">
        <f t="shared" si="4"/>
        <v>44.422095002320901</v>
      </c>
      <c r="M14" s="295">
        <f t="shared" si="4"/>
        <v>88.844190004641803</v>
      </c>
      <c r="N14" s="303" t="s">
        <v>103</v>
      </c>
      <c r="O14" s="301">
        <f t="shared" ref="O14:R16" si="5">I14-C14</f>
        <v>-1.383878874915176</v>
      </c>
      <c r="P14" s="301">
        <f t="shared" si="5"/>
        <v>2.8131247493828724</v>
      </c>
      <c r="Q14" s="301">
        <f t="shared" si="5"/>
        <v>-0.61274950358584945</v>
      </c>
      <c r="R14" s="301">
        <f t="shared" si="5"/>
        <v>-0.81649637088185045</v>
      </c>
      <c r="S14" s="301">
        <f t="shared" ref="S14:S16" si="6">M14-G14</f>
        <v>1.6593598316891018</v>
      </c>
    </row>
    <row r="15" spans="1:19" ht="14.65" customHeight="1">
      <c r="A15" s="27" t="s">
        <v>30</v>
      </c>
      <c r="B15" s="305">
        <f t="shared" si="3"/>
        <v>100</v>
      </c>
      <c r="C15" s="297">
        <f t="shared" si="3"/>
        <v>10.972505091649694</v>
      </c>
      <c r="D15" s="297">
        <f t="shared" si="3"/>
        <v>25.840122199592667</v>
      </c>
      <c r="E15" s="297">
        <f t="shared" si="3"/>
        <v>17.235234215885946</v>
      </c>
      <c r="F15" s="297">
        <f t="shared" si="3"/>
        <v>45.95213849287169</v>
      </c>
      <c r="G15" s="297">
        <f t="shared" si="3"/>
        <v>84.72505091649694</v>
      </c>
      <c r="H15" s="305">
        <f t="shared" si="4"/>
        <v>100</v>
      </c>
      <c r="I15" s="297">
        <f t="shared" si="4"/>
        <v>10.334009964938181</v>
      </c>
      <c r="J15" s="297">
        <f t="shared" si="4"/>
        <v>28.80605277726518</v>
      </c>
      <c r="K15" s="297">
        <f t="shared" si="4"/>
        <v>15.574829304299687</v>
      </c>
      <c r="L15" s="297">
        <f t="shared" si="4"/>
        <v>45.285107953496954</v>
      </c>
      <c r="M15" s="297">
        <f t="shared" si="4"/>
        <v>87.04558036538107</v>
      </c>
      <c r="N15" s="302" t="s">
        <v>103</v>
      </c>
      <c r="O15" s="302">
        <f t="shared" si="5"/>
        <v>-0.63849512671151309</v>
      </c>
      <c r="P15" s="302">
        <f t="shared" si="5"/>
        <v>2.9659305776725127</v>
      </c>
      <c r="Q15" s="302">
        <f t="shared" si="5"/>
        <v>-1.6604049115862587</v>
      </c>
      <c r="R15" s="302">
        <f t="shared" si="5"/>
        <v>-0.66703053937473555</v>
      </c>
      <c r="S15" s="302">
        <f t="shared" si="6"/>
        <v>2.3205294488841304</v>
      </c>
    </row>
    <row r="16" spans="1:19" ht="14.65" customHeight="1">
      <c r="A16" s="30" t="s">
        <v>41</v>
      </c>
      <c r="B16" s="280">
        <f t="shared" si="3"/>
        <v>100</v>
      </c>
      <c r="C16" s="311">
        <f t="shared" si="3"/>
        <v>14.236509758897819</v>
      </c>
      <c r="D16" s="311">
        <f t="shared" si="3"/>
        <v>33.524684270952925</v>
      </c>
      <c r="E16" s="311">
        <f t="shared" si="3"/>
        <v>10.218140068886338</v>
      </c>
      <c r="F16" s="311">
        <f t="shared" si="3"/>
        <v>42.020665901262916</v>
      </c>
      <c r="G16" s="311">
        <f t="shared" si="3"/>
        <v>98.277841561423656</v>
      </c>
      <c r="H16" s="280">
        <f t="shared" si="4"/>
        <v>100</v>
      </c>
      <c r="I16" s="311">
        <f t="shared" si="4"/>
        <v>9.3869731800766285</v>
      </c>
      <c r="J16" s="311">
        <f t="shared" si="4"/>
        <v>36.494252873563219</v>
      </c>
      <c r="K16" s="311">
        <f t="shared" si="4"/>
        <v>14.17624521072797</v>
      </c>
      <c r="L16" s="311">
        <f t="shared" si="4"/>
        <v>39.942528735632187</v>
      </c>
      <c r="M16" s="311">
        <f t="shared" si="4"/>
        <v>98.180076628352495</v>
      </c>
      <c r="N16" s="312" t="s">
        <v>103</v>
      </c>
      <c r="O16" s="312">
        <f t="shared" si="5"/>
        <v>-4.8495365788211906</v>
      </c>
      <c r="P16" s="312">
        <f t="shared" si="5"/>
        <v>2.9695686026102948</v>
      </c>
      <c r="Q16" s="312">
        <f t="shared" si="5"/>
        <v>3.9581051418416315</v>
      </c>
      <c r="R16" s="312">
        <f t="shared" si="5"/>
        <v>-2.0781371656307286</v>
      </c>
      <c r="S16" s="312">
        <f t="shared" si="6"/>
        <v>-9.7764933071161408E-2</v>
      </c>
    </row>
    <row r="17" spans="1:19" ht="14.65" customHeight="1">
      <c r="A17" s="8"/>
      <c r="B17" s="365" t="s">
        <v>172</v>
      </c>
      <c r="C17" s="365"/>
      <c r="D17" s="365"/>
      <c r="E17" s="365"/>
      <c r="F17" s="365"/>
      <c r="G17" s="365"/>
      <c r="H17" s="365" t="s">
        <v>172</v>
      </c>
      <c r="I17" s="365"/>
      <c r="J17" s="365"/>
      <c r="K17" s="365"/>
      <c r="L17" s="365"/>
      <c r="M17" s="365"/>
      <c r="N17" s="365" t="s">
        <v>172</v>
      </c>
      <c r="O17" s="365"/>
      <c r="P17" s="365"/>
      <c r="Q17" s="365"/>
      <c r="R17" s="365"/>
      <c r="S17" s="365"/>
    </row>
    <row r="18" spans="1:19" ht="14.65" customHeight="1">
      <c r="A18" s="8"/>
      <c r="B18" s="362" t="s">
        <v>5</v>
      </c>
      <c r="C18" s="362"/>
      <c r="D18" s="362"/>
      <c r="E18" s="362"/>
      <c r="F18" s="362"/>
      <c r="G18" s="362"/>
      <c r="H18" s="362" t="s">
        <v>5</v>
      </c>
      <c r="I18" s="362"/>
      <c r="J18" s="362"/>
      <c r="K18" s="362"/>
      <c r="L18" s="362"/>
      <c r="M18" s="362"/>
      <c r="N18" s="362" t="s">
        <v>5</v>
      </c>
      <c r="O18" s="362"/>
      <c r="P18" s="362"/>
      <c r="Q18" s="362"/>
      <c r="R18" s="362"/>
      <c r="S18" s="362"/>
    </row>
    <row r="19" spans="1:19" ht="14.65" customHeight="1">
      <c r="A19" s="26" t="s">
        <v>29</v>
      </c>
      <c r="B19" s="307">
        <f>B20+B21</f>
        <v>23055</v>
      </c>
      <c r="C19" s="307">
        <f t="shared" ref="C19:M19" si="7">C20+C21</f>
        <v>2595</v>
      </c>
      <c r="D19" s="307">
        <f t="shared" si="7"/>
        <v>4858</v>
      </c>
      <c r="E19" s="307">
        <f t="shared" si="7"/>
        <v>3827</v>
      </c>
      <c r="F19" s="307">
        <f t="shared" si="7"/>
        <v>11775</v>
      </c>
      <c r="G19" s="307">
        <f t="shared" si="7"/>
        <v>21339</v>
      </c>
      <c r="H19" s="307">
        <f t="shared" si="7"/>
        <v>27664</v>
      </c>
      <c r="I19" s="307">
        <f t="shared" si="7"/>
        <v>2560</v>
      </c>
      <c r="J19" s="307">
        <f t="shared" si="7"/>
        <v>6245</v>
      </c>
      <c r="K19" s="307">
        <f t="shared" si="7"/>
        <v>4877</v>
      </c>
      <c r="L19" s="307">
        <f t="shared" si="7"/>
        <v>13982</v>
      </c>
      <c r="M19" s="307">
        <f t="shared" si="7"/>
        <v>25405</v>
      </c>
      <c r="N19" s="274">
        <f t="shared" ref="N19:R21" si="8">H19-B19</f>
        <v>4609</v>
      </c>
      <c r="O19" s="274">
        <f t="shared" si="8"/>
        <v>-35</v>
      </c>
      <c r="P19" s="274">
        <f t="shared" si="8"/>
        <v>1387</v>
      </c>
      <c r="Q19" s="274">
        <f t="shared" si="8"/>
        <v>1050</v>
      </c>
      <c r="R19" s="274">
        <f t="shared" si="8"/>
        <v>2207</v>
      </c>
      <c r="S19" s="274">
        <f t="shared" ref="S19:S21" si="9">M19-G19</f>
        <v>4066</v>
      </c>
    </row>
    <row r="20" spans="1:19" ht="14.65" customHeight="1">
      <c r="A20" s="27" t="s">
        <v>30</v>
      </c>
      <c r="B20" s="292">
        <f>SUM(C20:F20)</f>
        <v>9226</v>
      </c>
      <c r="C20" s="292">
        <v>1403</v>
      </c>
      <c r="D20" s="292">
        <v>2579</v>
      </c>
      <c r="E20" s="292">
        <v>1732</v>
      </c>
      <c r="F20" s="292">
        <v>3512</v>
      </c>
      <c r="G20" s="292">
        <v>7619</v>
      </c>
      <c r="H20" s="292">
        <f>SUM(I20:L20)</f>
        <v>13200</v>
      </c>
      <c r="I20" s="292">
        <v>1718</v>
      </c>
      <c r="J20" s="292">
        <v>4056</v>
      </c>
      <c r="K20" s="292">
        <v>2377</v>
      </c>
      <c r="L20" s="292">
        <v>5049</v>
      </c>
      <c r="M20" s="292">
        <v>11110</v>
      </c>
      <c r="N20" s="281">
        <f t="shared" si="8"/>
        <v>3974</v>
      </c>
      <c r="O20" s="281">
        <f t="shared" si="8"/>
        <v>315</v>
      </c>
      <c r="P20" s="281">
        <f t="shared" si="8"/>
        <v>1477</v>
      </c>
      <c r="Q20" s="281">
        <f t="shared" si="8"/>
        <v>645</v>
      </c>
      <c r="R20" s="281">
        <f t="shared" si="8"/>
        <v>1537</v>
      </c>
      <c r="S20" s="281">
        <f t="shared" si="9"/>
        <v>3491</v>
      </c>
    </row>
    <row r="21" spans="1:19" ht="14.65" customHeight="1">
      <c r="A21" s="30" t="s">
        <v>41</v>
      </c>
      <c r="B21" s="291">
        <f>SUM(C21:F21)</f>
        <v>13829</v>
      </c>
      <c r="C21" s="291">
        <v>1192</v>
      </c>
      <c r="D21" s="291">
        <v>2279</v>
      </c>
      <c r="E21" s="291">
        <v>2095</v>
      </c>
      <c r="F21" s="291">
        <v>8263</v>
      </c>
      <c r="G21" s="291">
        <v>13720</v>
      </c>
      <c r="H21" s="291">
        <f>SUM(I21:L21)</f>
        <v>14464</v>
      </c>
      <c r="I21" s="291">
        <v>842</v>
      </c>
      <c r="J21" s="291">
        <v>2189</v>
      </c>
      <c r="K21" s="291">
        <v>2500</v>
      </c>
      <c r="L21" s="291">
        <v>8933</v>
      </c>
      <c r="M21" s="291">
        <v>14295</v>
      </c>
      <c r="N21" s="279">
        <f t="shared" si="8"/>
        <v>635</v>
      </c>
      <c r="O21" s="279">
        <f t="shared" si="8"/>
        <v>-350</v>
      </c>
      <c r="P21" s="279">
        <f t="shared" si="8"/>
        <v>-90</v>
      </c>
      <c r="Q21" s="279">
        <f t="shared" si="8"/>
        <v>405</v>
      </c>
      <c r="R21" s="279">
        <f t="shared" si="8"/>
        <v>670</v>
      </c>
      <c r="S21" s="279">
        <f t="shared" si="9"/>
        <v>575</v>
      </c>
    </row>
    <row r="22" spans="1:19" ht="14.65" customHeight="1">
      <c r="A22" s="31"/>
      <c r="B22" s="376" t="s">
        <v>156</v>
      </c>
      <c r="C22" s="364"/>
      <c r="D22" s="364"/>
      <c r="E22" s="364"/>
      <c r="F22" s="364"/>
      <c r="G22" s="364"/>
      <c r="H22" s="376" t="s">
        <v>156</v>
      </c>
      <c r="I22" s="364"/>
      <c r="J22" s="364"/>
      <c r="K22" s="364"/>
      <c r="L22" s="364"/>
      <c r="M22" s="364"/>
      <c r="N22" s="376" t="s">
        <v>124</v>
      </c>
      <c r="O22" s="364"/>
      <c r="P22" s="364"/>
      <c r="Q22" s="364"/>
      <c r="R22" s="364"/>
      <c r="S22" s="364"/>
    </row>
    <row r="23" spans="1:19" ht="14.65" customHeight="1">
      <c r="A23" s="26" t="s">
        <v>29</v>
      </c>
      <c r="B23" s="304">
        <f t="shared" ref="B23:G25" si="10">B19*100/$B19</f>
        <v>100</v>
      </c>
      <c r="C23" s="295">
        <f t="shared" si="10"/>
        <v>11.25569290826285</v>
      </c>
      <c r="D23" s="295">
        <f t="shared" si="10"/>
        <v>21.071351116894384</v>
      </c>
      <c r="E23" s="295">
        <f>E19*100/$B19</f>
        <v>16.599436130991108</v>
      </c>
      <c r="F23" s="295">
        <f>F19*100/$B19</f>
        <v>51.073519843851656</v>
      </c>
      <c r="G23" s="295">
        <f t="shared" si="10"/>
        <v>92.5569290826285</v>
      </c>
      <c r="H23" s="304">
        <f t="shared" ref="H23:M25" si="11">H19*100/$H19</f>
        <v>100</v>
      </c>
      <c r="I23" s="295">
        <f t="shared" si="11"/>
        <v>9.253903990746096</v>
      </c>
      <c r="J23" s="295">
        <f t="shared" si="11"/>
        <v>22.574465008675535</v>
      </c>
      <c r="K23" s="295">
        <f t="shared" si="11"/>
        <v>17.62941006362059</v>
      </c>
      <c r="L23" s="295">
        <f t="shared" si="11"/>
        <v>50.542220936957776</v>
      </c>
      <c r="M23" s="295">
        <f t="shared" si="11"/>
        <v>91.834152689415845</v>
      </c>
      <c r="N23" s="303" t="s">
        <v>103</v>
      </c>
      <c r="O23" s="301">
        <f t="shared" ref="O23:R25" si="12">I23-C23</f>
        <v>-2.0017889175167536</v>
      </c>
      <c r="P23" s="301">
        <f t="shared" si="12"/>
        <v>1.5031138917811511</v>
      </c>
      <c r="Q23" s="301">
        <f t="shared" si="12"/>
        <v>1.0299739326294812</v>
      </c>
      <c r="R23" s="301">
        <f t="shared" si="12"/>
        <v>-0.53129890689388048</v>
      </c>
      <c r="S23" s="301">
        <f t="shared" ref="S23:S25" si="13">M23-G23</f>
        <v>-0.72277639321265497</v>
      </c>
    </row>
    <row r="24" spans="1:19" ht="14.65" customHeight="1">
      <c r="A24" s="27" t="s">
        <v>30</v>
      </c>
      <c r="B24" s="305">
        <f t="shared" si="10"/>
        <v>100</v>
      </c>
      <c r="C24" s="297">
        <f t="shared" si="10"/>
        <v>15.207023628874918</v>
      </c>
      <c r="D24" s="297">
        <f t="shared" si="10"/>
        <v>27.953609364838499</v>
      </c>
      <c r="E24" s="297">
        <f t="shared" si="10"/>
        <v>18.773032733579015</v>
      </c>
      <c r="F24" s="297">
        <f t="shared" si="10"/>
        <v>38.066334272707564</v>
      </c>
      <c r="G24" s="297">
        <f t="shared" si="10"/>
        <v>82.581833947539565</v>
      </c>
      <c r="H24" s="305">
        <f t="shared" si="11"/>
        <v>100</v>
      </c>
      <c r="I24" s="297">
        <f t="shared" si="11"/>
        <v>13.015151515151516</v>
      </c>
      <c r="J24" s="297">
        <f t="shared" si="11"/>
        <v>30.727272727272727</v>
      </c>
      <c r="K24" s="297">
        <f t="shared" si="11"/>
        <v>18.007575757575758</v>
      </c>
      <c r="L24" s="297">
        <f t="shared" si="11"/>
        <v>38.25</v>
      </c>
      <c r="M24" s="297">
        <f t="shared" si="11"/>
        <v>84.166666666666671</v>
      </c>
      <c r="N24" s="302" t="s">
        <v>103</v>
      </c>
      <c r="O24" s="302">
        <f t="shared" si="12"/>
        <v>-2.1918721137234023</v>
      </c>
      <c r="P24" s="302">
        <f t="shared" si="12"/>
        <v>2.7736633624342275</v>
      </c>
      <c r="Q24" s="302">
        <f t="shared" si="12"/>
        <v>-0.76545697600325724</v>
      </c>
      <c r="R24" s="302">
        <f t="shared" si="12"/>
        <v>0.18366572729243558</v>
      </c>
      <c r="S24" s="302">
        <f t="shared" si="13"/>
        <v>1.5848327191271068</v>
      </c>
    </row>
    <row r="25" spans="1:19" ht="14.65" customHeight="1">
      <c r="A25" s="30" t="s">
        <v>41</v>
      </c>
      <c r="B25" s="280">
        <f t="shared" si="10"/>
        <v>100</v>
      </c>
      <c r="C25" s="295">
        <f t="shared" si="10"/>
        <v>8.6195675753850605</v>
      </c>
      <c r="D25" s="295">
        <f t="shared" si="10"/>
        <v>16.479861161327644</v>
      </c>
      <c r="E25" s="295">
        <f t="shared" si="10"/>
        <v>15.149323884590354</v>
      </c>
      <c r="F25" s="295">
        <f t="shared" si="10"/>
        <v>59.751247378696938</v>
      </c>
      <c r="G25" s="295">
        <f t="shared" si="10"/>
        <v>99.211801287150195</v>
      </c>
      <c r="H25" s="280">
        <f t="shared" si="11"/>
        <v>100</v>
      </c>
      <c r="I25" s="295">
        <f t="shared" si="11"/>
        <v>5.8213495575221241</v>
      </c>
      <c r="J25" s="295">
        <f t="shared" si="11"/>
        <v>15.134126106194691</v>
      </c>
      <c r="K25" s="295">
        <f t="shared" si="11"/>
        <v>17.284292035398231</v>
      </c>
      <c r="L25" s="295">
        <f t="shared" si="11"/>
        <v>61.760232300884958</v>
      </c>
      <c r="M25" s="295">
        <f t="shared" si="11"/>
        <v>98.831581858407077</v>
      </c>
      <c r="N25" s="301" t="s">
        <v>103</v>
      </c>
      <c r="O25" s="301">
        <f t="shared" si="12"/>
        <v>-2.7982180178629363</v>
      </c>
      <c r="P25" s="301">
        <f t="shared" si="12"/>
        <v>-1.3457350551329537</v>
      </c>
      <c r="Q25" s="301">
        <f t="shared" si="12"/>
        <v>2.1349681508078771</v>
      </c>
      <c r="R25" s="301">
        <f t="shared" si="12"/>
        <v>2.0089849221880201</v>
      </c>
      <c r="S25" s="301">
        <f t="shared" si="13"/>
        <v>-0.38021942874311776</v>
      </c>
    </row>
    <row r="26" spans="1:19" ht="20.25" customHeight="1">
      <c r="A26" s="373" t="s">
        <v>127</v>
      </c>
      <c r="B26" s="373"/>
      <c r="C26" s="373"/>
      <c r="D26" s="373"/>
      <c r="E26" s="373"/>
      <c r="F26" s="373"/>
      <c r="G26" s="373"/>
      <c r="H26" s="373"/>
      <c r="I26" s="373"/>
      <c r="J26" s="373"/>
      <c r="K26" s="373"/>
      <c r="L26" s="373"/>
      <c r="M26" s="373"/>
      <c r="N26" s="373"/>
      <c r="O26" s="373"/>
      <c r="P26" s="373"/>
      <c r="Q26" s="373"/>
      <c r="R26" s="373"/>
      <c r="S26" s="373"/>
    </row>
  </sheetData>
  <mergeCells count="29">
    <mergeCell ref="A26:S26"/>
    <mergeCell ref="B18:G18"/>
    <mergeCell ref="H18:M18"/>
    <mergeCell ref="N18:S18"/>
    <mergeCell ref="B22:G22"/>
    <mergeCell ref="H22:M22"/>
    <mergeCell ref="N22:S22"/>
    <mergeCell ref="B13:G13"/>
    <mergeCell ref="H13:M13"/>
    <mergeCell ref="N13:S13"/>
    <mergeCell ref="B17:G17"/>
    <mergeCell ref="H17:M17"/>
    <mergeCell ref="N17:S17"/>
    <mergeCell ref="B8:G8"/>
    <mergeCell ref="H8:M8"/>
    <mergeCell ref="N8:S8"/>
    <mergeCell ref="B9:G9"/>
    <mergeCell ref="H9:M9"/>
    <mergeCell ref="N9:S9"/>
    <mergeCell ref="A5:A7"/>
    <mergeCell ref="B5:G5"/>
    <mergeCell ref="H5:M5"/>
    <mergeCell ref="N5:S5"/>
    <mergeCell ref="B6:B7"/>
    <mergeCell ref="C6:G6"/>
    <mergeCell ref="H6:H7"/>
    <mergeCell ref="I6:M6"/>
    <mergeCell ref="N6:N7"/>
    <mergeCell ref="O6:S6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6"/>
  <sheetViews>
    <sheetView workbookViewId="0"/>
  </sheetViews>
  <sheetFormatPr baseColWidth="10" defaultColWidth="10.81640625" defaultRowHeight="14.65" customHeight="1"/>
  <cols>
    <col min="1" max="1" width="26.81640625" style="3" customWidth="1"/>
    <col min="2" max="5" width="12.54296875" style="3" customWidth="1"/>
    <col min="6" max="6" width="12.54296875" style="283" customWidth="1"/>
    <col min="7" max="11" width="12.54296875" style="3" customWidth="1"/>
    <col min="12" max="12" width="12.54296875" style="283" customWidth="1"/>
    <col min="13" max="17" width="12.54296875" style="3" customWidth="1"/>
    <col min="18" max="18" width="12.54296875" style="283" customWidth="1"/>
    <col min="19" max="19" width="12.54296875" style="3" customWidth="1"/>
    <col min="20" max="16384" width="10.81640625" style="3"/>
  </cols>
  <sheetData>
    <row r="1" spans="1:19" s="5" customFormat="1" ht="20.25" customHeight="1">
      <c r="A1" s="4" t="s">
        <v>0</v>
      </c>
      <c r="F1" s="284"/>
      <c r="L1" s="284"/>
      <c r="R1" s="284"/>
    </row>
    <row r="2" spans="1:19" s="2" customFormat="1" ht="14.65" customHeight="1">
      <c r="A2" s="1"/>
      <c r="F2" s="282"/>
      <c r="L2" s="282"/>
      <c r="R2" s="282"/>
    </row>
    <row r="3" spans="1:19" s="2" customFormat="1" ht="14.65" customHeight="1">
      <c r="A3" s="9" t="s">
        <v>352</v>
      </c>
      <c r="F3" s="282"/>
      <c r="L3" s="282"/>
      <c r="R3" s="282"/>
    </row>
    <row r="5" spans="1:19" ht="14.65" customHeight="1">
      <c r="A5" s="374" t="s">
        <v>207</v>
      </c>
      <c r="B5" s="366">
        <v>2012</v>
      </c>
      <c r="C5" s="366"/>
      <c r="D5" s="366"/>
      <c r="E5" s="366"/>
      <c r="F5" s="366"/>
      <c r="G5" s="366"/>
      <c r="H5" s="366">
        <v>2015</v>
      </c>
      <c r="I5" s="366"/>
      <c r="J5" s="366"/>
      <c r="K5" s="366"/>
      <c r="L5" s="366"/>
      <c r="M5" s="366"/>
      <c r="N5" s="366" t="s">
        <v>214</v>
      </c>
      <c r="O5" s="366"/>
      <c r="P5" s="366"/>
      <c r="Q5" s="366"/>
      <c r="R5" s="366"/>
      <c r="S5" s="366"/>
    </row>
    <row r="6" spans="1:19" ht="14.65" customHeight="1">
      <c r="A6" s="375"/>
      <c r="B6" s="371" t="s">
        <v>69</v>
      </c>
      <c r="C6" s="366" t="s">
        <v>27</v>
      </c>
      <c r="D6" s="366"/>
      <c r="E6" s="366"/>
      <c r="F6" s="366"/>
      <c r="G6" s="366"/>
      <c r="H6" s="371" t="s">
        <v>69</v>
      </c>
      <c r="I6" s="366" t="s">
        <v>27</v>
      </c>
      <c r="J6" s="366"/>
      <c r="K6" s="366"/>
      <c r="L6" s="366"/>
      <c r="M6" s="366"/>
      <c r="N6" s="371" t="s">
        <v>69</v>
      </c>
      <c r="O6" s="366" t="s">
        <v>27</v>
      </c>
      <c r="P6" s="366"/>
      <c r="Q6" s="366"/>
      <c r="R6" s="366"/>
      <c r="S6" s="366"/>
    </row>
    <row r="7" spans="1:19" s="25" customFormat="1" ht="40.15" customHeight="1">
      <c r="A7" s="377"/>
      <c r="B7" s="372"/>
      <c r="C7" s="300" t="s">
        <v>72</v>
      </c>
      <c r="D7" s="300" t="s">
        <v>145</v>
      </c>
      <c r="E7" s="300" t="s">
        <v>146</v>
      </c>
      <c r="F7" s="300" t="s">
        <v>147</v>
      </c>
      <c r="G7" s="300" t="s">
        <v>158</v>
      </c>
      <c r="H7" s="372"/>
      <c r="I7" s="300" t="s">
        <v>72</v>
      </c>
      <c r="J7" s="300" t="s">
        <v>145</v>
      </c>
      <c r="K7" s="300" t="s">
        <v>146</v>
      </c>
      <c r="L7" s="300" t="s">
        <v>147</v>
      </c>
      <c r="M7" s="300" t="s">
        <v>158</v>
      </c>
      <c r="N7" s="372"/>
      <c r="O7" s="300" t="s">
        <v>72</v>
      </c>
      <c r="P7" s="300" t="s">
        <v>145</v>
      </c>
      <c r="Q7" s="300" t="s">
        <v>146</v>
      </c>
      <c r="R7" s="300" t="s">
        <v>147</v>
      </c>
      <c r="S7" s="300" t="s">
        <v>158</v>
      </c>
    </row>
    <row r="8" spans="1:19" ht="14.65" customHeight="1">
      <c r="A8" s="8"/>
      <c r="B8" s="365" t="s">
        <v>173</v>
      </c>
      <c r="C8" s="365"/>
      <c r="D8" s="365"/>
      <c r="E8" s="365"/>
      <c r="F8" s="365"/>
      <c r="G8" s="365"/>
      <c r="H8" s="365" t="s">
        <v>173</v>
      </c>
      <c r="I8" s="365"/>
      <c r="J8" s="365"/>
      <c r="K8" s="365"/>
      <c r="L8" s="365"/>
      <c r="M8" s="365"/>
      <c r="N8" s="365" t="s">
        <v>173</v>
      </c>
      <c r="O8" s="365"/>
      <c r="P8" s="365"/>
      <c r="Q8" s="365"/>
      <c r="R8" s="365"/>
      <c r="S8" s="365"/>
    </row>
    <row r="9" spans="1:19" ht="14.65" customHeight="1">
      <c r="A9" s="8"/>
      <c r="B9" s="362" t="s">
        <v>5</v>
      </c>
      <c r="C9" s="362"/>
      <c r="D9" s="362"/>
      <c r="E9" s="362"/>
      <c r="F9" s="362"/>
      <c r="G9" s="362"/>
      <c r="H9" s="362" t="s">
        <v>5</v>
      </c>
      <c r="I9" s="362"/>
      <c r="J9" s="362"/>
      <c r="K9" s="362"/>
      <c r="L9" s="362"/>
      <c r="M9" s="362"/>
      <c r="N9" s="362" t="s">
        <v>5</v>
      </c>
      <c r="O9" s="362"/>
      <c r="P9" s="362"/>
      <c r="Q9" s="362"/>
      <c r="R9" s="362"/>
      <c r="S9" s="362"/>
    </row>
    <row r="10" spans="1:19" ht="14.65" customHeight="1">
      <c r="A10" s="26" t="s">
        <v>29</v>
      </c>
      <c r="B10" s="307">
        <f>B11+B12</f>
        <v>9294</v>
      </c>
      <c r="C10" s="307">
        <f t="shared" ref="C10:M10" si="0">C11+C12</f>
        <v>1099</v>
      </c>
      <c r="D10" s="307">
        <f t="shared" si="0"/>
        <v>2785</v>
      </c>
      <c r="E10" s="307">
        <f t="shared" si="0"/>
        <v>1220</v>
      </c>
      <c r="F10" s="307">
        <f t="shared" si="0"/>
        <v>4190</v>
      </c>
      <c r="G10" s="307">
        <f t="shared" si="0"/>
        <v>8605</v>
      </c>
      <c r="H10" s="307">
        <f t="shared" si="0"/>
        <v>12542</v>
      </c>
      <c r="I10" s="307">
        <f t="shared" si="0"/>
        <v>1889</v>
      </c>
      <c r="J10" s="307">
        <f t="shared" si="0"/>
        <v>3717</v>
      </c>
      <c r="K10" s="307">
        <f t="shared" si="0"/>
        <v>1916</v>
      </c>
      <c r="L10" s="307">
        <f t="shared" si="0"/>
        <v>5020</v>
      </c>
      <c r="M10" s="307">
        <f t="shared" si="0"/>
        <v>11608</v>
      </c>
      <c r="N10" s="274">
        <f t="shared" ref="N10:R12" si="1">H10-B10</f>
        <v>3248</v>
      </c>
      <c r="O10" s="274">
        <f t="shared" si="1"/>
        <v>790</v>
      </c>
      <c r="P10" s="274">
        <f t="shared" si="1"/>
        <v>932</v>
      </c>
      <c r="Q10" s="274">
        <f t="shared" si="1"/>
        <v>696</v>
      </c>
      <c r="R10" s="274">
        <f t="shared" si="1"/>
        <v>830</v>
      </c>
      <c r="S10" s="274">
        <f t="shared" ref="S10:S12" si="2">M10-G10</f>
        <v>3003</v>
      </c>
    </row>
    <row r="11" spans="1:19" ht="14.65" customHeight="1">
      <c r="A11" s="27" t="s">
        <v>30</v>
      </c>
      <c r="B11" s="292">
        <f>SUM(C11:F11)</f>
        <v>5435</v>
      </c>
      <c r="C11" s="292">
        <v>696</v>
      </c>
      <c r="D11" s="292">
        <v>1454</v>
      </c>
      <c r="E11" s="292">
        <v>1038</v>
      </c>
      <c r="F11" s="292">
        <v>2247</v>
      </c>
      <c r="G11" s="292">
        <v>4776</v>
      </c>
      <c r="H11" s="292">
        <f>SUM(I11:L11)</f>
        <v>8602</v>
      </c>
      <c r="I11" s="292">
        <v>1429</v>
      </c>
      <c r="J11" s="292">
        <v>2206</v>
      </c>
      <c r="K11" s="292">
        <v>1650</v>
      </c>
      <c r="L11" s="292">
        <v>3317</v>
      </c>
      <c r="M11" s="292">
        <v>7693</v>
      </c>
      <c r="N11" s="281">
        <f t="shared" si="1"/>
        <v>3167</v>
      </c>
      <c r="O11" s="281">
        <f t="shared" si="1"/>
        <v>733</v>
      </c>
      <c r="P11" s="281">
        <f t="shared" si="1"/>
        <v>752</v>
      </c>
      <c r="Q11" s="281">
        <f t="shared" si="1"/>
        <v>612</v>
      </c>
      <c r="R11" s="281">
        <f t="shared" si="1"/>
        <v>1070</v>
      </c>
      <c r="S11" s="281">
        <f t="shared" si="2"/>
        <v>2917</v>
      </c>
    </row>
    <row r="12" spans="1:19" ht="14.65" customHeight="1">
      <c r="A12" s="30" t="s">
        <v>41</v>
      </c>
      <c r="B12" s="291">
        <f>SUM(C12:F12)</f>
        <v>3859</v>
      </c>
      <c r="C12" s="291">
        <v>403</v>
      </c>
      <c r="D12" s="291">
        <v>1331</v>
      </c>
      <c r="E12" s="291">
        <v>182</v>
      </c>
      <c r="F12" s="291">
        <v>1943</v>
      </c>
      <c r="G12" s="291">
        <v>3829</v>
      </c>
      <c r="H12" s="291">
        <f>SUM(I12:L12)</f>
        <v>3940</v>
      </c>
      <c r="I12" s="291">
        <v>460</v>
      </c>
      <c r="J12" s="291">
        <v>1511</v>
      </c>
      <c r="K12" s="291">
        <v>266</v>
      </c>
      <c r="L12" s="291">
        <v>1703</v>
      </c>
      <c r="M12" s="291">
        <v>3915</v>
      </c>
      <c r="N12" s="279">
        <f t="shared" si="1"/>
        <v>81</v>
      </c>
      <c r="O12" s="279">
        <f t="shared" si="1"/>
        <v>57</v>
      </c>
      <c r="P12" s="279">
        <f t="shared" si="1"/>
        <v>180</v>
      </c>
      <c r="Q12" s="279">
        <f t="shared" si="1"/>
        <v>84</v>
      </c>
      <c r="R12" s="279">
        <f t="shared" si="1"/>
        <v>-240</v>
      </c>
      <c r="S12" s="279">
        <f t="shared" si="2"/>
        <v>86</v>
      </c>
    </row>
    <row r="13" spans="1:19" ht="14.65" customHeight="1">
      <c r="A13" s="31"/>
      <c r="B13" s="376" t="s">
        <v>156</v>
      </c>
      <c r="C13" s="364"/>
      <c r="D13" s="364"/>
      <c r="E13" s="364"/>
      <c r="F13" s="364"/>
      <c r="G13" s="364"/>
      <c r="H13" s="376" t="s">
        <v>156</v>
      </c>
      <c r="I13" s="364"/>
      <c r="J13" s="364"/>
      <c r="K13" s="364"/>
      <c r="L13" s="364"/>
      <c r="M13" s="364"/>
      <c r="N13" s="376" t="s">
        <v>124</v>
      </c>
      <c r="O13" s="364"/>
      <c r="P13" s="364"/>
      <c r="Q13" s="364"/>
      <c r="R13" s="364"/>
      <c r="S13" s="364"/>
    </row>
    <row r="14" spans="1:19" ht="14.65" customHeight="1">
      <c r="A14" s="26" t="s">
        <v>29</v>
      </c>
      <c r="B14" s="304">
        <f t="shared" ref="B14:G16" si="3">B10*100/$B10</f>
        <v>100</v>
      </c>
      <c r="C14" s="295">
        <f t="shared" si="3"/>
        <v>11.824833225737034</v>
      </c>
      <c r="D14" s="295">
        <f t="shared" si="3"/>
        <v>29.965569184420055</v>
      </c>
      <c r="E14" s="295">
        <f t="shared" si="3"/>
        <v>13.126748439853669</v>
      </c>
      <c r="F14" s="295">
        <f t="shared" si="3"/>
        <v>45.082849149989244</v>
      </c>
      <c r="G14" s="295">
        <f t="shared" si="3"/>
        <v>92.58661502044329</v>
      </c>
      <c r="H14" s="304">
        <f t="shared" ref="H14:M16" si="4">H10*100/$H10</f>
        <v>100</v>
      </c>
      <c r="I14" s="295">
        <f t="shared" si="4"/>
        <v>15.061393717110509</v>
      </c>
      <c r="J14" s="295">
        <f t="shared" si="4"/>
        <v>29.636421623345559</v>
      </c>
      <c r="K14" s="295">
        <f t="shared" si="4"/>
        <v>15.276670387498006</v>
      </c>
      <c r="L14" s="295">
        <f t="shared" si="4"/>
        <v>40.025514272045925</v>
      </c>
      <c r="M14" s="295">
        <f t="shared" si="4"/>
        <v>92.553021846595442</v>
      </c>
      <c r="N14" s="303" t="s">
        <v>103</v>
      </c>
      <c r="O14" s="301">
        <f t="shared" ref="O14:R16" si="5">I14-C14</f>
        <v>3.2365604913734742</v>
      </c>
      <c r="P14" s="301">
        <f t="shared" si="5"/>
        <v>-0.32914756107449605</v>
      </c>
      <c r="Q14" s="301">
        <f t="shared" si="5"/>
        <v>2.1499219476443372</v>
      </c>
      <c r="R14" s="301">
        <f t="shared" si="5"/>
        <v>-5.0573348779433189</v>
      </c>
      <c r="S14" s="301">
        <f t="shared" ref="S14:S16" si="6">M14-G14</f>
        <v>-3.3593173847847879E-2</v>
      </c>
    </row>
    <row r="15" spans="1:19" ht="14.65" customHeight="1">
      <c r="A15" s="27" t="s">
        <v>30</v>
      </c>
      <c r="B15" s="305">
        <f t="shared" si="3"/>
        <v>100</v>
      </c>
      <c r="C15" s="297">
        <f t="shared" si="3"/>
        <v>12.80588776448942</v>
      </c>
      <c r="D15" s="297">
        <f t="shared" si="3"/>
        <v>26.752529898804049</v>
      </c>
      <c r="E15" s="297">
        <f t="shared" si="3"/>
        <v>19.098436062557496</v>
      </c>
      <c r="F15" s="297">
        <f t="shared" si="3"/>
        <v>41.343146274149035</v>
      </c>
      <c r="G15" s="297">
        <f t="shared" si="3"/>
        <v>87.874885004599818</v>
      </c>
      <c r="H15" s="305">
        <f t="shared" si="4"/>
        <v>100</v>
      </c>
      <c r="I15" s="297">
        <f t="shared" si="4"/>
        <v>16.612415717275052</v>
      </c>
      <c r="J15" s="297">
        <f t="shared" si="4"/>
        <v>25.645198790978842</v>
      </c>
      <c r="K15" s="297">
        <f t="shared" si="4"/>
        <v>19.181585677749361</v>
      </c>
      <c r="L15" s="297">
        <f t="shared" si="4"/>
        <v>38.560799813996745</v>
      </c>
      <c r="M15" s="297">
        <f t="shared" si="4"/>
        <v>89.432690072076255</v>
      </c>
      <c r="N15" s="302" t="s">
        <v>103</v>
      </c>
      <c r="O15" s="302">
        <f t="shared" si="5"/>
        <v>3.8065279527856326</v>
      </c>
      <c r="P15" s="302">
        <f t="shared" si="5"/>
        <v>-1.1073311078252068</v>
      </c>
      <c r="Q15" s="302">
        <f t="shared" si="5"/>
        <v>8.3149615191864257E-2</v>
      </c>
      <c r="R15" s="302">
        <f t="shared" si="5"/>
        <v>-2.78234646015229</v>
      </c>
      <c r="S15" s="302">
        <f t="shared" si="6"/>
        <v>1.557805067476437</v>
      </c>
    </row>
    <row r="16" spans="1:19" ht="14.65" customHeight="1">
      <c r="A16" s="30" t="s">
        <v>41</v>
      </c>
      <c r="B16" s="280">
        <f t="shared" si="3"/>
        <v>100</v>
      </c>
      <c r="C16" s="311">
        <f t="shared" si="3"/>
        <v>10.443119979269241</v>
      </c>
      <c r="D16" s="311">
        <f t="shared" si="3"/>
        <v>34.490800725576577</v>
      </c>
      <c r="E16" s="311">
        <f t="shared" si="3"/>
        <v>4.7162477325732057</v>
      </c>
      <c r="F16" s="311">
        <f t="shared" si="3"/>
        <v>50.349831562580981</v>
      </c>
      <c r="G16" s="311">
        <f t="shared" si="3"/>
        <v>99.22259652759783</v>
      </c>
      <c r="H16" s="280">
        <f t="shared" si="4"/>
        <v>100</v>
      </c>
      <c r="I16" s="311">
        <f t="shared" si="4"/>
        <v>11.6751269035533</v>
      </c>
      <c r="J16" s="311">
        <f t="shared" si="4"/>
        <v>38.350253807106597</v>
      </c>
      <c r="K16" s="311">
        <f t="shared" si="4"/>
        <v>6.751269035532995</v>
      </c>
      <c r="L16" s="311">
        <f t="shared" si="4"/>
        <v>43.223350253807105</v>
      </c>
      <c r="M16" s="311">
        <f t="shared" si="4"/>
        <v>99.365482233502533</v>
      </c>
      <c r="N16" s="312" t="s">
        <v>103</v>
      </c>
      <c r="O16" s="312">
        <f t="shared" si="5"/>
        <v>1.2320069242840592</v>
      </c>
      <c r="P16" s="312">
        <f t="shared" si="5"/>
        <v>3.8594530815300203</v>
      </c>
      <c r="Q16" s="312">
        <f t="shared" si="5"/>
        <v>2.0350213029597892</v>
      </c>
      <c r="R16" s="312">
        <f t="shared" si="5"/>
        <v>-7.1264813087738759</v>
      </c>
      <c r="S16" s="312">
        <f t="shared" si="6"/>
        <v>0.14288570590470329</v>
      </c>
    </row>
    <row r="17" spans="1:19" ht="14.65" customHeight="1">
      <c r="A17" s="8"/>
      <c r="B17" s="365" t="s">
        <v>172</v>
      </c>
      <c r="C17" s="365"/>
      <c r="D17" s="365"/>
      <c r="E17" s="365"/>
      <c r="F17" s="365"/>
      <c r="G17" s="365"/>
      <c r="H17" s="365" t="s">
        <v>172</v>
      </c>
      <c r="I17" s="365"/>
      <c r="J17" s="365"/>
      <c r="K17" s="365"/>
      <c r="L17" s="365"/>
      <c r="M17" s="365"/>
      <c r="N17" s="365" t="s">
        <v>172</v>
      </c>
      <c r="O17" s="365"/>
      <c r="P17" s="365"/>
      <c r="Q17" s="365"/>
      <c r="R17" s="365"/>
      <c r="S17" s="365"/>
    </row>
    <row r="18" spans="1:19" ht="14.65" customHeight="1">
      <c r="A18" s="8"/>
      <c r="B18" s="362" t="s">
        <v>5</v>
      </c>
      <c r="C18" s="362"/>
      <c r="D18" s="362"/>
      <c r="E18" s="362"/>
      <c r="F18" s="362"/>
      <c r="G18" s="362"/>
      <c r="H18" s="362" t="s">
        <v>5</v>
      </c>
      <c r="I18" s="362"/>
      <c r="J18" s="362"/>
      <c r="K18" s="362"/>
      <c r="L18" s="362"/>
      <c r="M18" s="362"/>
      <c r="N18" s="362" t="s">
        <v>5</v>
      </c>
      <c r="O18" s="362"/>
      <c r="P18" s="362"/>
      <c r="Q18" s="362"/>
      <c r="R18" s="362"/>
      <c r="S18" s="362"/>
    </row>
    <row r="19" spans="1:19" ht="14.65" customHeight="1">
      <c r="A19" s="26" t="s">
        <v>29</v>
      </c>
      <c r="B19" s="307">
        <f>B20+B21</f>
        <v>49986</v>
      </c>
      <c r="C19" s="307">
        <f t="shared" ref="C19:M19" si="7">C20+C21</f>
        <v>5306</v>
      </c>
      <c r="D19" s="307">
        <f t="shared" si="7"/>
        <v>9992</v>
      </c>
      <c r="E19" s="307">
        <f t="shared" si="7"/>
        <v>7288</v>
      </c>
      <c r="F19" s="307">
        <f t="shared" si="7"/>
        <v>27400</v>
      </c>
      <c r="G19" s="307">
        <f t="shared" si="7"/>
        <v>47156</v>
      </c>
      <c r="H19" s="307">
        <f t="shared" si="7"/>
        <v>57394</v>
      </c>
      <c r="I19" s="307">
        <f t="shared" si="7"/>
        <v>5086</v>
      </c>
      <c r="J19" s="307">
        <f t="shared" si="7"/>
        <v>11232</v>
      </c>
      <c r="K19" s="307">
        <f t="shared" si="7"/>
        <v>8878</v>
      </c>
      <c r="L19" s="307">
        <f t="shared" si="7"/>
        <v>32198</v>
      </c>
      <c r="M19" s="307">
        <f t="shared" si="7"/>
        <v>54533</v>
      </c>
      <c r="N19" s="274">
        <f t="shared" ref="N19:R21" si="8">H19-B19</f>
        <v>7408</v>
      </c>
      <c r="O19" s="274">
        <f t="shared" si="8"/>
        <v>-220</v>
      </c>
      <c r="P19" s="274">
        <f t="shared" si="8"/>
        <v>1240</v>
      </c>
      <c r="Q19" s="274">
        <f t="shared" si="8"/>
        <v>1590</v>
      </c>
      <c r="R19" s="274">
        <f t="shared" si="8"/>
        <v>4798</v>
      </c>
      <c r="S19" s="274">
        <f t="shared" ref="S19:S21" si="9">M19-G19</f>
        <v>7377</v>
      </c>
    </row>
    <row r="20" spans="1:19" ht="14.65" customHeight="1">
      <c r="A20" s="27" t="s">
        <v>30</v>
      </c>
      <c r="B20" s="292">
        <f>SUM(C20:F20)</f>
        <v>16335</v>
      </c>
      <c r="C20" s="292">
        <v>2492</v>
      </c>
      <c r="D20" s="292">
        <v>4942</v>
      </c>
      <c r="E20" s="292">
        <v>3019</v>
      </c>
      <c r="F20" s="292">
        <v>5882</v>
      </c>
      <c r="G20" s="292">
        <v>13756</v>
      </c>
      <c r="H20" s="292">
        <f>SUM(I20:L20)</f>
        <v>21084</v>
      </c>
      <c r="I20" s="292">
        <v>2945</v>
      </c>
      <c r="J20" s="292">
        <v>6220</v>
      </c>
      <c r="K20" s="292">
        <v>4328</v>
      </c>
      <c r="L20" s="292">
        <v>7591</v>
      </c>
      <c r="M20" s="292">
        <v>18512</v>
      </c>
      <c r="N20" s="281">
        <f t="shared" si="8"/>
        <v>4749</v>
      </c>
      <c r="O20" s="281">
        <f t="shared" si="8"/>
        <v>453</v>
      </c>
      <c r="P20" s="281">
        <f t="shared" si="8"/>
        <v>1278</v>
      </c>
      <c r="Q20" s="281">
        <f t="shared" si="8"/>
        <v>1309</v>
      </c>
      <c r="R20" s="281">
        <f t="shared" si="8"/>
        <v>1709</v>
      </c>
      <c r="S20" s="281">
        <f t="shared" si="9"/>
        <v>4756</v>
      </c>
    </row>
    <row r="21" spans="1:19" ht="14.65" customHeight="1">
      <c r="A21" s="30" t="s">
        <v>41</v>
      </c>
      <c r="B21" s="291">
        <f>SUM(C21:F21)</f>
        <v>33651</v>
      </c>
      <c r="C21" s="291">
        <v>2814</v>
      </c>
      <c r="D21" s="291">
        <v>5050</v>
      </c>
      <c r="E21" s="291">
        <v>4269</v>
      </c>
      <c r="F21" s="291">
        <v>21518</v>
      </c>
      <c r="G21" s="291">
        <v>33400</v>
      </c>
      <c r="H21" s="291">
        <f>SUM(I21:L21)</f>
        <v>36310</v>
      </c>
      <c r="I21" s="291">
        <v>2141</v>
      </c>
      <c r="J21" s="291">
        <v>5012</v>
      </c>
      <c r="K21" s="291">
        <v>4550</v>
      </c>
      <c r="L21" s="291">
        <v>24607</v>
      </c>
      <c r="M21" s="291">
        <v>36021</v>
      </c>
      <c r="N21" s="279">
        <f t="shared" si="8"/>
        <v>2659</v>
      </c>
      <c r="O21" s="279">
        <f t="shared" si="8"/>
        <v>-673</v>
      </c>
      <c r="P21" s="279">
        <f t="shared" si="8"/>
        <v>-38</v>
      </c>
      <c r="Q21" s="279">
        <f t="shared" si="8"/>
        <v>281</v>
      </c>
      <c r="R21" s="279">
        <f t="shared" si="8"/>
        <v>3089</v>
      </c>
      <c r="S21" s="279">
        <f t="shared" si="9"/>
        <v>2621</v>
      </c>
    </row>
    <row r="22" spans="1:19" ht="14.65" customHeight="1">
      <c r="A22" s="31"/>
      <c r="B22" s="376" t="s">
        <v>156</v>
      </c>
      <c r="C22" s="364"/>
      <c r="D22" s="364"/>
      <c r="E22" s="364"/>
      <c r="F22" s="364"/>
      <c r="G22" s="364"/>
      <c r="H22" s="376" t="s">
        <v>156</v>
      </c>
      <c r="I22" s="364"/>
      <c r="J22" s="364"/>
      <c r="K22" s="364"/>
      <c r="L22" s="364"/>
      <c r="M22" s="364"/>
      <c r="N22" s="376" t="s">
        <v>124</v>
      </c>
      <c r="O22" s="364"/>
      <c r="P22" s="364"/>
      <c r="Q22" s="364"/>
      <c r="R22" s="364"/>
      <c r="S22" s="364"/>
    </row>
    <row r="23" spans="1:19" ht="14.65" customHeight="1">
      <c r="A23" s="26" t="s">
        <v>29</v>
      </c>
      <c r="B23" s="304">
        <f t="shared" ref="B23:G25" si="10">B19*100/$B19</f>
        <v>100</v>
      </c>
      <c r="C23" s="295">
        <f t="shared" si="10"/>
        <v>10.61497219221382</v>
      </c>
      <c r="D23" s="295">
        <f t="shared" si="10"/>
        <v>19.989597087184411</v>
      </c>
      <c r="E23" s="295">
        <f>E19*100/$B19</f>
        <v>14.580082423078462</v>
      </c>
      <c r="F23" s="295">
        <f>F19*100/$B19</f>
        <v>54.815348297523308</v>
      </c>
      <c r="G23" s="295">
        <f t="shared" si="10"/>
        <v>94.338414756131712</v>
      </c>
      <c r="H23" s="304">
        <f t="shared" ref="H23:M25" si="11">H19*100/$H19</f>
        <v>100</v>
      </c>
      <c r="I23" s="295">
        <f t="shared" si="11"/>
        <v>8.8615534724884135</v>
      </c>
      <c r="J23" s="295">
        <f t="shared" si="11"/>
        <v>19.56998989441405</v>
      </c>
      <c r="K23" s="295">
        <f t="shared" si="11"/>
        <v>15.46851587273931</v>
      </c>
      <c r="L23" s="295">
        <f t="shared" si="11"/>
        <v>56.099940760358223</v>
      </c>
      <c r="M23" s="295">
        <f t="shared" si="11"/>
        <v>95.015158378924625</v>
      </c>
      <c r="N23" s="303" t="s">
        <v>103</v>
      </c>
      <c r="O23" s="301">
        <f t="shared" ref="O23:R25" si="12">I23-C23</f>
        <v>-1.7534187197254063</v>
      </c>
      <c r="P23" s="301">
        <f t="shared" si="12"/>
        <v>-0.41960719277036063</v>
      </c>
      <c r="Q23" s="301">
        <f t="shared" si="12"/>
        <v>0.88843344966084814</v>
      </c>
      <c r="R23" s="301">
        <f t="shared" si="12"/>
        <v>1.2845924628349152</v>
      </c>
      <c r="S23" s="301">
        <f t="shared" ref="S23:S25" si="13">M23-G23</f>
        <v>0.67674362279291245</v>
      </c>
    </row>
    <row r="24" spans="1:19" ht="14.65" customHeight="1">
      <c r="A24" s="27" t="s">
        <v>30</v>
      </c>
      <c r="B24" s="305">
        <f t="shared" si="10"/>
        <v>100</v>
      </c>
      <c r="C24" s="297">
        <f t="shared" si="10"/>
        <v>15.255586164677073</v>
      </c>
      <c r="D24" s="297">
        <f t="shared" si="10"/>
        <v>30.254055708601165</v>
      </c>
      <c r="E24" s="297">
        <f t="shared" si="10"/>
        <v>18.481787572696664</v>
      </c>
      <c r="F24" s="297">
        <f t="shared" si="10"/>
        <v>36.008570554025098</v>
      </c>
      <c r="G24" s="297">
        <f t="shared" si="10"/>
        <v>84.211815120906024</v>
      </c>
      <c r="H24" s="305">
        <f t="shared" si="11"/>
        <v>100</v>
      </c>
      <c r="I24" s="297">
        <f t="shared" si="11"/>
        <v>13.967937772718649</v>
      </c>
      <c r="J24" s="297">
        <f t="shared" si="11"/>
        <v>29.501043445266554</v>
      </c>
      <c r="K24" s="297">
        <f t="shared" si="11"/>
        <v>20.527414152912161</v>
      </c>
      <c r="L24" s="297">
        <f t="shared" si="11"/>
        <v>36.003604629102639</v>
      </c>
      <c r="M24" s="297">
        <f t="shared" si="11"/>
        <v>87.801176247391382</v>
      </c>
      <c r="N24" s="302" t="s">
        <v>103</v>
      </c>
      <c r="O24" s="302">
        <f t="shared" si="12"/>
        <v>-1.2876483919584238</v>
      </c>
      <c r="P24" s="302">
        <f t="shared" si="12"/>
        <v>-0.75301226333461102</v>
      </c>
      <c r="Q24" s="302">
        <f t="shared" si="12"/>
        <v>2.0456265802154974</v>
      </c>
      <c r="R24" s="302">
        <f t="shared" si="12"/>
        <v>-4.965924922458953E-3</v>
      </c>
      <c r="S24" s="302">
        <f t="shared" si="13"/>
        <v>3.5893611264853575</v>
      </c>
    </row>
    <row r="25" spans="1:19" ht="14.65" customHeight="1">
      <c r="A25" s="30" t="s">
        <v>41</v>
      </c>
      <c r="B25" s="280">
        <f t="shared" si="10"/>
        <v>100</v>
      </c>
      <c r="C25" s="295">
        <f t="shared" si="10"/>
        <v>8.3623072122670941</v>
      </c>
      <c r="D25" s="295">
        <f t="shared" si="10"/>
        <v>15.006983447743009</v>
      </c>
      <c r="E25" s="295">
        <f t="shared" si="10"/>
        <v>12.686101453151467</v>
      </c>
      <c r="F25" s="295">
        <f t="shared" si="10"/>
        <v>63.944607886838426</v>
      </c>
      <c r="G25" s="295">
        <f t="shared" si="10"/>
        <v>99.254108347448806</v>
      </c>
      <c r="H25" s="280">
        <f t="shared" si="11"/>
        <v>100</v>
      </c>
      <c r="I25" s="295">
        <f t="shared" si="11"/>
        <v>5.8964472597080695</v>
      </c>
      <c r="J25" s="295">
        <f t="shared" si="11"/>
        <v>13.803359955935004</v>
      </c>
      <c r="K25" s="295">
        <f t="shared" si="11"/>
        <v>12.530983200220325</v>
      </c>
      <c r="L25" s="295">
        <f t="shared" si="11"/>
        <v>67.769209584136604</v>
      </c>
      <c r="M25" s="295">
        <f t="shared" si="11"/>
        <v>99.204076012117881</v>
      </c>
      <c r="N25" s="301" t="s">
        <v>103</v>
      </c>
      <c r="O25" s="301">
        <f t="shared" si="12"/>
        <v>-2.4658599525590246</v>
      </c>
      <c r="P25" s="301">
        <f t="shared" si="12"/>
        <v>-1.2036234918080044</v>
      </c>
      <c r="Q25" s="301">
        <f t="shared" si="12"/>
        <v>-0.15511825293114256</v>
      </c>
      <c r="R25" s="301">
        <f t="shared" si="12"/>
        <v>3.8246016972981778</v>
      </c>
      <c r="S25" s="301">
        <f t="shared" si="13"/>
        <v>-5.0032335330925548E-2</v>
      </c>
    </row>
    <row r="26" spans="1:19" ht="20.25" customHeight="1">
      <c r="A26" s="373" t="s">
        <v>127</v>
      </c>
      <c r="B26" s="373"/>
      <c r="C26" s="373"/>
      <c r="D26" s="373"/>
      <c r="E26" s="373"/>
      <c r="F26" s="373"/>
      <c r="G26" s="373"/>
      <c r="H26" s="373"/>
      <c r="I26" s="373"/>
      <c r="J26" s="373"/>
      <c r="K26" s="373"/>
      <c r="L26" s="373"/>
      <c r="M26" s="373"/>
      <c r="N26" s="373"/>
      <c r="O26" s="373"/>
      <c r="P26" s="373"/>
      <c r="Q26" s="373"/>
      <c r="R26" s="373"/>
      <c r="S26" s="373"/>
    </row>
  </sheetData>
  <mergeCells count="29">
    <mergeCell ref="A26:S26"/>
    <mergeCell ref="B18:G18"/>
    <mergeCell ref="H18:M18"/>
    <mergeCell ref="N18:S18"/>
    <mergeCell ref="B22:G22"/>
    <mergeCell ref="H22:M22"/>
    <mergeCell ref="N22:S22"/>
    <mergeCell ref="B13:G13"/>
    <mergeCell ref="H13:M13"/>
    <mergeCell ref="N13:S13"/>
    <mergeCell ref="B17:G17"/>
    <mergeCell ref="H17:M17"/>
    <mergeCell ref="N17:S17"/>
    <mergeCell ref="B8:G8"/>
    <mergeCell ref="H8:M8"/>
    <mergeCell ref="N8:S8"/>
    <mergeCell ref="B9:G9"/>
    <mergeCell ref="H9:M9"/>
    <mergeCell ref="N9:S9"/>
    <mergeCell ref="A5:A7"/>
    <mergeCell ref="B5:G5"/>
    <mergeCell ref="H5:M5"/>
    <mergeCell ref="N5:S5"/>
    <mergeCell ref="B6:B7"/>
    <mergeCell ref="C6:G6"/>
    <mergeCell ref="H6:H7"/>
    <mergeCell ref="I6:M6"/>
    <mergeCell ref="N6:N7"/>
    <mergeCell ref="O6:S6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6"/>
  <sheetViews>
    <sheetView workbookViewId="0">
      <selection activeCell="A3" sqref="A3"/>
    </sheetView>
  </sheetViews>
  <sheetFormatPr baseColWidth="10" defaultColWidth="10.81640625" defaultRowHeight="14.65" customHeight="1"/>
  <cols>
    <col min="1" max="1" width="26.81640625" style="3" customWidth="1"/>
    <col min="2" max="5" width="12.54296875" style="3" customWidth="1"/>
    <col min="6" max="6" width="12.54296875" style="283" customWidth="1"/>
    <col min="7" max="11" width="12.54296875" style="3" customWidth="1"/>
    <col min="12" max="12" width="12.54296875" style="283" customWidth="1"/>
    <col min="13" max="17" width="12.54296875" style="3" customWidth="1"/>
    <col min="18" max="18" width="12.54296875" style="283" customWidth="1"/>
    <col min="19" max="19" width="12.54296875" style="3" customWidth="1"/>
    <col min="20" max="16384" width="10.81640625" style="3"/>
  </cols>
  <sheetData>
    <row r="1" spans="1:19" s="5" customFormat="1" ht="20.25" customHeight="1">
      <c r="A1" s="4" t="s">
        <v>0</v>
      </c>
      <c r="F1" s="284"/>
      <c r="L1" s="284"/>
      <c r="R1" s="284"/>
    </row>
    <row r="2" spans="1:19" s="2" customFormat="1" ht="14.65" customHeight="1">
      <c r="A2" s="1"/>
      <c r="F2" s="282"/>
      <c r="L2" s="282"/>
      <c r="R2" s="282"/>
    </row>
    <row r="3" spans="1:19" s="2" customFormat="1" ht="14.65" customHeight="1">
      <c r="A3" s="9" t="s">
        <v>351</v>
      </c>
      <c r="F3" s="282"/>
      <c r="L3" s="282"/>
      <c r="R3" s="282"/>
    </row>
    <row r="5" spans="1:19" ht="14.65" customHeight="1">
      <c r="A5" s="374" t="s">
        <v>207</v>
      </c>
      <c r="B5" s="366">
        <v>2012</v>
      </c>
      <c r="C5" s="366"/>
      <c r="D5" s="366"/>
      <c r="E5" s="366"/>
      <c r="F5" s="366"/>
      <c r="G5" s="366"/>
      <c r="H5" s="366">
        <v>2015</v>
      </c>
      <c r="I5" s="366"/>
      <c r="J5" s="366"/>
      <c r="K5" s="366"/>
      <c r="L5" s="366"/>
      <c r="M5" s="366"/>
      <c r="N5" s="366" t="s">
        <v>214</v>
      </c>
      <c r="O5" s="366"/>
      <c r="P5" s="366"/>
      <c r="Q5" s="366"/>
      <c r="R5" s="366"/>
      <c r="S5" s="366"/>
    </row>
    <row r="6" spans="1:19" ht="14.65" customHeight="1">
      <c r="A6" s="375"/>
      <c r="B6" s="371" t="s">
        <v>69</v>
      </c>
      <c r="C6" s="366" t="s">
        <v>27</v>
      </c>
      <c r="D6" s="366"/>
      <c r="E6" s="366"/>
      <c r="F6" s="366"/>
      <c r="G6" s="366"/>
      <c r="H6" s="371" t="s">
        <v>69</v>
      </c>
      <c r="I6" s="366" t="s">
        <v>27</v>
      </c>
      <c r="J6" s="366"/>
      <c r="K6" s="366"/>
      <c r="L6" s="366"/>
      <c r="M6" s="366"/>
      <c r="N6" s="371" t="s">
        <v>69</v>
      </c>
      <c r="O6" s="366" t="s">
        <v>27</v>
      </c>
      <c r="P6" s="366"/>
      <c r="Q6" s="366"/>
      <c r="R6" s="366"/>
      <c r="S6" s="366"/>
    </row>
    <row r="7" spans="1:19" s="25" customFormat="1" ht="40.15" customHeight="1">
      <c r="A7" s="377"/>
      <c r="B7" s="372"/>
      <c r="C7" s="300" t="s">
        <v>72</v>
      </c>
      <c r="D7" s="300" t="s">
        <v>145</v>
      </c>
      <c r="E7" s="300" t="s">
        <v>146</v>
      </c>
      <c r="F7" s="300" t="s">
        <v>147</v>
      </c>
      <c r="G7" s="300" t="s">
        <v>158</v>
      </c>
      <c r="H7" s="372"/>
      <c r="I7" s="300" t="s">
        <v>72</v>
      </c>
      <c r="J7" s="300" t="s">
        <v>145</v>
      </c>
      <c r="K7" s="300" t="s">
        <v>146</v>
      </c>
      <c r="L7" s="300" t="s">
        <v>147</v>
      </c>
      <c r="M7" s="300" t="s">
        <v>158</v>
      </c>
      <c r="N7" s="372"/>
      <c r="O7" s="300" t="s">
        <v>72</v>
      </c>
      <c r="P7" s="300" t="s">
        <v>145</v>
      </c>
      <c r="Q7" s="300" t="s">
        <v>146</v>
      </c>
      <c r="R7" s="300" t="s">
        <v>147</v>
      </c>
      <c r="S7" s="300" t="s">
        <v>158</v>
      </c>
    </row>
    <row r="8" spans="1:19" ht="14.65" customHeight="1">
      <c r="A8" s="8"/>
      <c r="B8" s="365" t="s">
        <v>173</v>
      </c>
      <c r="C8" s="365"/>
      <c r="D8" s="365"/>
      <c r="E8" s="365"/>
      <c r="F8" s="365"/>
      <c r="G8" s="365"/>
      <c r="H8" s="365" t="s">
        <v>173</v>
      </c>
      <c r="I8" s="365"/>
      <c r="J8" s="365"/>
      <c r="K8" s="365"/>
      <c r="L8" s="365"/>
      <c r="M8" s="365"/>
      <c r="N8" s="365" t="s">
        <v>173</v>
      </c>
      <c r="O8" s="365"/>
      <c r="P8" s="365"/>
      <c r="Q8" s="365"/>
      <c r="R8" s="365"/>
      <c r="S8" s="365"/>
    </row>
    <row r="9" spans="1:19" ht="14.65" customHeight="1">
      <c r="A9" s="8"/>
      <c r="B9" s="362" t="s">
        <v>5</v>
      </c>
      <c r="C9" s="362"/>
      <c r="D9" s="362"/>
      <c r="E9" s="362"/>
      <c r="F9" s="362"/>
      <c r="G9" s="362"/>
      <c r="H9" s="362" t="s">
        <v>5</v>
      </c>
      <c r="I9" s="362"/>
      <c r="J9" s="362"/>
      <c r="K9" s="362"/>
      <c r="L9" s="362"/>
      <c r="M9" s="362"/>
      <c r="N9" s="362" t="s">
        <v>5</v>
      </c>
      <c r="O9" s="362"/>
      <c r="P9" s="362"/>
      <c r="Q9" s="362"/>
      <c r="R9" s="362"/>
      <c r="S9" s="362"/>
    </row>
    <row r="10" spans="1:19" ht="14.65" customHeight="1">
      <c r="A10" s="26" t="s">
        <v>29</v>
      </c>
      <c r="B10" s="307">
        <f>B11+B12</f>
        <v>1951</v>
      </c>
      <c r="C10" s="307">
        <f t="shared" ref="C10:M10" si="0">C11+C12</f>
        <v>312</v>
      </c>
      <c r="D10" s="307">
        <f t="shared" si="0"/>
        <v>577</v>
      </c>
      <c r="E10" s="307">
        <f t="shared" si="0"/>
        <v>338</v>
      </c>
      <c r="F10" s="307">
        <f t="shared" si="0"/>
        <v>724</v>
      </c>
      <c r="G10" s="307">
        <v>1631</v>
      </c>
      <c r="H10" s="307">
        <f t="shared" si="0"/>
        <v>3066</v>
      </c>
      <c r="I10" s="307">
        <f t="shared" si="0"/>
        <v>570</v>
      </c>
      <c r="J10" s="307">
        <f t="shared" si="0"/>
        <v>794</v>
      </c>
      <c r="K10" s="307">
        <f t="shared" si="0"/>
        <v>558</v>
      </c>
      <c r="L10" s="307">
        <f t="shared" si="0"/>
        <v>1144</v>
      </c>
      <c r="M10" s="307">
        <f t="shared" si="0"/>
        <v>2626</v>
      </c>
      <c r="N10" s="274">
        <f t="shared" ref="N10:R12" si="1">H10-B10</f>
        <v>1115</v>
      </c>
      <c r="O10" s="274">
        <f t="shared" si="1"/>
        <v>258</v>
      </c>
      <c r="P10" s="274">
        <f t="shared" si="1"/>
        <v>217</v>
      </c>
      <c r="Q10" s="274">
        <f t="shared" si="1"/>
        <v>220</v>
      </c>
      <c r="R10" s="274">
        <f t="shared" si="1"/>
        <v>420</v>
      </c>
      <c r="S10" s="274">
        <f t="shared" ref="S10" si="2">M10-G10</f>
        <v>995</v>
      </c>
    </row>
    <row r="11" spans="1:19" ht="14.65" customHeight="1">
      <c r="A11" s="27" t="s">
        <v>30</v>
      </c>
      <c r="B11" s="292">
        <f>SUM(C11:F11)</f>
        <v>1709</v>
      </c>
      <c r="C11" s="292">
        <v>285</v>
      </c>
      <c r="D11" s="292">
        <v>506</v>
      </c>
      <c r="E11" s="292">
        <v>310</v>
      </c>
      <c r="F11" s="292">
        <v>608</v>
      </c>
      <c r="G11" s="296" t="s">
        <v>53</v>
      </c>
      <c r="H11" s="292">
        <f>SUM(I11:L11)</f>
        <v>2720</v>
      </c>
      <c r="I11" s="292">
        <v>541</v>
      </c>
      <c r="J11" s="292">
        <v>683</v>
      </c>
      <c r="K11" s="292">
        <v>522</v>
      </c>
      <c r="L11" s="292">
        <v>974</v>
      </c>
      <c r="M11" s="292">
        <v>2293</v>
      </c>
      <c r="N11" s="281">
        <f t="shared" si="1"/>
        <v>1011</v>
      </c>
      <c r="O11" s="281">
        <f t="shared" si="1"/>
        <v>256</v>
      </c>
      <c r="P11" s="281">
        <f t="shared" si="1"/>
        <v>177</v>
      </c>
      <c r="Q11" s="281">
        <f t="shared" si="1"/>
        <v>212</v>
      </c>
      <c r="R11" s="281">
        <f t="shared" si="1"/>
        <v>366</v>
      </c>
      <c r="S11" s="296" t="s">
        <v>53</v>
      </c>
    </row>
    <row r="12" spans="1:19" ht="14.65" customHeight="1">
      <c r="A12" s="30" t="s">
        <v>41</v>
      </c>
      <c r="B12" s="291">
        <f>SUM(C12:F12)</f>
        <v>242</v>
      </c>
      <c r="C12" s="291">
        <v>27</v>
      </c>
      <c r="D12" s="291">
        <v>71</v>
      </c>
      <c r="E12" s="291">
        <v>28</v>
      </c>
      <c r="F12" s="291">
        <v>116</v>
      </c>
      <c r="G12" s="291" t="s">
        <v>53</v>
      </c>
      <c r="H12" s="291">
        <f>SUM(I12:L12)</f>
        <v>346</v>
      </c>
      <c r="I12" s="291">
        <v>29</v>
      </c>
      <c r="J12" s="291">
        <v>111</v>
      </c>
      <c r="K12" s="291">
        <v>36</v>
      </c>
      <c r="L12" s="291">
        <v>170</v>
      </c>
      <c r="M12" s="291">
        <v>333</v>
      </c>
      <c r="N12" s="279">
        <f t="shared" si="1"/>
        <v>104</v>
      </c>
      <c r="O12" s="279">
        <f t="shared" si="1"/>
        <v>2</v>
      </c>
      <c r="P12" s="279">
        <f t="shared" si="1"/>
        <v>40</v>
      </c>
      <c r="Q12" s="279">
        <f t="shared" si="1"/>
        <v>8</v>
      </c>
      <c r="R12" s="279">
        <f t="shared" si="1"/>
        <v>54</v>
      </c>
      <c r="S12" s="291" t="s">
        <v>53</v>
      </c>
    </row>
    <row r="13" spans="1:19" ht="14.65" customHeight="1">
      <c r="A13" s="31"/>
      <c r="B13" s="376" t="s">
        <v>156</v>
      </c>
      <c r="C13" s="364"/>
      <c r="D13" s="364"/>
      <c r="E13" s="364"/>
      <c r="F13" s="364"/>
      <c r="G13" s="364"/>
      <c r="H13" s="376" t="s">
        <v>156</v>
      </c>
      <c r="I13" s="364"/>
      <c r="J13" s="364"/>
      <c r="K13" s="364"/>
      <c r="L13" s="364"/>
      <c r="M13" s="364"/>
      <c r="N13" s="376" t="s">
        <v>124</v>
      </c>
      <c r="O13" s="364"/>
      <c r="P13" s="364"/>
      <c r="Q13" s="364"/>
      <c r="R13" s="364"/>
      <c r="S13" s="364"/>
    </row>
    <row r="14" spans="1:19" ht="14.65" customHeight="1">
      <c r="A14" s="26" t="s">
        <v>29</v>
      </c>
      <c r="B14" s="304">
        <f t="shared" ref="B14:G16" si="3">B10*100/$B10</f>
        <v>100</v>
      </c>
      <c r="C14" s="295">
        <f t="shared" si="3"/>
        <v>15.991799077396207</v>
      </c>
      <c r="D14" s="295">
        <f t="shared" si="3"/>
        <v>29.574577139928241</v>
      </c>
      <c r="E14" s="295">
        <f t="shared" si="3"/>
        <v>17.324449000512558</v>
      </c>
      <c r="F14" s="295">
        <f t="shared" si="3"/>
        <v>37.109174782162995</v>
      </c>
      <c r="G14" s="295">
        <f t="shared" si="3"/>
        <v>83.598154792414149</v>
      </c>
      <c r="H14" s="304">
        <f t="shared" ref="H14:M16" si="4">H10*100/$H10</f>
        <v>100</v>
      </c>
      <c r="I14" s="295">
        <f t="shared" si="4"/>
        <v>18.590998043052839</v>
      </c>
      <c r="J14" s="295">
        <f t="shared" si="4"/>
        <v>25.896934116112199</v>
      </c>
      <c r="K14" s="295">
        <f t="shared" si="4"/>
        <v>18.199608610567516</v>
      </c>
      <c r="L14" s="295">
        <f t="shared" si="4"/>
        <v>37.31245923026745</v>
      </c>
      <c r="M14" s="295">
        <f t="shared" si="4"/>
        <v>85.649054142204832</v>
      </c>
      <c r="N14" s="303" t="s">
        <v>103</v>
      </c>
      <c r="O14" s="301">
        <f t="shared" ref="O14:R16" si="5">I14-C14</f>
        <v>2.5991989656566314</v>
      </c>
      <c r="P14" s="301">
        <f t="shared" si="5"/>
        <v>-3.6776430238160422</v>
      </c>
      <c r="Q14" s="301">
        <f t="shared" si="5"/>
        <v>0.87515961005495768</v>
      </c>
      <c r="R14" s="301">
        <f t="shared" si="5"/>
        <v>0.2032844481044549</v>
      </c>
      <c r="S14" s="301">
        <f t="shared" ref="S14" si="6">M14-G14</f>
        <v>2.0508993497906829</v>
      </c>
    </row>
    <row r="15" spans="1:19" ht="14.65" customHeight="1">
      <c r="A15" s="27" t="s">
        <v>30</v>
      </c>
      <c r="B15" s="305">
        <f t="shared" si="3"/>
        <v>100</v>
      </c>
      <c r="C15" s="297">
        <f t="shared" si="3"/>
        <v>16.676418958455237</v>
      </c>
      <c r="D15" s="297">
        <f t="shared" si="3"/>
        <v>29.607957870099472</v>
      </c>
      <c r="E15" s="297">
        <f t="shared" si="3"/>
        <v>18.139262726740785</v>
      </c>
      <c r="F15" s="297">
        <f t="shared" si="3"/>
        <v>35.576360444704505</v>
      </c>
      <c r="G15" s="296" t="s">
        <v>53</v>
      </c>
      <c r="H15" s="305">
        <f t="shared" si="4"/>
        <v>100</v>
      </c>
      <c r="I15" s="297">
        <f t="shared" si="4"/>
        <v>19.889705882352942</v>
      </c>
      <c r="J15" s="297">
        <f t="shared" si="4"/>
        <v>25.110294117647058</v>
      </c>
      <c r="K15" s="297">
        <f t="shared" si="4"/>
        <v>19.191176470588236</v>
      </c>
      <c r="L15" s="297">
        <f t="shared" si="4"/>
        <v>35.808823529411768</v>
      </c>
      <c r="M15" s="297">
        <f t="shared" si="4"/>
        <v>84.30147058823529</v>
      </c>
      <c r="N15" s="302" t="s">
        <v>103</v>
      </c>
      <c r="O15" s="302">
        <f t="shared" si="5"/>
        <v>3.2132869238977051</v>
      </c>
      <c r="P15" s="302">
        <f t="shared" si="5"/>
        <v>-4.4976637524524143</v>
      </c>
      <c r="Q15" s="302">
        <f t="shared" si="5"/>
        <v>1.0519137438474502</v>
      </c>
      <c r="R15" s="302">
        <f t="shared" si="5"/>
        <v>0.23246308470726262</v>
      </c>
      <c r="S15" s="296" t="s">
        <v>53</v>
      </c>
    </row>
    <row r="16" spans="1:19" ht="14.65" customHeight="1">
      <c r="A16" s="30" t="s">
        <v>41</v>
      </c>
      <c r="B16" s="280">
        <f t="shared" si="3"/>
        <v>100</v>
      </c>
      <c r="C16" s="311">
        <f t="shared" si="3"/>
        <v>11.15702479338843</v>
      </c>
      <c r="D16" s="311">
        <f t="shared" si="3"/>
        <v>29.33884297520661</v>
      </c>
      <c r="E16" s="311">
        <f t="shared" si="3"/>
        <v>11.570247933884298</v>
      </c>
      <c r="F16" s="311">
        <f t="shared" si="3"/>
        <v>47.933884297520663</v>
      </c>
      <c r="G16" s="291" t="s">
        <v>53</v>
      </c>
      <c r="H16" s="280">
        <f t="shared" si="4"/>
        <v>100</v>
      </c>
      <c r="I16" s="311">
        <f t="shared" si="4"/>
        <v>8.3815028901734099</v>
      </c>
      <c r="J16" s="311">
        <f t="shared" si="4"/>
        <v>32.080924855491332</v>
      </c>
      <c r="K16" s="311">
        <f t="shared" si="4"/>
        <v>10.404624277456648</v>
      </c>
      <c r="L16" s="311">
        <f t="shared" si="4"/>
        <v>49.132947976878611</v>
      </c>
      <c r="M16" s="311">
        <f t="shared" si="4"/>
        <v>96.242774566473983</v>
      </c>
      <c r="N16" s="312" t="s">
        <v>103</v>
      </c>
      <c r="O16" s="312">
        <f t="shared" si="5"/>
        <v>-2.7755219032150205</v>
      </c>
      <c r="P16" s="312">
        <f t="shared" si="5"/>
        <v>2.7420818802847222</v>
      </c>
      <c r="Q16" s="312">
        <f t="shared" si="5"/>
        <v>-1.1656236564276501</v>
      </c>
      <c r="R16" s="312">
        <f t="shared" si="5"/>
        <v>1.1990636793579483</v>
      </c>
      <c r="S16" s="291" t="s">
        <v>53</v>
      </c>
    </row>
    <row r="17" spans="1:19" ht="14.65" customHeight="1">
      <c r="A17" s="8"/>
      <c r="B17" s="365" t="s">
        <v>172</v>
      </c>
      <c r="C17" s="365"/>
      <c r="D17" s="365"/>
      <c r="E17" s="365"/>
      <c r="F17" s="365"/>
      <c r="G17" s="365"/>
      <c r="H17" s="365" t="s">
        <v>172</v>
      </c>
      <c r="I17" s="365"/>
      <c r="J17" s="365"/>
      <c r="K17" s="365"/>
      <c r="L17" s="365"/>
      <c r="M17" s="365"/>
      <c r="N17" s="365" t="s">
        <v>172</v>
      </c>
      <c r="O17" s="365"/>
      <c r="P17" s="365"/>
      <c r="Q17" s="365"/>
      <c r="R17" s="365"/>
      <c r="S17" s="365"/>
    </row>
    <row r="18" spans="1:19" ht="14.65" customHeight="1">
      <c r="A18" s="8"/>
      <c r="B18" s="362" t="s">
        <v>5</v>
      </c>
      <c r="C18" s="362"/>
      <c r="D18" s="362"/>
      <c r="E18" s="362"/>
      <c r="F18" s="362"/>
      <c r="G18" s="362"/>
      <c r="H18" s="362" t="s">
        <v>5</v>
      </c>
      <c r="I18" s="362"/>
      <c r="J18" s="362"/>
      <c r="K18" s="362"/>
      <c r="L18" s="362"/>
      <c r="M18" s="362"/>
      <c r="N18" s="362" t="s">
        <v>5</v>
      </c>
      <c r="O18" s="362"/>
      <c r="P18" s="362"/>
      <c r="Q18" s="362"/>
      <c r="R18" s="362"/>
      <c r="S18" s="362"/>
    </row>
    <row r="19" spans="1:19" ht="14.65" customHeight="1">
      <c r="A19" s="26" t="s">
        <v>29</v>
      </c>
      <c r="B19" s="307">
        <f>B20+B21</f>
        <v>13717</v>
      </c>
      <c r="C19" s="307">
        <f t="shared" ref="C19:M19" si="7">C20+C21</f>
        <v>2035</v>
      </c>
      <c r="D19" s="307">
        <f t="shared" si="7"/>
        <v>3159</v>
      </c>
      <c r="E19" s="307">
        <f t="shared" si="7"/>
        <v>2405</v>
      </c>
      <c r="F19" s="307">
        <f t="shared" si="7"/>
        <v>6118</v>
      </c>
      <c r="G19" s="307">
        <v>12008</v>
      </c>
      <c r="H19" s="307">
        <f t="shared" si="7"/>
        <v>16833</v>
      </c>
      <c r="I19" s="307">
        <f t="shared" si="7"/>
        <v>2120</v>
      </c>
      <c r="J19" s="307">
        <f t="shared" si="7"/>
        <v>4106</v>
      </c>
      <c r="K19" s="307">
        <f t="shared" si="7"/>
        <v>3180</v>
      </c>
      <c r="L19" s="307">
        <f t="shared" si="7"/>
        <v>7427</v>
      </c>
      <c r="M19" s="307">
        <f t="shared" si="7"/>
        <v>14975</v>
      </c>
      <c r="N19" s="274">
        <f t="shared" ref="N19:R21" si="8">H19-B19</f>
        <v>3116</v>
      </c>
      <c r="O19" s="274">
        <f t="shared" si="8"/>
        <v>85</v>
      </c>
      <c r="P19" s="274">
        <f t="shared" si="8"/>
        <v>947</v>
      </c>
      <c r="Q19" s="274">
        <f t="shared" si="8"/>
        <v>775</v>
      </c>
      <c r="R19" s="274">
        <f t="shared" si="8"/>
        <v>1309</v>
      </c>
      <c r="S19" s="274">
        <f t="shared" ref="S19" si="9">M19-G19</f>
        <v>2967</v>
      </c>
    </row>
    <row r="20" spans="1:19" ht="14.65" customHeight="1">
      <c r="A20" s="27" t="s">
        <v>30</v>
      </c>
      <c r="B20" s="292">
        <f>SUM(C20:F20)</f>
        <v>6139</v>
      </c>
      <c r="C20" s="292">
        <v>1525</v>
      </c>
      <c r="D20" s="292">
        <v>1820</v>
      </c>
      <c r="E20" s="292">
        <v>1229</v>
      </c>
      <c r="F20" s="292">
        <v>1565</v>
      </c>
      <c r="G20" s="296" t="s">
        <v>53</v>
      </c>
      <c r="H20" s="292">
        <f>SUM(I20:L20)</f>
        <v>8767</v>
      </c>
      <c r="I20" s="292">
        <v>1806</v>
      </c>
      <c r="J20" s="292">
        <v>2776</v>
      </c>
      <c r="K20" s="292">
        <v>1838</v>
      </c>
      <c r="L20" s="292">
        <v>2347</v>
      </c>
      <c r="M20" s="292">
        <v>6974</v>
      </c>
      <c r="N20" s="281">
        <f t="shared" si="8"/>
        <v>2628</v>
      </c>
      <c r="O20" s="281">
        <f t="shared" si="8"/>
        <v>281</v>
      </c>
      <c r="P20" s="281">
        <f t="shared" si="8"/>
        <v>956</v>
      </c>
      <c r="Q20" s="281">
        <f t="shared" si="8"/>
        <v>609</v>
      </c>
      <c r="R20" s="281">
        <f t="shared" si="8"/>
        <v>782</v>
      </c>
      <c r="S20" s="296" t="s">
        <v>53</v>
      </c>
    </row>
    <row r="21" spans="1:19" ht="14.65" customHeight="1">
      <c r="A21" s="30" t="s">
        <v>41</v>
      </c>
      <c r="B21" s="291">
        <f>SUM(C21:F21)</f>
        <v>7578</v>
      </c>
      <c r="C21" s="291">
        <v>510</v>
      </c>
      <c r="D21" s="291">
        <v>1339</v>
      </c>
      <c r="E21" s="291">
        <v>1176</v>
      </c>
      <c r="F21" s="291">
        <v>4553</v>
      </c>
      <c r="G21" s="291" t="s">
        <v>53</v>
      </c>
      <c r="H21" s="291">
        <f>SUM(I21:L21)</f>
        <v>8066</v>
      </c>
      <c r="I21" s="291">
        <v>314</v>
      </c>
      <c r="J21" s="291">
        <v>1330</v>
      </c>
      <c r="K21" s="291">
        <v>1342</v>
      </c>
      <c r="L21" s="291">
        <v>5080</v>
      </c>
      <c r="M21" s="291">
        <v>8001</v>
      </c>
      <c r="N21" s="279">
        <f t="shared" si="8"/>
        <v>488</v>
      </c>
      <c r="O21" s="279">
        <f t="shared" si="8"/>
        <v>-196</v>
      </c>
      <c r="P21" s="279">
        <f t="shared" si="8"/>
        <v>-9</v>
      </c>
      <c r="Q21" s="279">
        <f t="shared" si="8"/>
        <v>166</v>
      </c>
      <c r="R21" s="279">
        <f t="shared" si="8"/>
        <v>527</v>
      </c>
      <c r="S21" s="291" t="s">
        <v>53</v>
      </c>
    </row>
    <row r="22" spans="1:19" ht="14.65" customHeight="1">
      <c r="A22" s="31"/>
      <c r="B22" s="376" t="s">
        <v>156</v>
      </c>
      <c r="C22" s="364"/>
      <c r="D22" s="364"/>
      <c r="E22" s="364"/>
      <c r="F22" s="364"/>
      <c r="G22" s="364"/>
      <c r="H22" s="376" t="s">
        <v>156</v>
      </c>
      <c r="I22" s="364"/>
      <c r="J22" s="364"/>
      <c r="K22" s="364"/>
      <c r="L22" s="364"/>
      <c r="M22" s="364"/>
      <c r="N22" s="376" t="s">
        <v>124</v>
      </c>
      <c r="O22" s="364"/>
      <c r="P22" s="364"/>
      <c r="Q22" s="364"/>
      <c r="R22" s="364"/>
      <c r="S22" s="364"/>
    </row>
    <row r="23" spans="1:19" ht="14.65" customHeight="1">
      <c r="A23" s="26" t="s">
        <v>29</v>
      </c>
      <c r="B23" s="304">
        <f t="shared" ref="B23:G25" si="10">B19*100/$B19</f>
        <v>100</v>
      </c>
      <c r="C23" s="295">
        <f t="shared" si="10"/>
        <v>14.83560545308741</v>
      </c>
      <c r="D23" s="295">
        <f t="shared" si="10"/>
        <v>23.02981701538237</v>
      </c>
      <c r="E23" s="295">
        <f>E19*100/$B19</f>
        <v>17.532988262739668</v>
      </c>
      <c r="F23" s="295">
        <f>F19*100/$B19</f>
        <v>44.601589268790555</v>
      </c>
      <c r="G23" s="295">
        <f t="shared" si="10"/>
        <v>87.54100750893052</v>
      </c>
      <c r="H23" s="304">
        <f t="shared" ref="H23:M25" si="11">H19*100/$H19</f>
        <v>100</v>
      </c>
      <c r="I23" s="295">
        <f t="shared" si="11"/>
        <v>12.594308798194024</v>
      </c>
      <c r="J23" s="295">
        <f t="shared" si="11"/>
        <v>24.392562228955029</v>
      </c>
      <c r="K23" s="295">
        <f t="shared" si="11"/>
        <v>18.891463197291035</v>
      </c>
      <c r="L23" s="295">
        <f t="shared" si="11"/>
        <v>44.121665775559912</v>
      </c>
      <c r="M23" s="295">
        <f t="shared" si="11"/>
        <v>88.962157666488451</v>
      </c>
      <c r="N23" s="303" t="s">
        <v>103</v>
      </c>
      <c r="O23" s="301">
        <f t="shared" ref="O23:R25" si="12">I23-C23</f>
        <v>-2.2412966548933859</v>
      </c>
      <c r="P23" s="301">
        <f t="shared" si="12"/>
        <v>1.3627452135726585</v>
      </c>
      <c r="Q23" s="301">
        <f t="shared" si="12"/>
        <v>1.3584749345513671</v>
      </c>
      <c r="R23" s="301">
        <f t="shared" si="12"/>
        <v>-0.47992349323064332</v>
      </c>
      <c r="S23" s="301">
        <f t="shared" ref="S23" si="13">M23-G23</f>
        <v>1.4211501575579319</v>
      </c>
    </row>
    <row r="24" spans="1:19" ht="14.65" customHeight="1">
      <c r="A24" s="27" t="s">
        <v>30</v>
      </c>
      <c r="B24" s="305">
        <f t="shared" si="10"/>
        <v>100</v>
      </c>
      <c r="C24" s="297">
        <f t="shared" si="10"/>
        <v>24.841179345170222</v>
      </c>
      <c r="D24" s="297">
        <f t="shared" si="10"/>
        <v>29.646522234891677</v>
      </c>
      <c r="E24" s="297">
        <f t="shared" si="10"/>
        <v>20.019547157517511</v>
      </c>
      <c r="F24" s="297">
        <f t="shared" si="10"/>
        <v>25.49275126242059</v>
      </c>
      <c r="G24" s="296" t="s">
        <v>53</v>
      </c>
      <c r="H24" s="305">
        <f t="shared" si="11"/>
        <v>100</v>
      </c>
      <c r="I24" s="297">
        <f t="shared" si="11"/>
        <v>20.599977187179196</v>
      </c>
      <c r="J24" s="297">
        <f t="shared" si="11"/>
        <v>31.664195277746092</v>
      </c>
      <c r="K24" s="297">
        <f t="shared" si="11"/>
        <v>20.964982320063875</v>
      </c>
      <c r="L24" s="297">
        <f t="shared" si="11"/>
        <v>26.770845215010837</v>
      </c>
      <c r="M24" s="297">
        <f t="shared" si="11"/>
        <v>79.548306148055204</v>
      </c>
      <c r="N24" s="302" t="s">
        <v>103</v>
      </c>
      <c r="O24" s="302">
        <f t="shared" si="12"/>
        <v>-4.241202157991026</v>
      </c>
      <c r="P24" s="302">
        <f t="shared" si="12"/>
        <v>2.0176730428544154</v>
      </c>
      <c r="Q24" s="302">
        <f t="shared" si="12"/>
        <v>0.94543516254636373</v>
      </c>
      <c r="R24" s="302">
        <f t="shared" si="12"/>
        <v>1.2780939525902468</v>
      </c>
      <c r="S24" s="296" t="s">
        <v>53</v>
      </c>
    </row>
    <row r="25" spans="1:19" ht="14.65" customHeight="1">
      <c r="A25" s="30" t="s">
        <v>41</v>
      </c>
      <c r="B25" s="280">
        <f t="shared" si="10"/>
        <v>100</v>
      </c>
      <c r="C25" s="295">
        <f t="shared" si="10"/>
        <v>6.7300079176563736</v>
      </c>
      <c r="D25" s="295">
        <f t="shared" si="10"/>
        <v>17.669569807337027</v>
      </c>
      <c r="E25" s="295">
        <f t="shared" si="10"/>
        <v>15.518606492478227</v>
      </c>
      <c r="F25" s="295">
        <f t="shared" si="10"/>
        <v>60.081815782528373</v>
      </c>
      <c r="G25" s="291" t="s">
        <v>53</v>
      </c>
      <c r="H25" s="280">
        <f t="shared" si="11"/>
        <v>100</v>
      </c>
      <c r="I25" s="295">
        <f t="shared" si="11"/>
        <v>3.8928837093974709</v>
      </c>
      <c r="J25" s="295">
        <f t="shared" si="11"/>
        <v>16.488966030250435</v>
      </c>
      <c r="K25" s="295">
        <f t="shared" si="11"/>
        <v>16.637738656087279</v>
      </c>
      <c r="L25" s="295">
        <f t="shared" si="11"/>
        <v>62.980411604264816</v>
      </c>
      <c r="M25" s="295">
        <f t="shared" si="11"/>
        <v>99.194148276717087</v>
      </c>
      <c r="N25" s="301" t="s">
        <v>103</v>
      </c>
      <c r="O25" s="301">
        <f t="shared" si="12"/>
        <v>-2.8371242082589028</v>
      </c>
      <c r="P25" s="301">
        <f t="shared" si="12"/>
        <v>-1.180603777086592</v>
      </c>
      <c r="Q25" s="301">
        <f t="shared" si="12"/>
        <v>1.1191321636090521</v>
      </c>
      <c r="R25" s="301">
        <f t="shared" si="12"/>
        <v>2.8985958217364427</v>
      </c>
      <c r="S25" s="291" t="s">
        <v>53</v>
      </c>
    </row>
    <row r="26" spans="1:19" ht="20.25" customHeight="1">
      <c r="A26" s="373" t="s">
        <v>127</v>
      </c>
      <c r="B26" s="373"/>
      <c r="C26" s="373"/>
      <c r="D26" s="373"/>
      <c r="E26" s="373"/>
      <c r="F26" s="373"/>
      <c r="G26" s="373"/>
      <c r="H26" s="373"/>
      <c r="I26" s="373"/>
      <c r="J26" s="373"/>
      <c r="K26" s="373"/>
      <c r="L26" s="373"/>
      <c r="M26" s="373"/>
      <c r="N26" s="373"/>
      <c r="O26" s="373"/>
      <c r="P26" s="373"/>
      <c r="Q26" s="373"/>
      <c r="R26" s="373"/>
      <c r="S26" s="373"/>
    </row>
  </sheetData>
  <mergeCells count="29">
    <mergeCell ref="A26:S26"/>
    <mergeCell ref="B18:G18"/>
    <mergeCell ref="H18:M18"/>
    <mergeCell ref="N18:S18"/>
    <mergeCell ref="B22:G22"/>
    <mergeCell ref="H22:M22"/>
    <mergeCell ref="N22:S22"/>
    <mergeCell ref="B13:G13"/>
    <mergeCell ref="H13:M13"/>
    <mergeCell ref="N13:S13"/>
    <mergeCell ref="B17:G17"/>
    <mergeCell ref="H17:M17"/>
    <mergeCell ref="N17:S17"/>
    <mergeCell ref="B8:G8"/>
    <mergeCell ref="H8:M8"/>
    <mergeCell ref="N8:S8"/>
    <mergeCell ref="B9:G9"/>
    <mergeCell ref="H9:M9"/>
    <mergeCell ref="N9:S9"/>
    <mergeCell ref="A5:A7"/>
    <mergeCell ref="B5:G5"/>
    <mergeCell ref="H5:M5"/>
    <mergeCell ref="N5:S5"/>
    <mergeCell ref="B6:B7"/>
    <mergeCell ref="C6:G6"/>
    <mergeCell ref="H6:H7"/>
    <mergeCell ref="I6:M6"/>
    <mergeCell ref="N6:N7"/>
    <mergeCell ref="O6:S6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6"/>
  <sheetViews>
    <sheetView zoomScaleNormal="100" workbookViewId="0"/>
  </sheetViews>
  <sheetFormatPr baseColWidth="10" defaultColWidth="10.81640625" defaultRowHeight="14.65" customHeight="1"/>
  <cols>
    <col min="1" max="1" width="18.54296875" style="3" customWidth="1"/>
    <col min="2" max="2" width="15.54296875" style="3" customWidth="1"/>
    <col min="3" max="5" width="12.54296875" style="3" customWidth="1"/>
    <col min="6" max="6" width="12.54296875" style="283" customWidth="1"/>
    <col min="7" max="7" width="12.54296875" style="3" customWidth="1"/>
    <col min="8" max="8" width="15.54296875" style="3" customWidth="1"/>
    <col min="9" max="11" width="12.54296875" style="3" customWidth="1"/>
    <col min="12" max="12" width="12.54296875" style="283" customWidth="1"/>
    <col min="13" max="13" width="12.54296875" style="3" customWidth="1"/>
    <col min="14" max="14" width="15.54296875" style="3" customWidth="1"/>
    <col min="15" max="17" width="12.54296875" style="3" customWidth="1"/>
    <col min="18" max="18" width="12.54296875" style="283" customWidth="1"/>
    <col min="19" max="19" width="12.54296875" style="3" customWidth="1"/>
    <col min="20" max="16384" width="10.81640625" style="3"/>
  </cols>
  <sheetData>
    <row r="1" spans="1:19" s="5" customFormat="1" ht="20.25" customHeight="1">
      <c r="A1" s="4" t="s">
        <v>0</v>
      </c>
      <c r="F1" s="284"/>
      <c r="L1" s="284"/>
      <c r="R1" s="284"/>
    </row>
    <row r="2" spans="1:19" s="2" customFormat="1" ht="14.65" customHeight="1">
      <c r="A2" s="1"/>
      <c r="F2" s="282"/>
      <c r="L2" s="282"/>
      <c r="R2" s="282"/>
    </row>
    <row r="3" spans="1:19" s="2" customFormat="1" ht="14.65" customHeight="1">
      <c r="A3" s="9" t="s">
        <v>350</v>
      </c>
      <c r="F3" s="282"/>
      <c r="L3" s="282"/>
      <c r="R3" s="282"/>
    </row>
    <row r="5" spans="1:19" ht="14.65" customHeight="1">
      <c r="A5" s="374" t="s">
        <v>207</v>
      </c>
      <c r="B5" s="366">
        <v>2012</v>
      </c>
      <c r="C5" s="366"/>
      <c r="D5" s="366"/>
      <c r="E5" s="366"/>
      <c r="F5" s="366"/>
      <c r="G5" s="366"/>
      <c r="H5" s="366">
        <v>2015</v>
      </c>
      <c r="I5" s="366"/>
      <c r="J5" s="366"/>
      <c r="K5" s="366"/>
      <c r="L5" s="366"/>
      <c r="M5" s="366"/>
      <c r="N5" s="366" t="s">
        <v>214</v>
      </c>
      <c r="O5" s="366"/>
      <c r="P5" s="366"/>
      <c r="Q5" s="366"/>
      <c r="R5" s="366"/>
      <c r="S5" s="366"/>
    </row>
    <row r="6" spans="1:19" ht="14.65" customHeight="1">
      <c r="A6" s="375"/>
      <c r="B6" s="371" t="s">
        <v>154</v>
      </c>
      <c r="C6" s="366" t="s">
        <v>27</v>
      </c>
      <c r="D6" s="366"/>
      <c r="E6" s="366"/>
      <c r="F6" s="366"/>
      <c r="G6" s="366"/>
      <c r="H6" s="371" t="s">
        <v>154</v>
      </c>
      <c r="I6" s="366" t="s">
        <v>27</v>
      </c>
      <c r="J6" s="366"/>
      <c r="K6" s="366"/>
      <c r="L6" s="366"/>
      <c r="M6" s="366"/>
      <c r="N6" s="371" t="s">
        <v>154</v>
      </c>
      <c r="O6" s="366" t="s">
        <v>27</v>
      </c>
      <c r="P6" s="366"/>
      <c r="Q6" s="366"/>
      <c r="R6" s="366"/>
      <c r="S6" s="366"/>
    </row>
    <row r="7" spans="1:19" s="25" customFormat="1" ht="40.15" customHeight="1">
      <c r="A7" s="377"/>
      <c r="B7" s="372"/>
      <c r="C7" s="181" t="s">
        <v>72</v>
      </c>
      <c r="D7" s="181" t="s">
        <v>145</v>
      </c>
      <c r="E7" s="300" t="s">
        <v>146</v>
      </c>
      <c r="F7" s="300" t="s">
        <v>147</v>
      </c>
      <c r="G7" s="181" t="s">
        <v>158</v>
      </c>
      <c r="H7" s="372"/>
      <c r="I7" s="181" t="s">
        <v>72</v>
      </c>
      <c r="J7" s="181" t="s">
        <v>145</v>
      </c>
      <c r="K7" s="300" t="s">
        <v>146</v>
      </c>
      <c r="L7" s="300" t="s">
        <v>147</v>
      </c>
      <c r="M7" s="181" t="s">
        <v>158</v>
      </c>
      <c r="N7" s="372"/>
      <c r="O7" s="181" t="s">
        <v>72</v>
      </c>
      <c r="P7" s="181" t="s">
        <v>145</v>
      </c>
      <c r="Q7" s="300" t="s">
        <v>146</v>
      </c>
      <c r="R7" s="300" t="s">
        <v>147</v>
      </c>
      <c r="S7" s="181" t="s">
        <v>158</v>
      </c>
    </row>
    <row r="8" spans="1:19" ht="14.65" customHeight="1">
      <c r="A8" s="8"/>
      <c r="B8" s="365" t="s">
        <v>173</v>
      </c>
      <c r="C8" s="365"/>
      <c r="D8" s="365"/>
      <c r="E8" s="365"/>
      <c r="F8" s="365"/>
      <c r="G8" s="365"/>
      <c r="H8" s="365" t="s">
        <v>173</v>
      </c>
      <c r="I8" s="365"/>
      <c r="J8" s="365"/>
      <c r="K8" s="365"/>
      <c r="L8" s="365"/>
      <c r="M8" s="365"/>
      <c r="N8" s="365" t="s">
        <v>173</v>
      </c>
      <c r="O8" s="365"/>
      <c r="P8" s="365"/>
      <c r="Q8" s="365"/>
      <c r="R8" s="365"/>
      <c r="S8" s="365"/>
    </row>
    <row r="9" spans="1:19" ht="14.65" customHeight="1">
      <c r="A9" s="8"/>
      <c r="B9" s="362" t="s">
        <v>5</v>
      </c>
      <c r="C9" s="362"/>
      <c r="D9" s="362"/>
      <c r="E9" s="362"/>
      <c r="F9" s="362"/>
      <c r="G9" s="362"/>
      <c r="H9" s="362" t="s">
        <v>5</v>
      </c>
      <c r="I9" s="362"/>
      <c r="J9" s="362"/>
      <c r="K9" s="362"/>
      <c r="L9" s="362"/>
      <c r="M9" s="362"/>
      <c r="N9" s="362" t="s">
        <v>5</v>
      </c>
      <c r="O9" s="362"/>
      <c r="P9" s="362"/>
      <c r="Q9" s="362"/>
      <c r="R9" s="362"/>
      <c r="S9" s="362"/>
    </row>
    <row r="10" spans="1:19" ht="14.65" customHeight="1">
      <c r="A10" s="26" t="s">
        <v>29</v>
      </c>
      <c r="B10" s="307">
        <f>B11+B12</f>
        <v>643302</v>
      </c>
      <c r="C10" s="307">
        <f t="shared" ref="C10:M10" si="0">C11+C12</f>
        <v>96362</v>
      </c>
      <c r="D10" s="307">
        <f t="shared" si="0"/>
        <v>290580</v>
      </c>
      <c r="E10" s="307">
        <f t="shared" si="0"/>
        <v>78745</v>
      </c>
      <c r="F10" s="307">
        <f t="shared" si="0"/>
        <v>177615</v>
      </c>
      <c r="G10" s="307">
        <f t="shared" si="0"/>
        <v>381958</v>
      </c>
      <c r="H10" s="307">
        <f t="shared" si="0"/>
        <v>658515</v>
      </c>
      <c r="I10" s="307">
        <f t="shared" si="0"/>
        <v>79726</v>
      </c>
      <c r="J10" s="307">
        <f t="shared" si="0"/>
        <v>286649</v>
      </c>
      <c r="K10" s="307">
        <f t="shared" si="0"/>
        <v>95061</v>
      </c>
      <c r="L10" s="307">
        <f t="shared" si="0"/>
        <v>197079</v>
      </c>
      <c r="M10" s="307">
        <f t="shared" si="0"/>
        <v>428641</v>
      </c>
      <c r="N10" s="309">
        <f t="shared" ref="N10:R12" si="1">H10-B10</f>
        <v>15213</v>
      </c>
      <c r="O10" s="309">
        <f t="shared" si="1"/>
        <v>-16636</v>
      </c>
      <c r="P10" s="309">
        <f t="shared" si="1"/>
        <v>-3931</v>
      </c>
      <c r="Q10" s="309">
        <f t="shared" si="1"/>
        <v>16316</v>
      </c>
      <c r="R10" s="309">
        <f t="shared" si="1"/>
        <v>19464</v>
      </c>
      <c r="S10" s="309">
        <f t="shared" ref="S10:S12" si="2">M10-G10</f>
        <v>46683</v>
      </c>
    </row>
    <row r="11" spans="1:19" ht="14.65" customHeight="1">
      <c r="A11" s="27" t="s">
        <v>30</v>
      </c>
      <c r="B11" s="292">
        <f>SUM(C11:F11)</f>
        <v>587994</v>
      </c>
      <c r="C11" s="292">
        <v>92131</v>
      </c>
      <c r="D11" s="292">
        <v>267344</v>
      </c>
      <c r="E11" s="292">
        <v>74941</v>
      </c>
      <c r="F11" s="292">
        <v>153578</v>
      </c>
      <c r="G11" s="292">
        <v>327434</v>
      </c>
      <c r="H11" s="292">
        <f>SUM(I11:L11)</f>
        <v>597978</v>
      </c>
      <c r="I11" s="292">
        <v>77838</v>
      </c>
      <c r="J11" s="292">
        <v>259977</v>
      </c>
      <c r="K11" s="292">
        <v>88474</v>
      </c>
      <c r="L11" s="292">
        <v>171689</v>
      </c>
      <c r="M11" s="292">
        <v>368770</v>
      </c>
      <c r="N11" s="293">
        <f t="shared" si="1"/>
        <v>9984</v>
      </c>
      <c r="O11" s="293">
        <f t="shared" si="1"/>
        <v>-14293</v>
      </c>
      <c r="P11" s="293">
        <f t="shared" si="1"/>
        <v>-7367</v>
      </c>
      <c r="Q11" s="293">
        <f t="shared" si="1"/>
        <v>13533</v>
      </c>
      <c r="R11" s="293">
        <f t="shared" si="1"/>
        <v>18111</v>
      </c>
      <c r="S11" s="293">
        <f t="shared" si="2"/>
        <v>41336</v>
      </c>
    </row>
    <row r="12" spans="1:19" ht="14.65" customHeight="1">
      <c r="A12" s="30" t="s">
        <v>41</v>
      </c>
      <c r="B12" s="291">
        <f>SUM(C12:F12)</f>
        <v>55308</v>
      </c>
      <c r="C12" s="291">
        <v>4231</v>
      </c>
      <c r="D12" s="291">
        <v>23236</v>
      </c>
      <c r="E12" s="291">
        <v>3804</v>
      </c>
      <c r="F12" s="291">
        <v>24037</v>
      </c>
      <c r="G12" s="291">
        <v>54524</v>
      </c>
      <c r="H12" s="291">
        <f>SUM(I12:L12)</f>
        <v>60537</v>
      </c>
      <c r="I12" s="291">
        <v>1888</v>
      </c>
      <c r="J12" s="291">
        <v>26672</v>
      </c>
      <c r="K12" s="291">
        <v>6587</v>
      </c>
      <c r="L12" s="291">
        <v>25390</v>
      </c>
      <c r="M12" s="291">
        <v>59871</v>
      </c>
      <c r="N12" s="294">
        <f t="shared" si="1"/>
        <v>5229</v>
      </c>
      <c r="O12" s="294">
        <f t="shared" si="1"/>
        <v>-2343</v>
      </c>
      <c r="P12" s="294">
        <f t="shared" si="1"/>
        <v>3436</v>
      </c>
      <c r="Q12" s="294">
        <f t="shared" si="1"/>
        <v>2783</v>
      </c>
      <c r="R12" s="294">
        <f t="shared" si="1"/>
        <v>1353</v>
      </c>
      <c r="S12" s="294">
        <f t="shared" si="2"/>
        <v>5347</v>
      </c>
    </row>
    <row r="13" spans="1:19" ht="14.65" customHeight="1">
      <c r="A13" s="31"/>
      <c r="B13" s="376" t="s">
        <v>231</v>
      </c>
      <c r="C13" s="364"/>
      <c r="D13" s="364"/>
      <c r="E13" s="364"/>
      <c r="F13" s="364"/>
      <c r="G13" s="364"/>
      <c r="H13" s="376" t="s">
        <v>231</v>
      </c>
      <c r="I13" s="364"/>
      <c r="J13" s="364"/>
      <c r="K13" s="364"/>
      <c r="L13" s="364"/>
      <c r="M13" s="364"/>
      <c r="N13" s="376" t="s">
        <v>124</v>
      </c>
      <c r="O13" s="364"/>
      <c r="P13" s="364"/>
      <c r="Q13" s="364"/>
      <c r="R13" s="364"/>
      <c r="S13" s="364"/>
    </row>
    <row r="14" spans="1:19" ht="14.65" customHeight="1">
      <c r="A14" s="26" t="s">
        <v>29</v>
      </c>
      <c r="B14" s="304">
        <f t="shared" ref="B14:G16" si="3">B10*100/$B10</f>
        <v>100</v>
      </c>
      <c r="C14" s="63">
        <f t="shared" si="3"/>
        <v>14.979278783526244</v>
      </c>
      <c r="D14" s="63">
        <f t="shared" si="3"/>
        <v>45.170075640989765</v>
      </c>
      <c r="E14" s="63">
        <f t="shared" si="3"/>
        <v>12.240751622099729</v>
      </c>
      <c r="F14" s="295">
        <f t="shared" ref="F14" si="4">F10*100/$B10</f>
        <v>27.609893953384258</v>
      </c>
      <c r="G14" s="63">
        <f t="shared" si="3"/>
        <v>59.374601664537032</v>
      </c>
      <c r="H14" s="304">
        <f>H10*100/$H10</f>
        <v>100</v>
      </c>
      <c r="I14" s="63">
        <f t="shared" ref="H14:M16" si="5">I10*100/$H10</f>
        <v>12.106937579250284</v>
      </c>
      <c r="J14" s="63">
        <f t="shared" si="5"/>
        <v>43.529608285308612</v>
      </c>
      <c r="K14" s="63">
        <f t="shared" si="5"/>
        <v>14.435662057811895</v>
      </c>
      <c r="L14" s="295">
        <f t="shared" ref="L14" si="6">L10*100/$H10</f>
        <v>29.92779207762921</v>
      </c>
      <c r="M14" s="63">
        <f t="shared" si="5"/>
        <v>65.092063202812383</v>
      </c>
      <c r="N14" s="183" t="s">
        <v>103</v>
      </c>
      <c r="O14" s="174">
        <f t="shared" ref="O14:R16" si="7">I14-C14</f>
        <v>-2.8723412042759602</v>
      </c>
      <c r="P14" s="174">
        <f t="shared" si="7"/>
        <v>-1.6404673556811531</v>
      </c>
      <c r="Q14" s="174">
        <f t="shared" si="7"/>
        <v>2.1949104357121652</v>
      </c>
      <c r="R14" s="301">
        <f t="shared" si="7"/>
        <v>2.3178981242449517</v>
      </c>
      <c r="S14" s="174">
        <f t="shared" ref="S14:S16" si="8">M14-G14</f>
        <v>5.7174615382753515</v>
      </c>
    </row>
    <row r="15" spans="1:19" ht="14.65" customHeight="1">
      <c r="A15" s="27" t="s">
        <v>30</v>
      </c>
      <c r="B15" s="305">
        <f t="shared" si="3"/>
        <v>100</v>
      </c>
      <c r="C15" s="65">
        <f t="shared" si="3"/>
        <v>15.66869729963231</v>
      </c>
      <c r="D15" s="65">
        <f t="shared" si="3"/>
        <v>45.467130616979084</v>
      </c>
      <c r="E15" s="65">
        <f t="shared" si="3"/>
        <v>12.74519808025252</v>
      </c>
      <c r="F15" s="297">
        <f t="shared" ref="F15" si="9">F11*100/$B11</f>
        <v>26.118974003136085</v>
      </c>
      <c r="G15" s="65">
        <f t="shared" si="3"/>
        <v>55.686622652612101</v>
      </c>
      <c r="H15" s="305">
        <f t="shared" si="5"/>
        <v>100</v>
      </c>
      <c r="I15" s="65">
        <f t="shared" si="5"/>
        <v>13.016866841255029</v>
      </c>
      <c r="J15" s="65">
        <f t="shared" si="5"/>
        <v>43.476014167745305</v>
      </c>
      <c r="K15" s="65">
        <f t="shared" si="5"/>
        <v>14.795527594660673</v>
      </c>
      <c r="L15" s="297">
        <f t="shared" ref="L15" si="10">L11*100/$H11</f>
        <v>28.711591396338996</v>
      </c>
      <c r="M15" s="65">
        <f t="shared" si="5"/>
        <v>61.669492857596765</v>
      </c>
      <c r="N15" s="175" t="s">
        <v>103</v>
      </c>
      <c r="O15" s="175">
        <f t="shared" si="7"/>
        <v>-2.6518304583772814</v>
      </c>
      <c r="P15" s="175">
        <f t="shared" si="7"/>
        <v>-1.991116449233779</v>
      </c>
      <c r="Q15" s="175">
        <f t="shared" si="7"/>
        <v>2.050329514408153</v>
      </c>
      <c r="R15" s="302">
        <f t="shared" si="7"/>
        <v>2.5926173932029108</v>
      </c>
      <c r="S15" s="175">
        <f t="shared" si="8"/>
        <v>5.982870204984664</v>
      </c>
    </row>
    <row r="16" spans="1:19" ht="14.65" customHeight="1">
      <c r="A16" s="30" t="s">
        <v>41</v>
      </c>
      <c r="B16" s="280">
        <f t="shared" si="3"/>
        <v>100</v>
      </c>
      <c r="C16" s="195">
        <f t="shared" si="3"/>
        <v>7.6498879004845595</v>
      </c>
      <c r="D16" s="195">
        <f t="shared" si="3"/>
        <v>42.012005496492371</v>
      </c>
      <c r="E16" s="195">
        <f t="shared" si="3"/>
        <v>6.877847689303537</v>
      </c>
      <c r="F16" s="311">
        <f t="shared" ref="F16" si="11">F12*100/$B12</f>
        <v>43.460258913719535</v>
      </c>
      <c r="G16" s="195">
        <f t="shared" si="3"/>
        <v>98.582483546684017</v>
      </c>
      <c r="H16" s="280">
        <f t="shared" si="5"/>
        <v>100</v>
      </c>
      <c r="I16" s="195">
        <f t="shared" si="5"/>
        <v>3.1187538199778646</v>
      </c>
      <c r="J16" s="195">
        <f t="shared" si="5"/>
        <v>44.059005236466952</v>
      </c>
      <c r="K16" s="195">
        <f t="shared" si="5"/>
        <v>10.880948841204553</v>
      </c>
      <c r="L16" s="311">
        <f t="shared" ref="L16" si="12">L12*100/$H12</f>
        <v>41.94129210235063</v>
      </c>
      <c r="M16" s="195">
        <f t="shared" si="5"/>
        <v>98.899846374944246</v>
      </c>
      <c r="N16" s="196" t="s">
        <v>103</v>
      </c>
      <c r="O16" s="196">
        <f t="shared" si="7"/>
        <v>-4.5311340805066944</v>
      </c>
      <c r="P16" s="196">
        <f t="shared" si="7"/>
        <v>2.0469997399745807</v>
      </c>
      <c r="Q16" s="196">
        <f t="shared" si="7"/>
        <v>4.0031011519010162</v>
      </c>
      <c r="R16" s="312">
        <f t="shared" si="7"/>
        <v>-1.5189668113689052</v>
      </c>
      <c r="S16" s="196">
        <f t="shared" si="8"/>
        <v>0.31736282826022943</v>
      </c>
    </row>
    <row r="17" spans="1:19" ht="14.65" customHeight="1">
      <c r="A17" s="8"/>
      <c r="B17" s="365" t="s">
        <v>172</v>
      </c>
      <c r="C17" s="365"/>
      <c r="D17" s="365"/>
      <c r="E17" s="365"/>
      <c r="F17" s="365"/>
      <c r="G17" s="365"/>
      <c r="H17" s="365" t="s">
        <v>172</v>
      </c>
      <c r="I17" s="365"/>
      <c r="J17" s="365"/>
      <c r="K17" s="365"/>
      <c r="L17" s="365"/>
      <c r="M17" s="365"/>
      <c r="N17" s="365" t="s">
        <v>172</v>
      </c>
      <c r="O17" s="365"/>
      <c r="P17" s="365"/>
      <c r="Q17" s="365"/>
      <c r="R17" s="365"/>
      <c r="S17" s="365"/>
    </row>
    <row r="18" spans="1:19" ht="14.65" customHeight="1">
      <c r="A18" s="8"/>
      <c r="B18" s="362" t="s">
        <v>5</v>
      </c>
      <c r="C18" s="362"/>
      <c r="D18" s="362"/>
      <c r="E18" s="362"/>
      <c r="F18" s="362"/>
      <c r="G18" s="362"/>
      <c r="H18" s="362" t="s">
        <v>5</v>
      </c>
      <c r="I18" s="362"/>
      <c r="J18" s="362"/>
      <c r="K18" s="362"/>
      <c r="L18" s="362"/>
      <c r="M18" s="362"/>
      <c r="N18" s="362" t="s">
        <v>5</v>
      </c>
      <c r="O18" s="362"/>
      <c r="P18" s="362"/>
      <c r="Q18" s="362"/>
      <c r="R18" s="362"/>
      <c r="S18" s="362"/>
    </row>
    <row r="19" spans="1:19" ht="14.65" customHeight="1">
      <c r="A19" s="26" t="s">
        <v>29</v>
      </c>
      <c r="B19" s="307">
        <f>B20+B21</f>
        <v>1596048</v>
      </c>
      <c r="C19" s="307">
        <f t="shared" ref="C19:M19" si="13">C20+C21</f>
        <v>286307</v>
      </c>
      <c r="D19" s="307">
        <f t="shared" si="13"/>
        <v>637540</v>
      </c>
      <c r="E19" s="307">
        <f t="shared" si="13"/>
        <v>207792</v>
      </c>
      <c r="F19" s="307">
        <f t="shared" si="13"/>
        <v>464409</v>
      </c>
      <c r="G19" s="307">
        <f t="shared" si="13"/>
        <v>985310</v>
      </c>
      <c r="H19" s="307">
        <f t="shared" si="13"/>
        <v>1621598</v>
      </c>
      <c r="I19" s="307">
        <f t="shared" si="13"/>
        <v>221683</v>
      </c>
      <c r="J19" s="307">
        <f t="shared" si="13"/>
        <v>592872</v>
      </c>
      <c r="K19" s="307">
        <f t="shared" si="13"/>
        <v>249718</v>
      </c>
      <c r="L19" s="307">
        <f t="shared" si="13"/>
        <v>557325</v>
      </c>
      <c r="M19" s="307">
        <f t="shared" si="13"/>
        <v>1107076</v>
      </c>
      <c r="N19" s="309">
        <f t="shared" ref="N19:R21" si="14">H19-B19</f>
        <v>25550</v>
      </c>
      <c r="O19" s="309">
        <f t="shared" si="14"/>
        <v>-64624</v>
      </c>
      <c r="P19" s="309">
        <f t="shared" si="14"/>
        <v>-44668</v>
      </c>
      <c r="Q19" s="309">
        <f t="shared" si="14"/>
        <v>41926</v>
      </c>
      <c r="R19" s="309">
        <f t="shared" si="14"/>
        <v>92916</v>
      </c>
      <c r="S19" s="309">
        <f t="shared" ref="S19:S21" si="15">M19-G19</f>
        <v>121766</v>
      </c>
    </row>
    <row r="20" spans="1:19" ht="14.65" customHeight="1">
      <c r="A20" s="27" t="s">
        <v>30</v>
      </c>
      <c r="B20" s="292">
        <f>SUM(C20:F20)</f>
        <v>1211239</v>
      </c>
      <c r="C20" s="292">
        <v>257259</v>
      </c>
      <c r="D20" s="292">
        <v>567869</v>
      </c>
      <c r="E20" s="292">
        <v>147371</v>
      </c>
      <c r="F20" s="292">
        <v>238740</v>
      </c>
      <c r="G20" s="292">
        <v>605391</v>
      </c>
      <c r="H20" s="292">
        <f>SUM(I20:L20)</f>
        <v>1213772</v>
      </c>
      <c r="I20" s="292">
        <v>209221</v>
      </c>
      <c r="J20" s="292">
        <v>526819</v>
      </c>
      <c r="K20" s="292">
        <v>179368</v>
      </c>
      <c r="L20" s="292">
        <v>298364</v>
      </c>
      <c r="M20" s="292">
        <v>703213</v>
      </c>
      <c r="N20" s="293">
        <f t="shared" si="14"/>
        <v>2533</v>
      </c>
      <c r="O20" s="293">
        <f t="shared" si="14"/>
        <v>-48038</v>
      </c>
      <c r="P20" s="293">
        <f t="shared" si="14"/>
        <v>-41050</v>
      </c>
      <c r="Q20" s="293">
        <f t="shared" si="14"/>
        <v>31997</v>
      </c>
      <c r="R20" s="293">
        <f t="shared" si="14"/>
        <v>59624</v>
      </c>
      <c r="S20" s="293">
        <f t="shared" si="15"/>
        <v>97822</v>
      </c>
    </row>
    <row r="21" spans="1:19" ht="14.65" customHeight="1">
      <c r="A21" s="30" t="s">
        <v>41</v>
      </c>
      <c r="B21" s="291">
        <f>SUM(C21:F21)</f>
        <v>384809</v>
      </c>
      <c r="C21" s="291">
        <v>29048</v>
      </c>
      <c r="D21" s="291">
        <v>69671</v>
      </c>
      <c r="E21" s="291">
        <v>60421</v>
      </c>
      <c r="F21" s="291">
        <v>225669</v>
      </c>
      <c r="G21" s="291">
        <v>379919</v>
      </c>
      <c r="H21" s="291">
        <f>SUM(I21:L21)</f>
        <v>407826</v>
      </c>
      <c r="I21" s="291">
        <v>12462</v>
      </c>
      <c r="J21" s="291">
        <v>66053</v>
      </c>
      <c r="K21" s="291">
        <v>70350</v>
      </c>
      <c r="L21" s="291">
        <v>258961</v>
      </c>
      <c r="M21" s="291">
        <v>403863</v>
      </c>
      <c r="N21" s="294">
        <f t="shared" si="14"/>
        <v>23017</v>
      </c>
      <c r="O21" s="294">
        <f t="shared" si="14"/>
        <v>-16586</v>
      </c>
      <c r="P21" s="294">
        <f t="shared" si="14"/>
        <v>-3618</v>
      </c>
      <c r="Q21" s="294">
        <f t="shared" si="14"/>
        <v>9929</v>
      </c>
      <c r="R21" s="294">
        <f t="shared" si="14"/>
        <v>33292</v>
      </c>
      <c r="S21" s="294">
        <f t="shared" si="15"/>
        <v>23944</v>
      </c>
    </row>
    <row r="22" spans="1:19" ht="14.65" customHeight="1">
      <c r="A22" s="31"/>
      <c r="B22" s="376" t="s">
        <v>230</v>
      </c>
      <c r="C22" s="364"/>
      <c r="D22" s="364"/>
      <c r="E22" s="364"/>
      <c r="F22" s="364"/>
      <c r="G22" s="364"/>
      <c r="H22" s="376" t="s">
        <v>230</v>
      </c>
      <c r="I22" s="364"/>
      <c r="J22" s="364"/>
      <c r="K22" s="364"/>
      <c r="L22" s="364"/>
      <c r="M22" s="364"/>
      <c r="N22" s="376" t="s">
        <v>124</v>
      </c>
      <c r="O22" s="364"/>
      <c r="P22" s="364"/>
      <c r="Q22" s="364"/>
      <c r="R22" s="364"/>
      <c r="S22" s="364"/>
    </row>
    <row r="23" spans="1:19" ht="14.65" customHeight="1">
      <c r="A23" s="26" t="s">
        <v>29</v>
      </c>
      <c r="B23" s="304">
        <f t="shared" ref="B23:G25" si="16">B19*100/$B19</f>
        <v>100</v>
      </c>
      <c r="C23" s="63">
        <f t="shared" si="16"/>
        <v>17.93849558409271</v>
      </c>
      <c r="D23" s="63">
        <f>D19*100/$B19</f>
        <v>39.94491393742544</v>
      </c>
      <c r="E23" s="63">
        <f t="shared" si="16"/>
        <v>13.019157318576886</v>
      </c>
      <c r="F23" s="295">
        <f t="shared" ref="F23" si="17">F19*100/$B19</f>
        <v>29.097433159904966</v>
      </c>
      <c r="G23" s="63">
        <f t="shared" si="16"/>
        <v>61.734358866400008</v>
      </c>
      <c r="H23" s="304">
        <f t="shared" ref="H23:M25" si="18">H19*100/$H19</f>
        <v>100</v>
      </c>
      <c r="I23" s="63">
        <f t="shared" si="18"/>
        <v>13.670650802480022</v>
      </c>
      <c r="J23" s="63">
        <f t="shared" si="18"/>
        <v>36.560972571500457</v>
      </c>
      <c r="K23" s="63">
        <f t="shared" si="18"/>
        <v>15.399500986064364</v>
      </c>
      <c r="L23" s="295">
        <f t="shared" ref="L23" si="19">L19*100/$H19</f>
        <v>34.368875639955156</v>
      </c>
      <c r="M23" s="63">
        <f t="shared" si="18"/>
        <v>68.270681142921987</v>
      </c>
      <c r="N23" s="183" t="s">
        <v>103</v>
      </c>
      <c r="O23" s="174">
        <f t="shared" ref="O23:R25" si="20">I23-C23</f>
        <v>-4.2678447816126877</v>
      </c>
      <c r="P23" s="174">
        <f t="shared" si="20"/>
        <v>-3.3839413659249828</v>
      </c>
      <c r="Q23" s="174">
        <f t="shared" si="20"/>
        <v>2.3803436674874785</v>
      </c>
      <c r="R23" s="301">
        <f t="shared" si="20"/>
        <v>5.2714424800501902</v>
      </c>
      <c r="S23" s="174">
        <f t="shared" ref="S23:S25" si="21">M23-G23</f>
        <v>6.5363222765219788</v>
      </c>
    </row>
    <row r="24" spans="1:19" ht="14.65" customHeight="1">
      <c r="A24" s="27" t="s">
        <v>30</v>
      </c>
      <c r="B24" s="305">
        <f t="shared" si="16"/>
        <v>100</v>
      </c>
      <c r="C24" s="65">
        <f t="shared" si="16"/>
        <v>21.239326012455017</v>
      </c>
      <c r="D24" s="65">
        <f t="shared" si="16"/>
        <v>46.883315348993882</v>
      </c>
      <c r="E24" s="65">
        <f t="shared" si="16"/>
        <v>12.166962919787094</v>
      </c>
      <c r="F24" s="297">
        <f t="shared" ref="F24" si="22">F20*100/$B20</f>
        <v>19.710395718764008</v>
      </c>
      <c r="G24" s="65">
        <f t="shared" si="16"/>
        <v>49.981135019595634</v>
      </c>
      <c r="H24" s="305">
        <f t="shared" si="18"/>
        <v>100</v>
      </c>
      <c r="I24" s="65">
        <f t="shared" si="18"/>
        <v>17.237257079583316</v>
      </c>
      <c r="J24" s="65">
        <f t="shared" si="18"/>
        <v>43.403456332820333</v>
      </c>
      <c r="K24" s="65">
        <f t="shared" si="18"/>
        <v>14.777734203787862</v>
      </c>
      <c r="L24" s="297">
        <f t="shared" ref="L24" si="23">L20*100/$H20</f>
        <v>24.581552383808493</v>
      </c>
      <c r="M24" s="65">
        <f t="shared" si="18"/>
        <v>57.936169231124133</v>
      </c>
      <c r="N24" s="175" t="s">
        <v>103</v>
      </c>
      <c r="O24" s="175">
        <f t="shared" si="20"/>
        <v>-4.0020689328717012</v>
      </c>
      <c r="P24" s="175">
        <f t="shared" si="20"/>
        <v>-3.479859016173549</v>
      </c>
      <c r="Q24" s="175">
        <f t="shared" si="20"/>
        <v>2.6107712840007675</v>
      </c>
      <c r="R24" s="302">
        <f t="shared" si="20"/>
        <v>4.8711566650444844</v>
      </c>
      <c r="S24" s="175">
        <f t="shared" si="21"/>
        <v>7.9550342115284991</v>
      </c>
    </row>
    <row r="25" spans="1:19" ht="14.65" customHeight="1">
      <c r="A25" s="30" t="s">
        <v>41</v>
      </c>
      <c r="B25" s="280">
        <f t="shared" si="16"/>
        <v>100</v>
      </c>
      <c r="C25" s="63">
        <f t="shared" si="16"/>
        <v>7.5486799944907732</v>
      </c>
      <c r="D25" s="63">
        <f t="shared" si="16"/>
        <v>18.105345768939916</v>
      </c>
      <c r="E25" s="63">
        <f t="shared" si="16"/>
        <v>15.701555836791758</v>
      </c>
      <c r="F25" s="295">
        <f t="shared" ref="F25" si="24">F21*100/$B21</f>
        <v>58.64441839977755</v>
      </c>
      <c r="G25" s="63">
        <f t="shared" si="16"/>
        <v>98.729239700734652</v>
      </c>
      <c r="H25" s="280">
        <f t="shared" si="18"/>
        <v>100</v>
      </c>
      <c r="I25" s="63">
        <f t="shared" si="18"/>
        <v>3.055714937252652</v>
      </c>
      <c r="J25" s="63">
        <f t="shared" si="18"/>
        <v>16.196368058927092</v>
      </c>
      <c r="K25" s="63">
        <f t="shared" si="18"/>
        <v>17.250003678039164</v>
      </c>
      <c r="L25" s="295">
        <f t="shared" ref="L25" si="25">L21*100/$H21</f>
        <v>63.497913325781091</v>
      </c>
      <c r="M25" s="63">
        <f t="shared" si="18"/>
        <v>99.028262052934338</v>
      </c>
      <c r="N25" s="174" t="s">
        <v>103</v>
      </c>
      <c r="O25" s="174">
        <f t="shared" si="20"/>
        <v>-4.4929650572381217</v>
      </c>
      <c r="P25" s="174">
        <f t="shared" si="20"/>
        <v>-1.9089777100128238</v>
      </c>
      <c r="Q25" s="174">
        <f t="shared" si="20"/>
        <v>1.5484478412474054</v>
      </c>
      <c r="R25" s="301">
        <f t="shared" si="20"/>
        <v>4.8534949260035418</v>
      </c>
      <c r="S25" s="174">
        <f t="shared" si="21"/>
        <v>0.29902235219968532</v>
      </c>
    </row>
    <row r="26" spans="1:19" ht="20.25" customHeight="1">
      <c r="A26" s="373" t="s">
        <v>127</v>
      </c>
      <c r="B26" s="373"/>
      <c r="C26" s="373"/>
      <c r="D26" s="373"/>
      <c r="E26" s="373"/>
      <c r="F26" s="373"/>
      <c r="G26" s="373"/>
      <c r="H26" s="373"/>
      <c r="I26" s="373"/>
      <c r="J26" s="373"/>
      <c r="K26" s="373"/>
      <c r="L26" s="373"/>
      <c r="M26" s="373"/>
      <c r="N26" s="373"/>
      <c r="O26" s="373"/>
      <c r="P26" s="373"/>
      <c r="Q26" s="373"/>
      <c r="R26" s="373"/>
      <c r="S26" s="373"/>
    </row>
  </sheetData>
  <mergeCells count="29">
    <mergeCell ref="A26:S26"/>
    <mergeCell ref="B18:G18"/>
    <mergeCell ref="H18:M18"/>
    <mergeCell ref="N18:S18"/>
    <mergeCell ref="B22:G22"/>
    <mergeCell ref="H22:M22"/>
    <mergeCell ref="N22:S22"/>
    <mergeCell ref="B13:G13"/>
    <mergeCell ref="H13:M13"/>
    <mergeCell ref="N13:S13"/>
    <mergeCell ref="B17:G17"/>
    <mergeCell ref="H17:M17"/>
    <mergeCell ref="N17:S17"/>
    <mergeCell ref="B8:G8"/>
    <mergeCell ref="H8:M8"/>
    <mergeCell ref="N8:S8"/>
    <mergeCell ref="B9:G9"/>
    <mergeCell ref="H9:M9"/>
    <mergeCell ref="N9:S9"/>
    <mergeCell ref="A5:A7"/>
    <mergeCell ref="B5:G5"/>
    <mergeCell ref="H5:M5"/>
    <mergeCell ref="N5:S5"/>
    <mergeCell ref="B6:B7"/>
    <mergeCell ref="C6:G6"/>
    <mergeCell ref="H6:H7"/>
    <mergeCell ref="I6:M6"/>
    <mergeCell ref="N6:N7"/>
    <mergeCell ref="O6:S6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1200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6"/>
  <sheetViews>
    <sheetView workbookViewId="0"/>
  </sheetViews>
  <sheetFormatPr baseColWidth="10" defaultColWidth="10.81640625" defaultRowHeight="14.65" customHeight="1"/>
  <cols>
    <col min="1" max="1" width="18.54296875" style="3" customWidth="1"/>
    <col min="2" max="2" width="15.54296875" style="3" customWidth="1"/>
    <col min="3" max="5" width="12.54296875" style="3" customWidth="1"/>
    <col min="6" max="6" width="12.54296875" style="283" customWidth="1"/>
    <col min="7" max="7" width="12.54296875" style="3" customWidth="1"/>
    <col min="8" max="8" width="15.54296875" style="3" customWidth="1"/>
    <col min="9" max="11" width="12.54296875" style="3" customWidth="1"/>
    <col min="12" max="12" width="12.54296875" style="283" customWidth="1"/>
    <col min="13" max="13" width="12.54296875" style="3" customWidth="1"/>
    <col min="14" max="14" width="15.54296875" style="3" customWidth="1"/>
    <col min="15" max="17" width="12.54296875" style="3" customWidth="1"/>
    <col min="18" max="18" width="12.54296875" style="283" customWidth="1"/>
    <col min="19" max="19" width="12.54296875" style="3" customWidth="1"/>
    <col min="20" max="16384" width="10.81640625" style="3"/>
  </cols>
  <sheetData>
    <row r="1" spans="1:19" s="5" customFormat="1" ht="20.25" customHeight="1">
      <c r="A1" s="4" t="s">
        <v>0</v>
      </c>
      <c r="F1" s="284"/>
      <c r="L1" s="284"/>
      <c r="R1" s="284"/>
    </row>
    <row r="2" spans="1:19" s="2" customFormat="1" ht="14.65" customHeight="1">
      <c r="A2" s="1"/>
      <c r="F2" s="282"/>
      <c r="L2" s="282"/>
      <c r="R2" s="282"/>
    </row>
    <row r="3" spans="1:19" s="2" customFormat="1" ht="14.65" customHeight="1">
      <c r="A3" s="9" t="s">
        <v>349</v>
      </c>
      <c r="F3" s="282"/>
      <c r="L3" s="282"/>
      <c r="R3" s="282"/>
    </row>
    <row r="5" spans="1:19" ht="14.65" customHeight="1">
      <c r="A5" s="374" t="s">
        <v>207</v>
      </c>
      <c r="B5" s="366">
        <v>2012</v>
      </c>
      <c r="C5" s="366"/>
      <c r="D5" s="366"/>
      <c r="E5" s="366"/>
      <c r="F5" s="366"/>
      <c r="G5" s="366"/>
      <c r="H5" s="366">
        <v>2015</v>
      </c>
      <c r="I5" s="366"/>
      <c r="J5" s="366"/>
      <c r="K5" s="366"/>
      <c r="L5" s="366"/>
      <c r="M5" s="366"/>
      <c r="N5" s="366" t="s">
        <v>214</v>
      </c>
      <c r="O5" s="366"/>
      <c r="P5" s="366"/>
      <c r="Q5" s="366"/>
      <c r="R5" s="366"/>
      <c r="S5" s="366"/>
    </row>
    <row r="6" spans="1:19" ht="14.65" customHeight="1">
      <c r="A6" s="375"/>
      <c r="B6" s="371" t="s">
        <v>154</v>
      </c>
      <c r="C6" s="366" t="s">
        <v>27</v>
      </c>
      <c r="D6" s="366"/>
      <c r="E6" s="366"/>
      <c r="F6" s="366"/>
      <c r="G6" s="366"/>
      <c r="H6" s="371" t="s">
        <v>154</v>
      </c>
      <c r="I6" s="366" t="s">
        <v>27</v>
      </c>
      <c r="J6" s="366"/>
      <c r="K6" s="366"/>
      <c r="L6" s="366"/>
      <c r="M6" s="366"/>
      <c r="N6" s="371" t="s">
        <v>154</v>
      </c>
      <c r="O6" s="366" t="s">
        <v>27</v>
      </c>
      <c r="P6" s="366"/>
      <c r="Q6" s="366"/>
      <c r="R6" s="366"/>
      <c r="S6" s="366"/>
    </row>
    <row r="7" spans="1:19" s="25" customFormat="1" ht="40.15" customHeight="1">
      <c r="A7" s="377"/>
      <c r="B7" s="372"/>
      <c r="C7" s="300" t="s">
        <v>72</v>
      </c>
      <c r="D7" s="300" t="s">
        <v>145</v>
      </c>
      <c r="E7" s="300" t="s">
        <v>146</v>
      </c>
      <c r="F7" s="300" t="s">
        <v>147</v>
      </c>
      <c r="G7" s="300" t="s">
        <v>158</v>
      </c>
      <c r="H7" s="372"/>
      <c r="I7" s="300" t="s">
        <v>72</v>
      </c>
      <c r="J7" s="300" t="s">
        <v>145</v>
      </c>
      <c r="K7" s="300" t="s">
        <v>146</v>
      </c>
      <c r="L7" s="300" t="s">
        <v>147</v>
      </c>
      <c r="M7" s="300" t="s">
        <v>158</v>
      </c>
      <c r="N7" s="372"/>
      <c r="O7" s="300" t="s">
        <v>72</v>
      </c>
      <c r="P7" s="300" t="s">
        <v>145</v>
      </c>
      <c r="Q7" s="300" t="s">
        <v>146</v>
      </c>
      <c r="R7" s="300" t="s">
        <v>147</v>
      </c>
      <c r="S7" s="300" t="s">
        <v>158</v>
      </c>
    </row>
    <row r="8" spans="1:19" ht="14.65" customHeight="1">
      <c r="A8" s="8"/>
      <c r="B8" s="365" t="s">
        <v>173</v>
      </c>
      <c r="C8" s="365"/>
      <c r="D8" s="365"/>
      <c r="E8" s="365"/>
      <c r="F8" s="365"/>
      <c r="G8" s="365"/>
      <c r="H8" s="365" t="s">
        <v>173</v>
      </c>
      <c r="I8" s="365"/>
      <c r="J8" s="365"/>
      <c r="K8" s="365"/>
      <c r="L8" s="365"/>
      <c r="M8" s="365"/>
      <c r="N8" s="365" t="s">
        <v>173</v>
      </c>
      <c r="O8" s="365"/>
      <c r="P8" s="365"/>
      <c r="Q8" s="365"/>
      <c r="R8" s="365"/>
      <c r="S8" s="365"/>
    </row>
    <row r="9" spans="1:19" ht="14.65" customHeight="1">
      <c r="A9" s="8"/>
      <c r="B9" s="362" t="s">
        <v>5</v>
      </c>
      <c r="C9" s="362"/>
      <c r="D9" s="362"/>
      <c r="E9" s="362"/>
      <c r="F9" s="362"/>
      <c r="G9" s="362"/>
      <c r="H9" s="362" t="s">
        <v>5</v>
      </c>
      <c r="I9" s="362"/>
      <c r="J9" s="362"/>
      <c r="K9" s="362"/>
      <c r="L9" s="362"/>
      <c r="M9" s="362"/>
      <c r="N9" s="362" t="s">
        <v>5</v>
      </c>
      <c r="O9" s="362"/>
      <c r="P9" s="362"/>
      <c r="Q9" s="362"/>
      <c r="R9" s="362"/>
      <c r="S9" s="362"/>
    </row>
    <row r="10" spans="1:19" ht="14.65" customHeight="1">
      <c r="A10" s="287" t="s">
        <v>29</v>
      </c>
      <c r="B10" s="307">
        <f>B11+B12</f>
        <v>237034</v>
      </c>
      <c r="C10" s="307">
        <f t="shared" ref="C10:M10" si="0">C11+C12</f>
        <v>35678</v>
      </c>
      <c r="D10" s="307">
        <f t="shared" si="0"/>
        <v>111959</v>
      </c>
      <c r="E10" s="307">
        <f t="shared" si="0"/>
        <v>25614</v>
      </c>
      <c r="F10" s="307">
        <f t="shared" si="0"/>
        <v>63783</v>
      </c>
      <c r="G10" s="307">
        <f t="shared" si="0"/>
        <v>132207</v>
      </c>
      <c r="H10" s="307">
        <f t="shared" si="0"/>
        <v>251501</v>
      </c>
      <c r="I10" s="307">
        <f t="shared" si="0"/>
        <v>30466</v>
      </c>
      <c r="J10" s="307">
        <f t="shared" si="0"/>
        <v>116910</v>
      </c>
      <c r="K10" s="307">
        <f t="shared" si="0"/>
        <v>31915</v>
      </c>
      <c r="L10" s="307">
        <f t="shared" si="0"/>
        <v>72210</v>
      </c>
      <c r="M10" s="307">
        <f t="shared" si="0"/>
        <v>152461</v>
      </c>
      <c r="N10" s="309">
        <f t="shared" ref="N10:R12" si="1">H10-B10</f>
        <v>14467</v>
      </c>
      <c r="O10" s="309">
        <f t="shared" si="1"/>
        <v>-5212</v>
      </c>
      <c r="P10" s="309">
        <f t="shared" si="1"/>
        <v>4951</v>
      </c>
      <c r="Q10" s="309">
        <f t="shared" si="1"/>
        <v>6301</v>
      </c>
      <c r="R10" s="309">
        <f t="shared" si="1"/>
        <v>8427</v>
      </c>
      <c r="S10" s="309">
        <f t="shared" ref="S10:S12" si="2">M10-G10</f>
        <v>20254</v>
      </c>
    </row>
    <row r="11" spans="1:19" ht="14.65" customHeight="1">
      <c r="A11" s="288" t="s">
        <v>30</v>
      </c>
      <c r="B11" s="292">
        <f>SUM(C11:F11)</f>
        <v>219968</v>
      </c>
      <c r="C11" s="292">
        <v>34089</v>
      </c>
      <c r="D11" s="292">
        <v>104256</v>
      </c>
      <c r="E11" s="292">
        <v>24083</v>
      </c>
      <c r="F11" s="292">
        <v>57540</v>
      </c>
      <c r="G11" s="292">
        <v>115403</v>
      </c>
      <c r="H11" s="292">
        <f>SUM(I11:L11)</f>
        <v>232952</v>
      </c>
      <c r="I11" s="292">
        <v>29728</v>
      </c>
      <c r="J11" s="292">
        <v>108639</v>
      </c>
      <c r="K11" s="292">
        <v>29496</v>
      </c>
      <c r="L11" s="292">
        <v>65089</v>
      </c>
      <c r="M11" s="292">
        <v>134202</v>
      </c>
      <c r="N11" s="293">
        <f t="shared" si="1"/>
        <v>12984</v>
      </c>
      <c r="O11" s="293">
        <f t="shared" si="1"/>
        <v>-4361</v>
      </c>
      <c r="P11" s="293">
        <f t="shared" si="1"/>
        <v>4383</v>
      </c>
      <c r="Q11" s="293">
        <f t="shared" si="1"/>
        <v>5413</v>
      </c>
      <c r="R11" s="293">
        <f t="shared" si="1"/>
        <v>7549</v>
      </c>
      <c r="S11" s="293">
        <f t="shared" si="2"/>
        <v>18799</v>
      </c>
    </row>
    <row r="12" spans="1:19" ht="14.65" customHeight="1">
      <c r="A12" s="289" t="s">
        <v>41</v>
      </c>
      <c r="B12" s="291">
        <f>SUM(C12:F12)</f>
        <v>17066</v>
      </c>
      <c r="C12" s="291">
        <v>1589</v>
      </c>
      <c r="D12" s="291">
        <v>7703</v>
      </c>
      <c r="E12" s="291">
        <v>1531</v>
      </c>
      <c r="F12" s="291">
        <v>6243</v>
      </c>
      <c r="G12" s="291">
        <v>16804</v>
      </c>
      <c r="H12" s="291">
        <f>SUM(I12:L12)</f>
        <v>18549</v>
      </c>
      <c r="I12" s="291">
        <v>738</v>
      </c>
      <c r="J12" s="291">
        <v>8271</v>
      </c>
      <c r="K12" s="291">
        <v>2419</v>
      </c>
      <c r="L12" s="291">
        <v>7121</v>
      </c>
      <c r="M12" s="291">
        <v>18259</v>
      </c>
      <c r="N12" s="294">
        <f t="shared" si="1"/>
        <v>1483</v>
      </c>
      <c r="O12" s="294">
        <f t="shared" si="1"/>
        <v>-851</v>
      </c>
      <c r="P12" s="294">
        <f t="shared" si="1"/>
        <v>568</v>
      </c>
      <c r="Q12" s="294">
        <f t="shared" si="1"/>
        <v>888</v>
      </c>
      <c r="R12" s="294">
        <f t="shared" si="1"/>
        <v>878</v>
      </c>
      <c r="S12" s="294">
        <f t="shared" si="2"/>
        <v>1455</v>
      </c>
    </row>
    <row r="13" spans="1:19" ht="14.65" customHeight="1">
      <c r="A13" s="290"/>
      <c r="B13" s="376" t="s">
        <v>231</v>
      </c>
      <c r="C13" s="364"/>
      <c r="D13" s="364"/>
      <c r="E13" s="364"/>
      <c r="F13" s="364"/>
      <c r="G13" s="364"/>
      <c r="H13" s="376" t="s">
        <v>231</v>
      </c>
      <c r="I13" s="364"/>
      <c r="J13" s="364"/>
      <c r="K13" s="364"/>
      <c r="L13" s="364"/>
      <c r="M13" s="364"/>
      <c r="N13" s="376" t="s">
        <v>124</v>
      </c>
      <c r="O13" s="364"/>
      <c r="P13" s="364"/>
      <c r="Q13" s="364"/>
      <c r="R13" s="364"/>
      <c r="S13" s="364"/>
    </row>
    <row r="14" spans="1:19" ht="14.65" customHeight="1">
      <c r="A14" s="287" t="s">
        <v>29</v>
      </c>
      <c r="B14" s="304">
        <f t="shared" ref="B14:G16" si="3">B10*100/$B10</f>
        <v>100</v>
      </c>
      <c r="C14" s="295">
        <f t="shared" si="3"/>
        <v>15.051849101816616</v>
      </c>
      <c r="D14" s="295">
        <f t="shared" si="3"/>
        <v>47.233308301762619</v>
      </c>
      <c r="E14" s="295">
        <f t="shared" si="3"/>
        <v>10.80604470244775</v>
      </c>
      <c r="F14" s="295">
        <f t="shared" si="3"/>
        <v>26.908797893973016</v>
      </c>
      <c r="G14" s="295">
        <f t="shared" si="3"/>
        <v>55.775542749141472</v>
      </c>
      <c r="H14" s="304">
        <f>H10*100/$H10</f>
        <v>100</v>
      </c>
      <c r="I14" s="295">
        <f t="shared" ref="H14:M16" si="4">I10*100/$H10</f>
        <v>12.11366952815297</v>
      </c>
      <c r="J14" s="295">
        <f t="shared" si="4"/>
        <v>46.484904632585952</v>
      </c>
      <c r="K14" s="295">
        <f t="shared" si="4"/>
        <v>12.689810378487561</v>
      </c>
      <c r="L14" s="295">
        <f t="shared" si="4"/>
        <v>28.711615460773515</v>
      </c>
      <c r="M14" s="295">
        <f t="shared" si="4"/>
        <v>60.620434908807518</v>
      </c>
      <c r="N14" s="303" t="s">
        <v>103</v>
      </c>
      <c r="O14" s="301">
        <f t="shared" ref="O14:R16" si="5">I14-C14</f>
        <v>-2.9381795736636462</v>
      </c>
      <c r="P14" s="301">
        <f t="shared" si="5"/>
        <v>-0.74840366917666756</v>
      </c>
      <c r="Q14" s="301">
        <f t="shared" si="5"/>
        <v>1.8837656760398112</v>
      </c>
      <c r="R14" s="301">
        <f t="shared" si="5"/>
        <v>1.8028175668004991</v>
      </c>
      <c r="S14" s="301">
        <f t="shared" ref="S14:S16" si="6">M14-G14</f>
        <v>4.8448921596660455</v>
      </c>
    </row>
    <row r="15" spans="1:19" ht="14.65" customHeight="1">
      <c r="A15" s="288" t="s">
        <v>30</v>
      </c>
      <c r="B15" s="305">
        <f t="shared" si="3"/>
        <v>100</v>
      </c>
      <c r="C15" s="297">
        <f t="shared" si="3"/>
        <v>15.497254146057609</v>
      </c>
      <c r="D15" s="297">
        <f t="shared" si="3"/>
        <v>47.395984870526625</v>
      </c>
      <c r="E15" s="297">
        <f t="shared" si="3"/>
        <v>10.948410677916788</v>
      </c>
      <c r="F15" s="297">
        <f t="shared" si="3"/>
        <v>26.158350305498981</v>
      </c>
      <c r="G15" s="297">
        <f t="shared" si="3"/>
        <v>52.463540151294737</v>
      </c>
      <c r="H15" s="305">
        <f t="shared" si="4"/>
        <v>100</v>
      </c>
      <c r="I15" s="297">
        <f t="shared" si="4"/>
        <v>12.761427246814794</v>
      </c>
      <c r="J15" s="297">
        <f t="shared" si="4"/>
        <v>46.635787630069714</v>
      </c>
      <c r="K15" s="297">
        <f t="shared" si="4"/>
        <v>12.661835914694873</v>
      </c>
      <c r="L15" s="297">
        <f t="shared" si="4"/>
        <v>27.940949208420619</v>
      </c>
      <c r="M15" s="297">
        <f t="shared" si="4"/>
        <v>57.609292901541949</v>
      </c>
      <c r="N15" s="302" t="s">
        <v>103</v>
      </c>
      <c r="O15" s="302">
        <f t="shared" si="5"/>
        <v>-2.7358268992428147</v>
      </c>
      <c r="P15" s="302">
        <f t="shared" si="5"/>
        <v>-0.76019724045691106</v>
      </c>
      <c r="Q15" s="302">
        <f t="shared" si="5"/>
        <v>1.7134252367780842</v>
      </c>
      <c r="R15" s="302">
        <f t="shared" si="5"/>
        <v>1.782598902921638</v>
      </c>
      <c r="S15" s="302">
        <f t="shared" si="6"/>
        <v>5.1457527502472118</v>
      </c>
    </row>
    <row r="16" spans="1:19" ht="14.65" customHeight="1">
      <c r="A16" s="289" t="s">
        <v>41</v>
      </c>
      <c r="B16" s="280">
        <f t="shared" si="3"/>
        <v>100</v>
      </c>
      <c r="C16" s="311">
        <f t="shared" si="3"/>
        <v>9.3109105824446274</v>
      </c>
      <c r="D16" s="311">
        <f t="shared" si="3"/>
        <v>45.136528770655104</v>
      </c>
      <c r="E16" s="311">
        <f t="shared" si="3"/>
        <v>8.9710535567795624</v>
      </c>
      <c r="F16" s="311">
        <f t="shared" si="3"/>
        <v>36.581507090120709</v>
      </c>
      <c r="G16" s="311">
        <f t="shared" si="3"/>
        <v>98.464783780616429</v>
      </c>
      <c r="H16" s="280">
        <f t="shared" si="4"/>
        <v>100</v>
      </c>
      <c r="I16" s="311">
        <f t="shared" si="4"/>
        <v>3.9786511402231928</v>
      </c>
      <c r="J16" s="311">
        <f t="shared" si="4"/>
        <v>44.590004852013585</v>
      </c>
      <c r="K16" s="311">
        <f t="shared" si="4"/>
        <v>13.041134292953798</v>
      </c>
      <c r="L16" s="311">
        <f t="shared" si="4"/>
        <v>38.390209714809423</v>
      </c>
      <c r="M16" s="311">
        <f t="shared" si="4"/>
        <v>98.436573400183292</v>
      </c>
      <c r="N16" s="312" t="s">
        <v>103</v>
      </c>
      <c r="O16" s="312">
        <f t="shared" si="5"/>
        <v>-5.3322594422214351</v>
      </c>
      <c r="P16" s="312">
        <f t="shared" si="5"/>
        <v>-0.54652391864151895</v>
      </c>
      <c r="Q16" s="312">
        <f t="shared" si="5"/>
        <v>4.0700807361742353</v>
      </c>
      <c r="R16" s="312">
        <f t="shared" si="5"/>
        <v>1.8087026246887135</v>
      </c>
      <c r="S16" s="312">
        <f t="shared" si="6"/>
        <v>-2.8210380433137061E-2</v>
      </c>
    </row>
    <row r="17" spans="1:19" ht="14.65" customHeight="1">
      <c r="A17" s="285"/>
      <c r="B17" s="365" t="s">
        <v>172</v>
      </c>
      <c r="C17" s="365"/>
      <c r="D17" s="365"/>
      <c r="E17" s="365"/>
      <c r="F17" s="365"/>
      <c r="G17" s="365"/>
      <c r="H17" s="365" t="s">
        <v>172</v>
      </c>
      <c r="I17" s="365"/>
      <c r="J17" s="365"/>
      <c r="K17" s="365"/>
      <c r="L17" s="365"/>
      <c r="M17" s="365"/>
      <c r="N17" s="365" t="s">
        <v>172</v>
      </c>
      <c r="O17" s="365"/>
      <c r="P17" s="365"/>
      <c r="Q17" s="365"/>
      <c r="R17" s="365"/>
      <c r="S17" s="365"/>
    </row>
    <row r="18" spans="1:19" ht="14.65" customHeight="1">
      <c r="A18" s="285"/>
      <c r="B18" s="362" t="s">
        <v>5</v>
      </c>
      <c r="C18" s="362"/>
      <c r="D18" s="362"/>
      <c r="E18" s="362"/>
      <c r="F18" s="362"/>
      <c r="G18" s="362"/>
      <c r="H18" s="362" t="s">
        <v>5</v>
      </c>
      <c r="I18" s="362"/>
      <c r="J18" s="362"/>
      <c r="K18" s="362"/>
      <c r="L18" s="362"/>
      <c r="M18" s="362"/>
      <c r="N18" s="362" t="s">
        <v>5</v>
      </c>
      <c r="O18" s="362"/>
      <c r="P18" s="362"/>
      <c r="Q18" s="362"/>
      <c r="R18" s="362"/>
      <c r="S18" s="362"/>
    </row>
    <row r="19" spans="1:19" ht="14.65" customHeight="1">
      <c r="A19" s="287" t="s">
        <v>29</v>
      </c>
      <c r="B19" s="307">
        <f>B20+B21</f>
        <v>530284</v>
      </c>
      <c r="C19" s="307">
        <f t="shared" ref="C19:M19" si="7">C20+C21</f>
        <v>103175</v>
      </c>
      <c r="D19" s="307">
        <f t="shared" si="7"/>
        <v>206660</v>
      </c>
      <c r="E19" s="307">
        <f t="shared" si="7"/>
        <v>71896</v>
      </c>
      <c r="F19" s="307">
        <f t="shared" si="7"/>
        <v>148553</v>
      </c>
      <c r="G19" s="307">
        <f t="shared" si="7"/>
        <v>315331</v>
      </c>
      <c r="H19" s="307">
        <f t="shared" si="7"/>
        <v>540809</v>
      </c>
      <c r="I19" s="307">
        <f t="shared" si="7"/>
        <v>78633</v>
      </c>
      <c r="J19" s="307">
        <f t="shared" si="7"/>
        <v>200283</v>
      </c>
      <c r="K19" s="307">
        <f t="shared" si="7"/>
        <v>86781</v>
      </c>
      <c r="L19" s="307">
        <f t="shared" si="7"/>
        <v>175112</v>
      </c>
      <c r="M19" s="307">
        <f t="shared" si="7"/>
        <v>354942</v>
      </c>
      <c r="N19" s="309">
        <f t="shared" ref="N19:R21" si="8">H19-B19</f>
        <v>10525</v>
      </c>
      <c r="O19" s="309">
        <f t="shared" si="8"/>
        <v>-24542</v>
      </c>
      <c r="P19" s="309">
        <f t="shared" si="8"/>
        <v>-6377</v>
      </c>
      <c r="Q19" s="309">
        <f t="shared" si="8"/>
        <v>14885</v>
      </c>
      <c r="R19" s="309">
        <f t="shared" si="8"/>
        <v>26559</v>
      </c>
      <c r="S19" s="309">
        <f t="shared" ref="S19:S21" si="9">M19-G19</f>
        <v>39611</v>
      </c>
    </row>
    <row r="20" spans="1:19" ht="14.65" customHeight="1">
      <c r="A20" s="288" t="s">
        <v>30</v>
      </c>
      <c r="B20" s="292">
        <f>SUM(C20:F20)</f>
        <v>389780</v>
      </c>
      <c r="C20" s="292">
        <v>89295</v>
      </c>
      <c r="D20" s="292">
        <v>180484</v>
      </c>
      <c r="E20" s="292">
        <v>45315</v>
      </c>
      <c r="F20" s="292">
        <v>74686</v>
      </c>
      <c r="G20" s="292">
        <v>176914</v>
      </c>
      <c r="H20" s="292">
        <f>SUM(I20:L20)</f>
        <v>395632</v>
      </c>
      <c r="I20" s="292">
        <v>72834</v>
      </c>
      <c r="J20" s="292">
        <v>175164</v>
      </c>
      <c r="K20" s="292">
        <v>55764</v>
      </c>
      <c r="L20" s="292">
        <v>91870</v>
      </c>
      <c r="M20" s="292">
        <v>211443</v>
      </c>
      <c r="N20" s="293">
        <f t="shared" si="8"/>
        <v>5852</v>
      </c>
      <c r="O20" s="293">
        <f t="shared" si="8"/>
        <v>-16461</v>
      </c>
      <c r="P20" s="293">
        <f t="shared" si="8"/>
        <v>-5320</v>
      </c>
      <c r="Q20" s="293">
        <f t="shared" si="8"/>
        <v>10449</v>
      </c>
      <c r="R20" s="293">
        <f t="shared" si="8"/>
        <v>17184</v>
      </c>
      <c r="S20" s="293">
        <f t="shared" si="9"/>
        <v>34529</v>
      </c>
    </row>
    <row r="21" spans="1:19" ht="14.65" customHeight="1">
      <c r="A21" s="289" t="s">
        <v>41</v>
      </c>
      <c r="B21" s="291">
        <f>SUM(C21:F21)</f>
        <v>140504</v>
      </c>
      <c r="C21" s="291">
        <v>13880</v>
      </c>
      <c r="D21" s="291">
        <v>26176</v>
      </c>
      <c r="E21" s="291">
        <v>26581</v>
      </c>
      <c r="F21" s="291">
        <v>73867</v>
      </c>
      <c r="G21" s="291">
        <v>138417</v>
      </c>
      <c r="H21" s="291">
        <f>SUM(I21:L21)</f>
        <v>145177</v>
      </c>
      <c r="I21" s="291">
        <v>5799</v>
      </c>
      <c r="J21" s="291">
        <v>25119</v>
      </c>
      <c r="K21" s="291">
        <v>31017</v>
      </c>
      <c r="L21" s="291">
        <v>83242</v>
      </c>
      <c r="M21" s="291">
        <v>143499</v>
      </c>
      <c r="N21" s="294">
        <f t="shared" si="8"/>
        <v>4673</v>
      </c>
      <c r="O21" s="294">
        <f t="shared" si="8"/>
        <v>-8081</v>
      </c>
      <c r="P21" s="294">
        <f t="shared" si="8"/>
        <v>-1057</v>
      </c>
      <c r="Q21" s="294">
        <f t="shared" si="8"/>
        <v>4436</v>
      </c>
      <c r="R21" s="294">
        <f t="shared" si="8"/>
        <v>9375</v>
      </c>
      <c r="S21" s="294">
        <f t="shared" si="9"/>
        <v>5082</v>
      </c>
    </row>
    <row r="22" spans="1:19" ht="14.65" customHeight="1">
      <c r="A22" s="290"/>
      <c r="B22" s="376" t="s">
        <v>230</v>
      </c>
      <c r="C22" s="364"/>
      <c r="D22" s="364"/>
      <c r="E22" s="364"/>
      <c r="F22" s="364"/>
      <c r="G22" s="364"/>
      <c r="H22" s="376" t="s">
        <v>230</v>
      </c>
      <c r="I22" s="364"/>
      <c r="J22" s="364"/>
      <c r="K22" s="364"/>
      <c r="L22" s="364"/>
      <c r="M22" s="364"/>
      <c r="N22" s="376" t="s">
        <v>124</v>
      </c>
      <c r="O22" s="364"/>
      <c r="P22" s="364"/>
      <c r="Q22" s="364"/>
      <c r="R22" s="364"/>
      <c r="S22" s="364"/>
    </row>
    <row r="23" spans="1:19" ht="14.65" customHeight="1">
      <c r="A23" s="287" t="s">
        <v>29</v>
      </c>
      <c r="B23" s="304">
        <f t="shared" ref="B23:G25" si="10">B19*100/$B19</f>
        <v>100</v>
      </c>
      <c r="C23" s="295">
        <f t="shared" si="10"/>
        <v>19.456555355243605</v>
      </c>
      <c r="D23" s="295">
        <f>D19*100/$B19</f>
        <v>38.97156995119596</v>
      </c>
      <c r="E23" s="295">
        <f t="shared" si="10"/>
        <v>13.5580179677305</v>
      </c>
      <c r="F23" s="295">
        <f t="shared" si="10"/>
        <v>28.013856725829932</v>
      </c>
      <c r="G23" s="295">
        <f t="shared" si="10"/>
        <v>59.464551070746992</v>
      </c>
      <c r="H23" s="304">
        <f t="shared" ref="H23:M25" si="11">H19*100/$H19</f>
        <v>100</v>
      </c>
      <c r="I23" s="295">
        <f t="shared" si="11"/>
        <v>14.539883766727256</v>
      </c>
      <c r="J23" s="295">
        <f t="shared" si="11"/>
        <v>37.033962082731612</v>
      </c>
      <c r="K23" s="295">
        <f t="shared" si="11"/>
        <v>16.046515498077881</v>
      </c>
      <c r="L23" s="295">
        <f t="shared" si="11"/>
        <v>32.379638652463257</v>
      </c>
      <c r="M23" s="295">
        <f t="shared" si="11"/>
        <v>65.631674029093446</v>
      </c>
      <c r="N23" s="303" t="s">
        <v>103</v>
      </c>
      <c r="O23" s="301">
        <f t="shared" ref="O23:R25" si="12">I23-C23</f>
        <v>-4.9166715885163494</v>
      </c>
      <c r="P23" s="301">
        <f t="shared" si="12"/>
        <v>-1.9376078684643474</v>
      </c>
      <c r="Q23" s="301">
        <f t="shared" si="12"/>
        <v>2.4884975303473809</v>
      </c>
      <c r="R23" s="301">
        <f t="shared" si="12"/>
        <v>4.3657819266333249</v>
      </c>
      <c r="S23" s="301">
        <f t="shared" ref="S23:S25" si="13">M23-G23</f>
        <v>6.1671229583464537</v>
      </c>
    </row>
    <row r="24" spans="1:19" ht="14.65" customHeight="1">
      <c r="A24" s="288" t="s">
        <v>30</v>
      </c>
      <c r="B24" s="305">
        <f t="shared" si="10"/>
        <v>100</v>
      </c>
      <c r="C24" s="297">
        <f t="shared" si="10"/>
        <v>22.909076915182922</v>
      </c>
      <c r="D24" s="297">
        <f t="shared" si="10"/>
        <v>46.304068961978551</v>
      </c>
      <c r="E24" s="297">
        <f t="shared" si="10"/>
        <v>11.625788906562676</v>
      </c>
      <c r="F24" s="297">
        <f t="shared" si="10"/>
        <v>19.161065216275848</v>
      </c>
      <c r="G24" s="297">
        <f t="shared" si="10"/>
        <v>45.388167684334753</v>
      </c>
      <c r="H24" s="305">
        <f t="shared" si="11"/>
        <v>100</v>
      </c>
      <c r="I24" s="297">
        <f t="shared" si="11"/>
        <v>18.409532090427469</v>
      </c>
      <c r="J24" s="297">
        <f t="shared" si="11"/>
        <v>44.274477292028955</v>
      </c>
      <c r="K24" s="297">
        <f t="shared" si="11"/>
        <v>14.094916488049501</v>
      </c>
      <c r="L24" s="297">
        <f t="shared" si="11"/>
        <v>23.221074129494074</v>
      </c>
      <c r="M24" s="297">
        <f t="shared" si="11"/>
        <v>53.444362437821006</v>
      </c>
      <c r="N24" s="302" t="s">
        <v>103</v>
      </c>
      <c r="O24" s="302">
        <f t="shared" si="12"/>
        <v>-4.4995448247554535</v>
      </c>
      <c r="P24" s="302">
        <f t="shared" si="12"/>
        <v>-2.0295916699495962</v>
      </c>
      <c r="Q24" s="302">
        <f t="shared" si="12"/>
        <v>2.4691275814868252</v>
      </c>
      <c r="R24" s="302">
        <f t="shared" si="12"/>
        <v>4.0600089132182262</v>
      </c>
      <c r="S24" s="302">
        <f t="shared" si="13"/>
        <v>8.0561947534862526</v>
      </c>
    </row>
    <row r="25" spans="1:19" ht="14.65" customHeight="1">
      <c r="A25" s="289" t="s">
        <v>41</v>
      </c>
      <c r="B25" s="304">
        <f t="shared" si="10"/>
        <v>100</v>
      </c>
      <c r="C25" s="295">
        <f t="shared" si="10"/>
        <v>9.8787223139554747</v>
      </c>
      <c r="D25" s="295">
        <f t="shared" si="10"/>
        <v>18.63007458862381</v>
      </c>
      <c r="E25" s="295">
        <f t="shared" si="10"/>
        <v>18.918322610032455</v>
      </c>
      <c r="F25" s="295">
        <f t="shared" si="10"/>
        <v>52.572880487388261</v>
      </c>
      <c r="G25" s="295">
        <f t="shared" si="10"/>
        <v>98.514633035358429</v>
      </c>
      <c r="H25" s="304">
        <f t="shared" si="11"/>
        <v>100</v>
      </c>
      <c r="I25" s="295">
        <f t="shared" si="11"/>
        <v>3.9944343801015312</v>
      </c>
      <c r="J25" s="295">
        <f t="shared" si="11"/>
        <v>17.302327503667936</v>
      </c>
      <c r="K25" s="295">
        <f t="shared" si="11"/>
        <v>21.364954503812587</v>
      </c>
      <c r="L25" s="295">
        <f t="shared" si="11"/>
        <v>57.338283612417946</v>
      </c>
      <c r="M25" s="295">
        <f t="shared" si="11"/>
        <v>98.844169530986306</v>
      </c>
      <c r="N25" s="301" t="s">
        <v>103</v>
      </c>
      <c r="O25" s="301">
        <f t="shared" si="12"/>
        <v>-5.884287933853944</v>
      </c>
      <c r="P25" s="301">
        <f t="shared" si="12"/>
        <v>-1.3277470849558739</v>
      </c>
      <c r="Q25" s="301">
        <f t="shared" si="12"/>
        <v>2.4466318937801326</v>
      </c>
      <c r="R25" s="301">
        <f t="shared" si="12"/>
        <v>4.7654031250296853</v>
      </c>
      <c r="S25" s="301">
        <f t="shared" si="13"/>
        <v>0.32953649562787746</v>
      </c>
    </row>
    <row r="26" spans="1:19" ht="20.25" customHeight="1">
      <c r="A26" s="373" t="s">
        <v>127</v>
      </c>
      <c r="B26" s="373"/>
      <c r="C26" s="373"/>
      <c r="D26" s="373"/>
      <c r="E26" s="373"/>
      <c r="F26" s="373"/>
      <c r="G26" s="373"/>
      <c r="H26" s="373"/>
      <c r="I26" s="373"/>
      <c r="J26" s="373"/>
      <c r="K26" s="373"/>
      <c r="L26" s="373"/>
      <c r="M26" s="373"/>
      <c r="N26" s="373"/>
      <c r="O26" s="373"/>
      <c r="P26" s="373"/>
      <c r="Q26" s="373"/>
      <c r="R26" s="373"/>
      <c r="S26" s="373"/>
    </row>
  </sheetData>
  <mergeCells count="29">
    <mergeCell ref="A26:S26"/>
    <mergeCell ref="B18:G18"/>
    <mergeCell ref="H18:M18"/>
    <mergeCell ref="N18:S18"/>
    <mergeCell ref="B22:G22"/>
    <mergeCell ref="H22:M22"/>
    <mergeCell ref="N22:S22"/>
    <mergeCell ref="B13:G13"/>
    <mergeCell ref="H13:M13"/>
    <mergeCell ref="N13:S13"/>
    <mergeCell ref="B17:G17"/>
    <mergeCell ref="H17:M17"/>
    <mergeCell ref="N17:S17"/>
    <mergeCell ref="B8:G8"/>
    <mergeCell ref="H8:M8"/>
    <mergeCell ref="N8:S8"/>
    <mergeCell ref="B9:G9"/>
    <mergeCell ref="H9:M9"/>
    <mergeCell ref="N9:S9"/>
    <mergeCell ref="A5:A7"/>
    <mergeCell ref="B5:G5"/>
    <mergeCell ref="H5:M5"/>
    <mergeCell ref="N5:S5"/>
    <mergeCell ref="B6:B7"/>
    <mergeCell ref="C6:G6"/>
    <mergeCell ref="H6:H7"/>
    <mergeCell ref="I6:M6"/>
    <mergeCell ref="N6:N7"/>
    <mergeCell ref="O6:S6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1200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6"/>
  <sheetViews>
    <sheetView workbookViewId="0"/>
  </sheetViews>
  <sheetFormatPr baseColWidth="10" defaultColWidth="10.81640625" defaultRowHeight="14.65" customHeight="1"/>
  <cols>
    <col min="1" max="1" width="18.54296875" style="3" customWidth="1"/>
    <col min="2" max="2" width="15.54296875" style="3" customWidth="1"/>
    <col min="3" max="5" width="12.54296875" style="3" customWidth="1"/>
    <col min="6" max="6" width="12.54296875" style="283" customWidth="1"/>
    <col min="7" max="7" width="12.54296875" style="3" customWidth="1"/>
    <col min="8" max="8" width="15.54296875" style="3" customWidth="1"/>
    <col min="9" max="11" width="12.54296875" style="3" customWidth="1"/>
    <col min="12" max="12" width="12.54296875" style="283" customWidth="1"/>
    <col min="13" max="13" width="12.54296875" style="3" customWidth="1"/>
    <col min="14" max="14" width="15.54296875" style="3" customWidth="1"/>
    <col min="15" max="17" width="12.54296875" style="3" customWidth="1"/>
    <col min="18" max="18" width="12.54296875" style="283" customWidth="1"/>
    <col min="19" max="19" width="12.54296875" style="3" customWidth="1"/>
    <col min="20" max="16384" width="10.81640625" style="3"/>
  </cols>
  <sheetData>
    <row r="1" spans="1:19" s="5" customFormat="1" ht="20.25" customHeight="1">
      <c r="A1" s="4" t="s">
        <v>0</v>
      </c>
      <c r="F1" s="284"/>
      <c r="L1" s="284"/>
      <c r="R1" s="284"/>
    </row>
    <row r="2" spans="1:19" s="2" customFormat="1" ht="14.65" customHeight="1">
      <c r="A2" s="1"/>
      <c r="F2" s="282"/>
      <c r="L2" s="282"/>
      <c r="R2" s="282"/>
    </row>
    <row r="3" spans="1:19" s="2" customFormat="1" ht="14.65" customHeight="1">
      <c r="A3" s="9" t="s">
        <v>348</v>
      </c>
      <c r="F3" s="282"/>
      <c r="L3" s="282"/>
      <c r="R3" s="282"/>
    </row>
    <row r="5" spans="1:19" ht="14.65" customHeight="1">
      <c r="A5" s="374" t="s">
        <v>207</v>
      </c>
      <c r="B5" s="366">
        <v>2012</v>
      </c>
      <c r="C5" s="366"/>
      <c r="D5" s="366"/>
      <c r="E5" s="366"/>
      <c r="F5" s="366"/>
      <c r="G5" s="366"/>
      <c r="H5" s="366">
        <v>2015</v>
      </c>
      <c r="I5" s="366"/>
      <c r="J5" s="366"/>
      <c r="K5" s="366"/>
      <c r="L5" s="366"/>
      <c r="M5" s="366"/>
      <c r="N5" s="366" t="s">
        <v>214</v>
      </c>
      <c r="O5" s="366"/>
      <c r="P5" s="366"/>
      <c r="Q5" s="366"/>
      <c r="R5" s="366"/>
      <c r="S5" s="366"/>
    </row>
    <row r="6" spans="1:19" ht="14.65" customHeight="1">
      <c r="A6" s="375"/>
      <c r="B6" s="371" t="s">
        <v>154</v>
      </c>
      <c r="C6" s="366" t="s">
        <v>27</v>
      </c>
      <c r="D6" s="366"/>
      <c r="E6" s="366"/>
      <c r="F6" s="366"/>
      <c r="G6" s="366"/>
      <c r="H6" s="371" t="s">
        <v>154</v>
      </c>
      <c r="I6" s="366" t="s">
        <v>27</v>
      </c>
      <c r="J6" s="366"/>
      <c r="K6" s="366"/>
      <c r="L6" s="366"/>
      <c r="M6" s="366"/>
      <c r="N6" s="371" t="s">
        <v>154</v>
      </c>
      <c r="O6" s="366" t="s">
        <v>27</v>
      </c>
      <c r="P6" s="366"/>
      <c r="Q6" s="366"/>
      <c r="R6" s="366"/>
      <c r="S6" s="366"/>
    </row>
    <row r="7" spans="1:19" s="25" customFormat="1" ht="40.15" customHeight="1">
      <c r="A7" s="377"/>
      <c r="B7" s="372"/>
      <c r="C7" s="300" t="s">
        <v>72</v>
      </c>
      <c r="D7" s="300" t="s">
        <v>145</v>
      </c>
      <c r="E7" s="300" t="s">
        <v>146</v>
      </c>
      <c r="F7" s="300" t="s">
        <v>147</v>
      </c>
      <c r="G7" s="300" t="s">
        <v>158</v>
      </c>
      <c r="H7" s="372"/>
      <c r="I7" s="300" t="s">
        <v>72</v>
      </c>
      <c r="J7" s="300" t="s">
        <v>145</v>
      </c>
      <c r="K7" s="300" t="s">
        <v>146</v>
      </c>
      <c r="L7" s="300" t="s">
        <v>147</v>
      </c>
      <c r="M7" s="300" t="s">
        <v>158</v>
      </c>
      <c r="N7" s="372"/>
      <c r="O7" s="300" t="s">
        <v>72</v>
      </c>
      <c r="P7" s="300" t="s">
        <v>145</v>
      </c>
      <c r="Q7" s="300" t="s">
        <v>146</v>
      </c>
      <c r="R7" s="300" t="s">
        <v>147</v>
      </c>
      <c r="S7" s="300" t="s">
        <v>158</v>
      </c>
    </row>
    <row r="8" spans="1:19" ht="14.65" customHeight="1">
      <c r="A8" s="8"/>
      <c r="B8" s="365" t="s">
        <v>173</v>
      </c>
      <c r="C8" s="365"/>
      <c r="D8" s="365"/>
      <c r="E8" s="365"/>
      <c r="F8" s="365"/>
      <c r="G8" s="365"/>
      <c r="H8" s="365" t="s">
        <v>173</v>
      </c>
      <c r="I8" s="365"/>
      <c r="J8" s="365"/>
      <c r="K8" s="365"/>
      <c r="L8" s="365"/>
      <c r="M8" s="365"/>
      <c r="N8" s="365" t="s">
        <v>173</v>
      </c>
      <c r="O8" s="365"/>
      <c r="P8" s="365"/>
      <c r="Q8" s="365"/>
      <c r="R8" s="365"/>
      <c r="S8" s="365"/>
    </row>
    <row r="9" spans="1:19" ht="14.65" customHeight="1">
      <c r="A9" s="8"/>
      <c r="B9" s="362" t="s">
        <v>5</v>
      </c>
      <c r="C9" s="362"/>
      <c r="D9" s="362"/>
      <c r="E9" s="362"/>
      <c r="F9" s="362"/>
      <c r="G9" s="362"/>
      <c r="H9" s="362" t="s">
        <v>5</v>
      </c>
      <c r="I9" s="362"/>
      <c r="J9" s="362"/>
      <c r="K9" s="362"/>
      <c r="L9" s="362"/>
      <c r="M9" s="362"/>
      <c r="N9" s="362" t="s">
        <v>5</v>
      </c>
      <c r="O9" s="362"/>
      <c r="P9" s="362"/>
      <c r="Q9" s="362"/>
      <c r="R9" s="362"/>
      <c r="S9" s="362"/>
    </row>
    <row r="10" spans="1:19" ht="14.65" customHeight="1">
      <c r="A10" s="287" t="s">
        <v>29</v>
      </c>
      <c r="B10" s="307">
        <f>B11+B12</f>
        <v>119055</v>
      </c>
      <c r="C10" s="307">
        <f t="shared" ref="C10:M10" si="0">C11+C12</f>
        <v>18730</v>
      </c>
      <c r="D10" s="307">
        <f t="shared" si="0"/>
        <v>56482</v>
      </c>
      <c r="E10" s="307">
        <f t="shared" si="0"/>
        <v>14443</v>
      </c>
      <c r="F10" s="307">
        <f t="shared" si="0"/>
        <v>29400</v>
      </c>
      <c r="G10" s="307">
        <f t="shared" si="0"/>
        <v>64870</v>
      </c>
      <c r="H10" s="307">
        <f t="shared" si="0"/>
        <v>117969</v>
      </c>
      <c r="I10" s="307">
        <f t="shared" si="0"/>
        <v>14362</v>
      </c>
      <c r="J10" s="307">
        <f t="shared" si="0"/>
        <v>53641</v>
      </c>
      <c r="K10" s="307">
        <f t="shared" si="0"/>
        <v>17049</v>
      </c>
      <c r="L10" s="307">
        <f t="shared" si="0"/>
        <v>32917</v>
      </c>
      <c r="M10" s="307">
        <f t="shared" si="0"/>
        <v>71906</v>
      </c>
      <c r="N10" s="309">
        <f t="shared" ref="N10:R12" si="1">H10-B10</f>
        <v>-1086</v>
      </c>
      <c r="O10" s="309">
        <f t="shared" si="1"/>
        <v>-4368</v>
      </c>
      <c r="P10" s="309">
        <f t="shared" si="1"/>
        <v>-2841</v>
      </c>
      <c r="Q10" s="309">
        <f t="shared" si="1"/>
        <v>2606</v>
      </c>
      <c r="R10" s="309">
        <f t="shared" si="1"/>
        <v>3517</v>
      </c>
      <c r="S10" s="309">
        <f t="shared" ref="S10:S12" si="2">M10-G10</f>
        <v>7036</v>
      </c>
    </row>
    <row r="11" spans="1:19" ht="14.65" customHeight="1">
      <c r="A11" s="288" t="s">
        <v>30</v>
      </c>
      <c r="B11" s="292">
        <f>SUM(C11:F11)</f>
        <v>113290</v>
      </c>
      <c r="C11" s="292">
        <v>18221</v>
      </c>
      <c r="D11" s="292">
        <v>54256</v>
      </c>
      <c r="E11" s="292">
        <v>14056</v>
      </c>
      <c r="F11" s="292">
        <v>26757</v>
      </c>
      <c r="G11" s="292">
        <v>59283</v>
      </c>
      <c r="H11" s="292">
        <f>SUM(I11:L11)</f>
        <v>112061</v>
      </c>
      <c r="I11" s="292">
        <v>14185</v>
      </c>
      <c r="J11" s="292">
        <v>51263</v>
      </c>
      <c r="K11" s="292">
        <v>16462</v>
      </c>
      <c r="L11" s="292">
        <v>30151</v>
      </c>
      <c r="M11" s="292">
        <v>66086</v>
      </c>
      <c r="N11" s="293">
        <f t="shared" si="1"/>
        <v>-1229</v>
      </c>
      <c r="O11" s="293">
        <f t="shared" si="1"/>
        <v>-4036</v>
      </c>
      <c r="P11" s="293">
        <f t="shared" si="1"/>
        <v>-2993</v>
      </c>
      <c r="Q11" s="293">
        <f t="shared" si="1"/>
        <v>2406</v>
      </c>
      <c r="R11" s="293">
        <f t="shared" si="1"/>
        <v>3394</v>
      </c>
      <c r="S11" s="293">
        <f t="shared" si="2"/>
        <v>6803</v>
      </c>
    </row>
    <row r="12" spans="1:19" ht="14.65" customHeight="1">
      <c r="A12" s="289" t="s">
        <v>41</v>
      </c>
      <c r="B12" s="291">
        <f>SUM(C12:F12)</f>
        <v>5765</v>
      </c>
      <c r="C12" s="291">
        <v>509</v>
      </c>
      <c r="D12" s="291">
        <v>2226</v>
      </c>
      <c r="E12" s="291">
        <v>387</v>
      </c>
      <c r="F12" s="291">
        <v>2643</v>
      </c>
      <c r="G12" s="291">
        <v>5587</v>
      </c>
      <c r="H12" s="291">
        <f>SUM(I12:L12)</f>
        <v>5908</v>
      </c>
      <c r="I12" s="291">
        <v>177</v>
      </c>
      <c r="J12" s="291">
        <v>2378</v>
      </c>
      <c r="K12" s="291">
        <v>587</v>
      </c>
      <c r="L12" s="291">
        <v>2766</v>
      </c>
      <c r="M12" s="291">
        <v>5820</v>
      </c>
      <c r="N12" s="294">
        <f t="shared" si="1"/>
        <v>143</v>
      </c>
      <c r="O12" s="294">
        <f t="shared" si="1"/>
        <v>-332</v>
      </c>
      <c r="P12" s="294">
        <f t="shared" si="1"/>
        <v>152</v>
      </c>
      <c r="Q12" s="294">
        <f t="shared" si="1"/>
        <v>200</v>
      </c>
      <c r="R12" s="294">
        <f t="shared" si="1"/>
        <v>123</v>
      </c>
      <c r="S12" s="294">
        <f t="shared" si="2"/>
        <v>233</v>
      </c>
    </row>
    <row r="13" spans="1:19" ht="14.65" customHeight="1">
      <c r="A13" s="290"/>
      <c r="B13" s="376" t="s">
        <v>231</v>
      </c>
      <c r="C13" s="364"/>
      <c r="D13" s="364"/>
      <c r="E13" s="364"/>
      <c r="F13" s="364"/>
      <c r="G13" s="364"/>
      <c r="H13" s="376" t="s">
        <v>231</v>
      </c>
      <c r="I13" s="364"/>
      <c r="J13" s="364"/>
      <c r="K13" s="364"/>
      <c r="L13" s="364"/>
      <c r="M13" s="364"/>
      <c r="N13" s="376" t="s">
        <v>124</v>
      </c>
      <c r="O13" s="364"/>
      <c r="P13" s="364"/>
      <c r="Q13" s="364"/>
      <c r="R13" s="364"/>
      <c r="S13" s="364"/>
    </row>
    <row r="14" spans="1:19" ht="14.65" customHeight="1">
      <c r="A14" s="287" t="s">
        <v>29</v>
      </c>
      <c r="B14" s="304">
        <f t="shared" ref="B14:G16" si="3">B10*100/$B10</f>
        <v>100</v>
      </c>
      <c r="C14" s="295">
        <f t="shared" si="3"/>
        <v>15.732224602074671</v>
      </c>
      <c r="D14" s="295">
        <f t="shared" si="3"/>
        <v>47.441938599806811</v>
      </c>
      <c r="E14" s="295">
        <f t="shared" si="3"/>
        <v>12.131367855192979</v>
      </c>
      <c r="F14" s="295">
        <f t="shared" si="3"/>
        <v>24.694468942925539</v>
      </c>
      <c r="G14" s="295">
        <f t="shared" si="3"/>
        <v>54.487421779849647</v>
      </c>
      <c r="H14" s="304">
        <f>H10*100/$H10</f>
        <v>100</v>
      </c>
      <c r="I14" s="295">
        <f t="shared" ref="H14:M16" si="4">I10*100/$H10</f>
        <v>12.174384796005731</v>
      </c>
      <c r="J14" s="295">
        <f t="shared" si="4"/>
        <v>45.470420195136008</v>
      </c>
      <c r="K14" s="295">
        <f t="shared" si="4"/>
        <v>14.452101823360374</v>
      </c>
      <c r="L14" s="295">
        <f t="shared" si="4"/>
        <v>27.903093185497884</v>
      </c>
      <c r="M14" s="295">
        <f t="shared" si="4"/>
        <v>60.953301291017134</v>
      </c>
      <c r="N14" s="303" t="s">
        <v>103</v>
      </c>
      <c r="O14" s="301">
        <f t="shared" ref="O14:R16" si="5">I14-C14</f>
        <v>-3.5578398060689409</v>
      </c>
      <c r="P14" s="301">
        <f t="shared" si="5"/>
        <v>-1.9715184046708032</v>
      </c>
      <c r="Q14" s="301">
        <f t="shared" si="5"/>
        <v>2.3207339681673957</v>
      </c>
      <c r="R14" s="301">
        <f t="shared" si="5"/>
        <v>3.2086242425723448</v>
      </c>
      <c r="S14" s="301">
        <f t="shared" ref="S14:S16" si="6">M14-G14</f>
        <v>6.4658795111674863</v>
      </c>
    </row>
    <row r="15" spans="1:19" ht="14.65" customHeight="1">
      <c r="A15" s="288" t="s">
        <v>30</v>
      </c>
      <c r="B15" s="305">
        <f t="shared" si="3"/>
        <v>100</v>
      </c>
      <c r="C15" s="297">
        <f t="shared" si="3"/>
        <v>16.083502515667757</v>
      </c>
      <c r="D15" s="297">
        <f t="shared" si="3"/>
        <v>47.891252537735014</v>
      </c>
      <c r="E15" s="297">
        <f t="shared" si="3"/>
        <v>12.407096831141319</v>
      </c>
      <c r="F15" s="297">
        <f t="shared" si="3"/>
        <v>23.618148115455909</v>
      </c>
      <c r="G15" s="297">
        <f t="shared" si="3"/>
        <v>52.328537381940151</v>
      </c>
      <c r="H15" s="305">
        <f t="shared" si="4"/>
        <v>100</v>
      </c>
      <c r="I15" s="297">
        <f t="shared" si="4"/>
        <v>12.658284327286031</v>
      </c>
      <c r="J15" s="297">
        <f t="shared" si="4"/>
        <v>45.745620688732032</v>
      </c>
      <c r="K15" s="297">
        <f t="shared" si="4"/>
        <v>14.690213365934625</v>
      </c>
      <c r="L15" s="297">
        <f t="shared" si="4"/>
        <v>26.905881618047314</v>
      </c>
      <c r="M15" s="297">
        <f t="shared" si="4"/>
        <v>58.97323779013216</v>
      </c>
      <c r="N15" s="302" t="s">
        <v>103</v>
      </c>
      <c r="O15" s="302">
        <f t="shared" si="5"/>
        <v>-3.4252181883817254</v>
      </c>
      <c r="P15" s="302">
        <f t="shared" si="5"/>
        <v>-2.1456318490029815</v>
      </c>
      <c r="Q15" s="302">
        <f t="shared" si="5"/>
        <v>2.2831165347933062</v>
      </c>
      <c r="R15" s="302">
        <f t="shared" si="5"/>
        <v>3.2877335025914043</v>
      </c>
      <c r="S15" s="302">
        <f t="shared" si="6"/>
        <v>6.6447004081920085</v>
      </c>
    </row>
    <row r="16" spans="1:19" ht="14.65" customHeight="1">
      <c r="A16" s="289" t="s">
        <v>41</v>
      </c>
      <c r="B16" s="280">
        <f t="shared" si="3"/>
        <v>100</v>
      </c>
      <c r="C16" s="311">
        <f t="shared" si="3"/>
        <v>8.8291413703382489</v>
      </c>
      <c r="D16" s="311">
        <f t="shared" si="3"/>
        <v>38.612315698178662</v>
      </c>
      <c r="E16" s="311">
        <f t="shared" si="3"/>
        <v>6.7129228100607108</v>
      </c>
      <c r="F16" s="311">
        <f t="shared" si="3"/>
        <v>45.845620121422378</v>
      </c>
      <c r="G16" s="311">
        <f t="shared" si="3"/>
        <v>96.912402428447521</v>
      </c>
      <c r="H16" s="280">
        <f t="shared" si="4"/>
        <v>100</v>
      </c>
      <c r="I16" s="311">
        <f t="shared" si="4"/>
        <v>2.9959377115775219</v>
      </c>
      <c r="J16" s="311">
        <f t="shared" si="4"/>
        <v>40.250507786052808</v>
      </c>
      <c r="K16" s="311">
        <f t="shared" si="4"/>
        <v>9.9356804333107647</v>
      </c>
      <c r="L16" s="311">
        <f t="shared" si="4"/>
        <v>46.817874069058902</v>
      </c>
      <c r="M16" s="311">
        <f t="shared" si="4"/>
        <v>98.510494245091408</v>
      </c>
      <c r="N16" s="312" t="s">
        <v>103</v>
      </c>
      <c r="O16" s="312">
        <f t="shared" si="5"/>
        <v>-5.833203658760727</v>
      </c>
      <c r="P16" s="312">
        <f t="shared" si="5"/>
        <v>1.6381920878741454</v>
      </c>
      <c r="Q16" s="312">
        <f t="shared" si="5"/>
        <v>3.2227576232500539</v>
      </c>
      <c r="R16" s="312">
        <f t="shared" si="5"/>
        <v>0.97225394763652417</v>
      </c>
      <c r="S16" s="312">
        <f t="shared" si="6"/>
        <v>1.5980918166438869</v>
      </c>
    </row>
    <row r="17" spans="1:19" ht="14.65" customHeight="1">
      <c r="A17" s="285"/>
      <c r="B17" s="365" t="s">
        <v>172</v>
      </c>
      <c r="C17" s="365"/>
      <c r="D17" s="365"/>
      <c r="E17" s="365"/>
      <c r="F17" s="365"/>
      <c r="G17" s="365"/>
      <c r="H17" s="365" t="s">
        <v>172</v>
      </c>
      <c r="I17" s="365"/>
      <c r="J17" s="365"/>
      <c r="K17" s="365"/>
      <c r="L17" s="365"/>
      <c r="M17" s="365"/>
      <c r="N17" s="365" t="s">
        <v>172</v>
      </c>
      <c r="O17" s="365"/>
      <c r="P17" s="365"/>
      <c r="Q17" s="365"/>
      <c r="R17" s="365"/>
      <c r="S17" s="365"/>
    </row>
    <row r="18" spans="1:19" ht="14.65" customHeight="1">
      <c r="A18" s="285"/>
      <c r="B18" s="362" t="s">
        <v>5</v>
      </c>
      <c r="C18" s="362"/>
      <c r="D18" s="362"/>
      <c r="E18" s="362"/>
      <c r="F18" s="362"/>
      <c r="G18" s="362"/>
      <c r="H18" s="362" t="s">
        <v>5</v>
      </c>
      <c r="I18" s="362"/>
      <c r="J18" s="362"/>
      <c r="K18" s="362"/>
      <c r="L18" s="362"/>
      <c r="M18" s="362"/>
      <c r="N18" s="362" t="s">
        <v>5</v>
      </c>
      <c r="O18" s="362"/>
      <c r="P18" s="362"/>
      <c r="Q18" s="362"/>
      <c r="R18" s="362"/>
      <c r="S18" s="362"/>
    </row>
    <row r="19" spans="1:19" ht="14.65" customHeight="1">
      <c r="A19" s="287" t="s">
        <v>29</v>
      </c>
      <c r="B19" s="307">
        <f>B20+B21</f>
        <v>288530</v>
      </c>
      <c r="C19" s="307">
        <f t="shared" ref="C19:M19" si="7">C20+C21</f>
        <v>56741</v>
      </c>
      <c r="D19" s="307">
        <f t="shared" si="7"/>
        <v>123342</v>
      </c>
      <c r="E19" s="307">
        <f t="shared" si="7"/>
        <v>35535</v>
      </c>
      <c r="F19" s="307">
        <f t="shared" si="7"/>
        <v>72912</v>
      </c>
      <c r="G19" s="307">
        <f t="shared" si="7"/>
        <v>166800</v>
      </c>
      <c r="H19" s="307">
        <f t="shared" si="7"/>
        <v>279915</v>
      </c>
      <c r="I19" s="307">
        <f t="shared" si="7"/>
        <v>42697</v>
      </c>
      <c r="J19" s="307">
        <f t="shared" si="7"/>
        <v>108718</v>
      </c>
      <c r="K19" s="307">
        <f t="shared" si="7"/>
        <v>43530</v>
      </c>
      <c r="L19" s="307">
        <f t="shared" si="7"/>
        <v>84970</v>
      </c>
      <c r="M19" s="307">
        <f t="shared" si="7"/>
        <v>183519</v>
      </c>
      <c r="N19" s="309">
        <f t="shared" ref="N19:R21" si="8">H19-B19</f>
        <v>-8615</v>
      </c>
      <c r="O19" s="309">
        <f t="shared" si="8"/>
        <v>-14044</v>
      </c>
      <c r="P19" s="309">
        <f t="shared" si="8"/>
        <v>-14624</v>
      </c>
      <c r="Q19" s="309">
        <f t="shared" si="8"/>
        <v>7995</v>
      </c>
      <c r="R19" s="309">
        <f t="shared" si="8"/>
        <v>12058</v>
      </c>
      <c r="S19" s="309">
        <f t="shared" ref="S19:S21" si="9">M19-G19</f>
        <v>16719</v>
      </c>
    </row>
    <row r="20" spans="1:19" ht="14.65" customHeight="1">
      <c r="A20" s="288" t="s">
        <v>30</v>
      </c>
      <c r="B20" s="292">
        <f>SUM(C20:F20)</f>
        <v>244609</v>
      </c>
      <c r="C20" s="292">
        <v>53408</v>
      </c>
      <c r="D20" s="292">
        <v>115659</v>
      </c>
      <c r="E20" s="292">
        <v>29172</v>
      </c>
      <c r="F20" s="292">
        <v>46370</v>
      </c>
      <c r="G20" s="292">
        <v>123717</v>
      </c>
      <c r="H20" s="292">
        <f>SUM(I20:L20)</f>
        <v>233448</v>
      </c>
      <c r="I20" s="292">
        <v>41295</v>
      </c>
      <c r="J20" s="292">
        <v>101545</v>
      </c>
      <c r="K20" s="292">
        <v>36686</v>
      </c>
      <c r="L20" s="292">
        <v>53922</v>
      </c>
      <c r="M20" s="292">
        <v>137722</v>
      </c>
      <c r="N20" s="293">
        <f t="shared" si="8"/>
        <v>-11161</v>
      </c>
      <c r="O20" s="293">
        <f t="shared" si="8"/>
        <v>-12113</v>
      </c>
      <c r="P20" s="293">
        <f t="shared" si="8"/>
        <v>-14114</v>
      </c>
      <c r="Q20" s="293">
        <f t="shared" si="8"/>
        <v>7514</v>
      </c>
      <c r="R20" s="293">
        <f t="shared" si="8"/>
        <v>7552</v>
      </c>
      <c r="S20" s="293">
        <f t="shared" si="9"/>
        <v>14005</v>
      </c>
    </row>
    <row r="21" spans="1:19" ht="14.65" customHeight="1">
      <c r="A21" s="289" t="s">
        <v>41</v>
      </c>
      <c r="B21" s="291">
        <f>SUM(C21:F21)</f>
        <v>43921</v>
      </c>
      <c r="C21" s="291">
        <v>3333</v>
      </c>
      <c r="D21" s="291">
        <v>7683</v>
      </c>
      <c r="E21" s="291">
        <v>6363</v>
      </c>
      <c r="F21" s="291">
        <v>26542</v>
      </c>
      <c r="G21" s="291">
        <v>43083</v>
      </c>
      <c r="H21" s="291">
        <f>SUM(I21:L21)</f>
        <v>46467</v>
      </c>
      <c r="I21" s="291">
        <v>1402</v>
      </c>
      <c r="J21" s="291">
        <v>7173</v>
      </c>
      <c r="K21" s="291">
        <v>6844</v>
      </c>
      <c r="L21" s="291">
        <v>31048</v>
      </c>
      <c r="M21" s="291">
        <v>45797</v>
      </c>
      <c r="N21" s="294">
        <f t="shared" si="8"/>
        <v>2546</v>
      </c>
      <c r="O21" s="294">
        <f t="shared" si="8"/>
        <v>-1931</v>
      </c>
      <c r="P21" s="294">
        <f t="shared" si="8"/>
        <v>-510</v>
      </c>
      <c r="Q21" s="294">
        <f t="shared" si="8"/>
        <v>481</v>
      </c>
      <c r="R21" s="294">
        <f t="shared" si="8"/>
        <v>4506</v>
      </c>
      <c r="S21" s="294">
        <f t="shared" si="9"/>
        <v>2714</v>
      </c>
    </row>
    <row r="22" spans="1:19" ht="14.65" customHeight="1">
      <c r="A22" s="290"/>
      <c r="B22" s="376" t="s">
        <v>230</v>
      </c>
      <c r="C22" s="364"/>
      <c r="D22" s="364"/>
      <c r="E22" s="364"/>
      <c r="F22" s="364"/>
      <c r="G22" s="364"/>
      <c r="H22" s="376" t="s">
        <v>230</v>
      </c>
      <c r="I22" s="364"/>
      <c r="J22" s="364"/>
      <c r="K22" s="364"/>
      <c r="L22" s="364"/>
      <c r="M22" s="364"/>
      <c r="N22" s="376" t="s">
        <v>124</v>
      </c>
      <c r="O22" s="364"/>
      <c r="P22" s="364"/>
      <c r="Q22" s="364"/>
      <c r="R22" s="364"/>
      <c r="S22" s="364"/>
    </row>
    <row r="23" spans="1:19" ht="14.65" customHeight="1">
      <c r="A23" s="287" t="s">
        <v>29</v>
      </c>
      <c r="B23" s="304">
        <f t="shared" ref="B23:G25" si="10">B19*100/$B19</f>
        <v>100</v>
      </c>
      <c r="C23" s="295">
        <f t="shared" si="10"/>
        <v>19.665546043738953</v>
      </c>
      <c r="D23" s="295">
        <f>D19*100/$B19</f>
        <v>42.74841437632135</v>
      </c>
      <c r="E23" s="295">
        <f t="shared" si="10"/>
        <v>12.315877031851107</v>
      </c>
      <c r="F23" s="295">
        <f t="shared" si="10"/>
        <v>25.270162548088589</v>
      </c>
      <c r="G23" s="295">
        <f t="shared" si="10"/>
        <v>57.810279693619378</v>
      </c>
      <c r="H23" s="304">
        <f t="shared" ref="H23:M25" si="11">H19*100/$H19</f>
        <v>100</v>
      </c>
      <c r="I23" s="295">
        <f t="shared" si="11"/>
        <v>15.253559116160263</v>
      </c>
      <c r="J23" s="295">
        <f t="shared" si="11"/>
        <v>38.839647750209885</v>
      </c>
      <c r="K23" s="295">
        <f t="shared" si="11"/>
        <v>15.551149456084882</v>
      </c>
      <c r="L23" s="295">
        <f t="shared" si="11"/>
        <v>30.355643677544968</v>
      </c>
      <c r="M23" s="295">
        <f t="shared" si="11"/>
        <v>65.562402872300524</v>
      </c>
      <c r="N23" s="303" t="s">
        <v>103</v>
      </c>
      <c r="O23" s="301">
        <f t="shared" ref="O23:R25" si="12">I23-C23</f>
        <v>-4.41198692757869</v>
      </c>
      <c r="P23" s="301">
        <f t="shared" si="12"/>
        <v>-3.9087666261114649</v>
      </c>
      <c r="Q23" s="301">
        <f t="shared" si="12"/>
        <v>3.2352724242337754</v>
      </c>
      <c r="R23" s="301">
        <f t="shared" si="12"/>
        <v>5.0854811294563795</v>
      </c>
      <c r="S23" s="301">
        <f t="shared" ref="S23:S25" si="13">M23-G23</f>
        <v>7.7521231786811455</v>
      </c>
    </row>
    <row r="24" spans="1:19" ht="14.65" customHeight="1">
      <c r="A24" s="288" t="s">
        <v>30</v>
      </c>
      <c r="B24" s="305">
        <f t="shared" si="10"/>
        <v>100</v>
      </c>
      <c r="C24" s="297">
        <f t="shared" si="10"/>
        <v>21.834029001385886</v>
      </c>
      <c r="D24" s="297">
        <f t="shared" si="10"/>
        <v>47.283215253731463</v>
      </c>
      <c r="E24" s="297">
        <f t="shared" si="10"/>
        <v>11.925971652719237</v>
      </c>
      <c r="F24" s="297">
        <f t="shared" si="10"/>
        <v>18.95678409216341</v>
      </c>
      <c r="G24" s="297">
        <f t="shared" si="10"/>
        <v>50.577452178783282</v>
      </c>
      <c r="H24" s="305">
        <f t="shared" si="11"/>
        <v>100</v>
      </c>
      <c r="I24" s="297">
        <f t="shared" si="11"/>
        <v>17.689164182173332</v>
      </c>
      <c r="J24" s="297">
        <f t="shared" si="11"/>
        <v>43.497909598711487</v>
      </c>
      <c r="K24" s="297">
        <f t="shared" si="11"/>
        <v>15.714848702923135</v>
      </c>
      <c r="L24" s="297">
        <f t="shared" si="11"/>
        <v>23.098077516192042</v>
      </c>
      <c r="M24" s="297">
        <f t="shared" si="11"/>
        <v>58.994722593468353</v>
      </c>
      <c r="N24" s="302" t="s">
        <v>103</v>
      </c>
      <c r="O24" s="302">
        <f t="shared" si="12"/>
        <v>-4.1448648192125539</v>
      </c>
      <c r="P24" s="302">
        <f t="shared" si="12"/>
        <v>-3.7853056550199753</v>
      </c>
      <c r="Q24" s="302">
        <f t="shared" si="12"/>
        <v>3.7888770502038973</v>
      </c>
      <c r="R24" s="302">
        <f t="shared" si="12"/>
        <v>4.1412934240286319</v>
      </c>
      <c r="S24" s="302">
        <f t="shared" si="13"/>
        <v>8.4172704146850705</v>
      </c>
    </row>
    <row r="25" spans="1:19" ht="14.65" customHeight="1">
      <c r="A25" s="289" t="s">
        <v>41</v>
      </c>
      <c r="B25" s="304">
        <f t="shared" si="10"/>
        <v>100</v>
      </c>
      <c r="C25" s="295">
        <f t="shared" si="10"/>
        <v>7.5886250313062087</v>
      </c>
      <c r="D25" s="295">
        <f t="shared" si="10"/>
        <v>17.492771111768857</v>
      </c>
      <c r="E25" s="295">
        <f t="shared" si="10"/>
        <v>14.487375059766398</v>
      </c>
      <c r="F25" s="295">
        <f t="shared" si="10"/>
        <v>60.431228797158532</v>
      </c>
      <c r="G25" s="295">
        <f t="shared" si="10"/>
        <v>98.09202887001662</v>
      </c>
      <c r="H25" s="304">
        <f t="shared" si="11"/>
        <v>100</v>
      </c>
      <c r="I25" s="295">
        <f t="shared" si="11"/>
        <v>3.0171949986011577</v>
      </c>
      <c r="J25" s="295">
        <f t="shared" si="11"/>
        <v>15.436761572729033</v>
      </c>
      <c r="K25" s="295">
        <f t="shared" si="11"/>
        <v>14.728732218563712</v>
      </c>
      <c r="L25" s="295">
        <f t="shared" si="11"/>
        <v>66.817311210106098</v>
      </c>
      <c r="M25" s="295">
        <f t="shared" si="11"/>
        <v>98.55811651279403</v>
      </c>
      <c r="N25" s="301" t="s">
        <v>103</v>
      </c>
      <c r="O25" s="301">
        <f t="shared" si="12"/>
        <v>-4.5714300327050506</v>
      </c>
      <c r="P25" s="301">
        <f t="shared" si="12"/>
        <v>-2.0560095390398239</v>
      </c>
      <c r="Q25" s="301">
        <f t="shared" si="12"/>
        <v>0.24135715879731379</v>
      </c>
      <c r="R25" s="301">
        <f t="shared" si="12"/>
        <v>6.386082412947566</v>
      </c>
      <c r="S25" s="301">
        <f t="shared" si="13"/>
        <v>0.46608764277740988</v>
      </c>
    </row>
    <row r="26" spans="1:19" ht="20.25" customHeight="1">
      <c r="A26" s="373" t="s">
        <v>127</v>
      </c>
      <c r="B26" s="373"/>
      <c r="C26" s="373"/>
      <c r="D26" s="373"/>
      <c r="E26" s="373"/>
      <c r="F26" s="373"/>
      <c r="G26" s="373"/>
      <c r="H26" s="373"/>
      <c r="I26" s="373"/>
      <c r="J26" s="373"/>
      <c r="K26" s="373"/>
      <c r="L26" s="373"/>
      <c r="M26" s="373"/>
      <c r="N26" s="373"/>
      <c r="O26" s="373"/>
      <c r="P26" s="373"/>
      <c r="Q26" s="373"/>
      <c r="R26" s="373"/>
      <c r="S26" s="373"/>
    </row>
  </sheetData>
  <mergeCells count="29">
    <mergeCell ref="A26:S26"/>
    <mergeCell ref="B18:G18"/>
    <mergeCell ref="H18:M18"/>
    <mergeCell ref="N18:S18"/>
    <mergeCell ref="B22:G22"/>
    <mergeCell ref="H22:M22"/>
    <mergeCell ref="N22:S22"/>
    <mergeCell ref="B13:G13"/>
    <mergeCell ref="H13:M13"/>
    <mergeCell ref="N13:S13"/>
    <mergeCell ref="B17:G17"/>
    <mergeCell ref="H17:M17"/>
    <mergeCell ref="N17:S17"/>
    <mergeCell ref="B8:G8"/>
    <mergeCell ref="H8:M8"/>
    <mergeCell ref="N8:S8"/>
    <mergeCell ref="B9:G9"/>
    <mergeCell ref="H9:M9"/>
    <mergeCell ref="N9:S9"/>
    <mergeCell ref="A5:A7"/>
    <mergeCell ref="B5:G5"/>
    <mergeCell ref="H5:M5"/>
    <mergeCell ref="N5:S5"/>
    <mergeCell ref="B6:B7"/>
    <mergeCell ref="C6:G6"/>
    <mergeCell ref="H6:H7"/>
    <mergeCell ref="I6:M6"/>
    <mergeCell ref="N6:N7"/>
    <mergeCell ref="O6:S6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6"/>
  <sheetViews>
    <sheetView workbookViewId="0"/>
  </sheetViews>
  <sheetFormatPr baseColWidth="10" defaultColWidth="10.81640625" defaultRowHeight="14.65" customHeight="1"/>
  <cols>
    <col min="1" max="1" width="18.54296875" style="3" customWidth="1"/>
    <col min="2" max="2" width="15.54296875" style="3" customWidth="1"/>
    <col min="3" max="5" width="12.54296875" style="3" customWidth="1"/>
    <col min="6" max="6" width="12.54296875" style="283" customWidth="1"/>
    <col min="7" max="7" width="12.54296875" style="3" customWidth="1"/>
    <col min="8" max="8" width="15.54296875" style="3" customWidth="1"/>
    <col min="9" max="11" width="12.54296875" style="3" customWidth="1"/>
    <col min="12" max="12" width="12.54296875" style="283" customWidth="1"/>
    <col min="13" max="13" width="12.54296875" style="3" customWidth="1"/>
    <col min="14" max="14" width="15.54296875" style="3" customWidth="1"/>
    <col min="15" max="17" width="12.54296875" style="3" customWidth="1"/>
    <col min="18" max="18" width="12.54296875" style="283" customWidth="1"/>
    <col min="19" max="19" width="12.54296875" style="3" customWidth="1"/>
    <col min="20" max="16384" width="10.81640625" style="3"/>
  </cols>
  <sheetData>
    <row r="1" spans="1:19" s="5" customFormat="1" ht="20.25" customHeight="1">
      <c r="A1" s="4" t="s">
        <v>0</v>
      </c>
      <c r="F1" s="284"/>
      <c r="L1" s="284"/>
      <c r="R1" s="284"/>
    </row>
    <row r="2" spans="1:19" s="2" customFormat="1" ht="14.65" customHeight="1">
      <c r="A2" s="1"/>
      <c r="F2" s="282"/>
      <c r="L2" s="282"/>
      <c r="R2" s="282"/>
    </row>
    <row r="3" spans="1:19" s="2" customFormat="1" ht="14.65" customHeight="1">
      <c r="A3" s="9" t="s">
        <v>428</v>
      </c>
      <c r="F3" s="282"/>
      <c r="L3" s="282"/>
      <c r="R3" s="282"/>
    </row>
    <row r="5" spans="1:19" ht="14.65" customHeight="1">
      <c r="A5" s="374" t="s">
        <v>207</v>
      </c>
      <c r="B5" s="366">
        <v>2012</v>
      </c>
      <c r="C5" s="366"/>
      <c r="D5" s="366"/>
      <c r="E5" s="366"/>
      <c r="F5" s="366"/>
      <c r="G5" s="366"/>
      <c r="H5" s="366">
        <v>2015</v>
      </c>
      <c r="I5" s="366"/>
      <c r="J5" s="366"/>
      <c r="K5" s="366"/>
      <c r="L5" s="366"/>
      <c r="M5" s="366"/>
      <c r="N5" s="366" t="s">
        <v>214</v>
      </c>
      <c r="O5" s="366"/>
      <c r="P5" s="366"/>
      <c r="Q5" s="366"/>
      <c r="R5" s="366"/>
      <c r="S5" s="366"/>
    </row>
    <row r="6" spans="1:19" ht="14.65" customHeight="1">
      <c r="A6" s="375"/>
      <c r="B6" s="371" t="s">
        <v>154</v>
      </c>
      <c r="C6" s="366" t="s">
        <v>27</v>
      </c>
      <c r="D6" s="366"/>
      <c r="E6" s="366"/>
      <c r="F6" s="366"/>
      <c r="G6" s="366"/>
      <c r="H6" s="371" t="s">
        <v>154</v>
      </c>
      <c r="I6" s="366" t="s">
        <v>27</v>
      </c>
      <c r="J6" s="366"/>
      <c r="K6" s="366"/>
      <c r="L6" s="366"/>
      <c r="M6" s="366"/>
      <c r="N6" s="371" t="s">
        <v>154</v>
      </c>
      <c r="O6" s="366" t="s">
        <v>27</v>
      </c>
      <c r="P6" s="366"/>
      <c r="Q6" s="366"/>
      <c r="R6" s="366"/>
      <c r="S6" s="366"/>
    </row>
    <row r="7" spans="1:19" s="25" customFormat="1" ht="40.15" customHeight="1">
      <c r="A7" s="377"/>
      <c r="B7" s="372"/>
      <c r="C7" s="300" t="s">
        <v>72</v>
      </c>
      <c r="D7" s="300" t="s">
        <v>145</v>
      </c>
      <c r="E7" s="300" t="s">
        <v>146</v>
      </c>
      <c r="F7" s="300" t="s">
        <v>147</v>
      </c>
      <c r="G7" s="300" t="s">
        <v>158</v>
      </c>
      <c r="H7" s="372"/>
      <c r="I7" s="300" t="s">
        <v>72</v>
      </c>
      <c r="J7" s="300" t="s">
        <v>145</v>
      </c>
      <c r="K7" s="300" t="s">
        <v>146</v>
      </c>
      <c r="L7" s="300" t="s">
        <v>147</v>
      </c>
      <c r="M7" s="300" t="s">
        <v>158</v>
      </c>
      <c r="N7" s="372"/>
      <c r="O7" s="300" t="s">
        <v>72</v>
      </c>
      <c r="P7" s="300" t="s">
        <v>145</v>
      </c>
      <c r="Q7" s="300" t="s">
        <v>146</v>
      </c>
      <c r="R7" s="300" t="s">
        <v>147</v>
      </c>
      <c r="S7" s="300" t="s">
        <v>158</v>
      </c>
    </row>
    <row r="8" spans="1:19" ht="14.65" customHeight="1">
      <c r="A8" s="8"/>
      <c r="B8" s="365" t="s">
        <v>173</v>
      </c>
      <c r="C8" s="365"/>
      <c r="D8" s="365"/>
      <c r="E8" s="365"/>
      <c r="F8" s="365"/>
      <c r="G8" s="365"/>
      <c r="H8" s="365" t="s">
        <v>173</v>
      </c>
      <c r="I8" s="365"/>
      <c r="J8" s="365"/>
      <c r="K8" s="365"/>
      <c r="L8" s="365"/>
      <c r="M8" s="365"/>
      <c r="N8" s="365" t="s">
        <v>173</v>
      </c>
      <c r="O8" s="365"/>
      <c r="P8" s="365"/>
      <c r="Q8" s="365"/>
      <c r="R8" s="365"/>
      <c r="S8" s="365"/>
    </row>
    <row r="9" spans="1:19" ht="14.65" customHeight="1">
      <c r="A9" s="8"/>
      <c r="B9" s="362" t="s">
        <v>5</v>
      </c>
      <c r="C9" s="362"/>
      <c r="D9" s="362"/>
      <c r="E9" s="362"/>
      <c r="F9" s="362"/>
      <c r="G9" s="362"/>
      <c r="H9" s="362" t="s">
        <v>5</v>
      </c>
      <c r="I9" s="362"/>
      <c r="J9" s="362"/>
      <c r="K9" s="362"/>
      <c r="L9" s="362"/>
      <c r="M9" s="362"/>
      <c r="N9" s="362" t="s">
        <v>5</v>
      </c>
      <c r="O9" s="362"/>
      <c r="P9" s="362"/>
      <c r="Q9" s="362"/>
      <c r="R9" s="362"/>
      <c r="S9" s="362"/>
    </row>
    <row r="10" spans="1:19" ht="14.65" customHeight="1">
      <c r="A10" s="287" t="s">
        <v>29</v>
      </c>
      <c r="B10" s="307">
        <f>B11+B12</f>
        <v>149324</v>
      </c>
      <c r="C10" s="307">
        <f t="shared" ref="C10:M10" si="0">C11+C12</f>
        <v>19871</v>
      </c>
      <c r="D10" s="307">
        <f t="shared" si="0"/>
        <v>76193</v>
      </c>
      <c r="E10" s="307">
        <f t="shared" si="0"/>
        <v>18167</v>
      </c>
      <c r="F10" s="307">
        <f t="shared" si="0"/>
        <v>35093</v>
      </c>
      <c r="G10" s="307">
        <f t="shared" si="0"/>
        <v>74366</v>
      </c>
      <c r="H10" s="307">
        <f t="shared" si="0"/>
        <v>135681</v>
      </c>
      <c r="I10" s="307">
        <f t="shared" si="0"/>
        <v>15603</v>
      </c>
      <c r="J10" s="307">
        <f t="shared" si="0"/>
        <v>65164</v>
      </c>
      <c r="K10" s="307">
        <f t="shared" si="0"/>
        <v>20928</v>
      </c>
      <c r="L10" s="307">
        <f t="shared" si="0"/>
        <v>33986</v>
      </c>
      <c r="M10" s="307">
        <f t="shared" si="0"/>
        <v>73755</v>
      </c>
      <c r="N10" s="309">
        <f t="shared" ref="N10:R12" si="1">H10-B10</f>
        <v>-13643</v>
      </c>
      <c r="O10" s="309">
        <f t="shared" si="1"/>
        <v>-4268</v>
      </c>
      <c r="P10" s="309">
        <f t="shared" si="1"/>
        <v>-11029</v>
      </c>
      <c r="Q10" s="309">
        <f t="shared" si="1"/>
        <v>2761</v>
      </c>
      <c r="R10" s="309">
        <f t="shared" si="1"/>
        <v>-1107</v>
      </c>
      <c r="S10" s="309">
        <f t="shared" ref="S10:S12" si="2">M10-G10</f>
        <v>-611</v>
      </c>
    </row>
    <row r="11" spans="1:19" ht="14.65" customHeight="1">
      <c r="A11" s="288" t="s">
        <v>30</v>
      </c>
      <c r="B11" s="292">
        <f>SUM(C11:F11)</f>
        <v>147594</v>
      </c>
      <c r="C11" s="292">
        <v>19746</v>
      </c>
      <c r="D11" s="292">
        <v>75581</v>
      </c>
      <c r="E11" s="292">
        <v>18055</v>
      </c>
      <c r="F11" s="292">
        <v>34212</v>
      </c>
      <c r="G11" s="292">
        <v>72658</v>
      </c>
      <c r="H11" s="292">
        <f>SUM(I11:L11)</f>
        <v>133862</v>
      </c>
      <c r="I11" s="292">
        <v>15559</v>
      </c>
      <c r="J11" s="292">
        <v>64503</v>
      </c>
      <c r="K11" s="292">
        <v>20770</v>
      </c>
      <c r="L11" s="292">
        <v>33030</v>
      </c>
      <c r="M11" s="292">
        <v>71951</v>
      </c>
      <c r="N11" s="293">
        <f t="shared" si="1"/>
        <v>-13732</v>
      </c>
      <c r="O11" s="293">
        <f t="shared" si="1"/>
        <v>-4187</v>
      </c>
      <c r="P11" s="293">
        <f t="shared" si="1"/>
        <v>-11078</v>
      </c>
      <c r="Q11" s="293">
        <f t="shared" si="1"/>
        <v>2715</v>
      </c>
      <c r="R11" s="293">
        <f t="shared" si="1"/>
        <v>-1182</v>
      </c>
      <c r="S11" s="293">
        <f t="shared" si="2"/>
        <v>-707</v>
      </c>
    </row>
    <row r="12" spans="1:19" ht="14.65" customHeight="1">
      <c r="A12" s="289" t="s">
        <v>41</v>
      </c>
      <c r="B12" s="291">
        <f>SUM(C12:F12)</f>
        <v>1730</v>
      </c>
      <c r="C12" s="291">
        <v>125</v>
      </c>
      <c r="D12" s="291">
        <v>612</v>
      </c>
      <c r="E12" s="291">
        <v>112</v>
      </c>
      <c r="F12" s="291">
        <v>881</v>
      </c>
      <c r="G12" s="291">
        <v>1708</v>
      </c>
      <c r="H12" s="291">
        <f>SUM(I12:L12)</f>
        <v>1819</v>
      </c>
      <c r="I12" s="291">
        <v>44</v>
      </c>
      <c r="J12" s="291">
        <v>661</v>
      </c>
      <c r="K12" s="291">
        <v>158</v>
      </c>
      <c r="L12" s="291">
        <v>956</v>
      </c>
      <c r="M12" s="291">
        <v>1804</v>
      </c>
      <c r="N12" s="294">
        <f t="shared" si="1"/>
        <v>89</v>
      </c>
      <c r="O12" s="294">
        <f t="shared" si="1"/>
        <v>-81</v>
      </c>
      <c r="P12" s="294">
        <f t="shared" si="1"/>
        <v>49</v>
      </c>
      <c r="Q12" s="294">
        <f t="shared" si="1"/>
        <v>46</v>
      </c>
      <c r="R12" s="294">
        <f t="shared" si="1"/>
        <v>75</v>
      </c>
      <c r="S12" s="294">
        <f t="shared" si="2"/>
        <v>96</v>
      </c>
    </row>
    <row r="13" spans="1:19" ht="14.65" customHeight="1">
      <c r="A13" s="290"/>
      <c r="B13" s="376" t="s">
        <v>231</v>
      </c>
      <c r="C13" s="364"/>
      <c r="D13" s="364"/>
      <c r="E13" s="364"/>
      <c r="F13" s="364"/>
      <c r="G13" s="364"/>
      <c r="H13" s="376" t="s">
        <v>231</v>
      </c>
      <c r="I13" s="364"/>
      <c r="J13" s="364"/>
      <c r="K13" s="364"/>
      <c r="L13" s="364"/>
      <c r="M13" s="364"/>
      <c r="N13" s="376" t="s">
        <v>124</v>
      </c>
      <c r="O13" s="364"/>
      <c r="P13" s="364"/>
      <c r="Q13" s="364"/>
      <c r="R13" s="364"/>
      <c r="S13" s="364"/>
    </row>
    <row r="14" spans="1:19" ht="14.65" customHeight="1">
      <c r="A14" s="287" t="s">
        <v>29</v>
      </c>
      <c r="B14" s="304">
        <f t="shared" ref="B14:G16" si="3">B10*100/$B10</f>
        <v>100</v>
      </c>
      <c r="C14" s="295">
        <f t="shared" si="3"/>
        <v>13.307304920843267</v>
      </c>
      <c r="D14" s="295">
        <f t="shared" si="3"/>
        <v>51.025287294741638</v>
      </c>
      <c r="E14" s="295">
        <f t="shared" si="3"/>
        <v>12.166162170849963</v>
      </c>
      <c r="F14" s="295">
        <f t="shared" si="3"/>
        <v>23.501245613565132</v>
      </c>
      <c r="G14" s="295">
        <f t="shared" si="3"/>
        <v>49.801773325118532</v>
      </c>
      <c r="H14" s="304">
        <f>H10*100/$H10</f>
        <v>100</v>
      </c>
      <c r="I14" s="295">
        <f t="shared" ref="H14:M16" si="4">I10*100/$H10</f>
        <v>11.499767837796007</v>
      </c>
      <c r="J14" s="295">
        <f t="shared" si="4"/>
        <v>48.027358288927708</v>
      </c>
      <c r="K14" s="295">
        <f t="shared" si="4"/>
        <v>15.424414619585646</v>
      </c>
      <c r="L14" s="295">
        <f t="shared" si="4"/>
        <v>25.048459253690641</v>
      </c>
      <c r="M14" s="295">
        <f t="shared" si="4"/>
        <v>54.359121763548323</v>
      </c>
      <c r="N14" s="303" t="s">
        <v>103</v>
      </c>
      <c r="O14" s="301">
        <f t="shared" ref="O14:R16" si="5">I14-C14</f>
        <v>-1.8075370830472597</v>
      </c>
      <c r="P14" s="301">
        <f t="shared" si="5"/>
        <v>-2.9979290058139298</v>
      </c>
      <c r="Q14" s="301">
        <f t="shared" si="5"/>
        <v>3.2582524487356821</v>
      </c>
      <c r="R14" s="301">
        <f t="shared" si="5"/>
        <v>1.5472136401255092</v>
      </c>
      <c r="S14" s="301">
        <f t="shared" ref="S14:S16" si="6">M14-G14</f>
        <v>4.5573484384297913</v>
      </c>
    </row>
    <row r="15" spans="1:19" ht="14.65" customHeight="1">
      <c r="A15" s="288" t="s">
        <v>30</v>
      </c>
      <c r="B15" s="305">
        <f t="shared" si="3"/>
        <v>100</v>
      </c>
      <c r="C15" s="297">
        <f t="shared" si="3"/>
        <v>13.378592625716493</v>
      </c>
      <c r="D15" s="297">
        <f t="shared" si="3"/>
        <v>51.208721221729881</v>
      </c>
      <c r="E15" s="297">
        <f t="shared" si="3"/>
        <v>12.232882095478136</v>
      </c>
      <c r="F15" s="297">
        <f t="shared" si="3"/>
        <v>23.17980405707549</v>
      </c>
      <c r="G15" s="297">
        <f t="shared" si="3"/>
        <v>49.228288412808112</v>
      </c>
      <c r="H15" s="305">
        <f t="shared" si="4"/>
        <v>100</v>
      </c>
      <c r="I15" s="297">
        <f t="shared" si="4"/>
        <v>11.623164154128879</v>
      </c>
      <c r="J15" s="297">
        <f t="shared" si="4"/>
        <v>48.186191749712393</v>
      </c>
      <c r="K15" s="297">
        <f t="shared" si="4"/>
        <v>15.515979142699198</v>
      </c>
      <c r="L15" s="297">
        <f t="shared" si="4"/>
        <v>24.674664953459533</v>
      </c>
      <c r="M15" s="297">
        <f t="shared" si="4"/>
        <v>53.750130731649008</v>
      </c>
      <c r="N15" s="302" t="s">
        <v>103</v>
      </c>
      <c r="O15" s="302">
        <f t="shared" si="5"/>
        <v>-1.7554284715876136</v>
      </c>
      <c r="P15" s="302">
        <f t="shared" si="5"/>
        <v>-3.0225294720174887</v>
      </c>
      <c r="Q15" s="302">
        <f t="shared" si="5"/>
        <v>3.2830970472210623</v>
      </c>
      <c r="R15" s="302">
        <f t="shared" si="5"/>
        <v>1.4948608963840435</v>
      </c>
      <c r="S15" s="302">
        <f t="shared" si="6"/>
        <v>4.5218423188408963</v>
      </c>
    </row>
    <row r="16" spans="1:19" ht="14.65" customHeight="1">
      <c r="A16" s="289" t="s">
        <v>41</v>
      </c>
      <c r="B16" s="280">
        <f t="shared" si="3"/>
        <v>100</v>
      </c>
      <c r="C16" s="311">
        <f t="shared" si="3"/>
        <v>7.2254335260115603</v>
      </c>
      <c r="D16" s="311">
        <f t="shared" si="3"/>
        <v>35.375722543352602</v>
      </c>
      <c r="E16" s="311">
        <f t="shared" si="3"/>
        <v>6.4739884393063587</v>
      </c>
      <c r="F16" s="311">
        <f t="shared" si="3"/>
        <v>50.924855491329481</v>
      </c>
      <c r="G16" s="311">
        <f t="shared" si="3"/>
        <v>98.728323699421964</v>
      </c>
      <c r="H16" s="280">
        <f t="shared" si="4"/>
        <v>100</v>
      </c>
      <c r="I16" s="311">
        <f t="shared" si="4"/>
        <v>2.4189114898295765</v>
      </c>
      <c r="J16" s="311">
        <f t="shared" si="4"/>
        <v>36.338647608576139</v>
      </c>
      <c r="K16" s="311">
        <f t="shared" si="4"/>
        <v>8.6860912589334802</v>
      </c>
      <c r="L16" s="311">
        <f t="shared" si="4"/>
        <v>52.556349642660805</v>
      </c>
      <c r="M16" s="311">
        <f t="shared" si="4"/>
        <v>99.175371083012649</v>
      </c>
      <c r="N16" s="312" t="s">
        <v>103</v>
      </c>
      <c r="O16" s="312">
        <f t="shared" si="5"/>
        <v>-4.8065220361819838</v>
      </c>
      <c r="P16" s="312">
        <f t="shared" si="5"/>
        <v>0.96292506522353705</v>
      </c>
      <c r="Q16" s="312">
        <f t="shared" si="5"/>
        <v>2.2121028196271215</v>
      </c>
      <c r="R16" s="312">
        <f t="shared" si="5"/>
        <v>1.6314941513313244</v>
      </c>
      <c r="S16" s="312">
        <f t="shared" si="6"/>
        <v>0.44704738359068585</v>
      </c>
    </row>
    <row r="17" spans="1:19" ht="14.65" customHeight="1">
      <c r="A17" s="285"/>
      <c r="B17" s="365" t="s">
        <v>172</v>
      </c>
      <c r="C17" s="365"/>
      <c r="D17" s="365"/>
      <c r="E17" s="365"/>
      <c r="F17" s="365"/>
      <c r="G17" s="365"/>
      <c r="H17" s="365" t="s">
        <v>172</v>
      </c>
      <c r="I17" s="365"/>
      <c r="J17" s="365"/>
      <c r="K17" s="365"/>
      <c r="L17" s="365"/>
      <c r="M17" s="365"/>
      <c r="N17" s="365" t="s">
        <v>172</v>
      </c>
      <c r="O17" s="365"/>
      <c r="P17" s="365"/>
      <c r="Q17" s="365"/>
      <c r="R17" s="365"/>
      <c r="S17" s="365"/>
    </row>
    <row r="18" spans="1:19" ht="14.65" customHeight="1">
      <c r="A18" s="285"/>
      <c r="B18" s="362" t="s">
        <v>5</v>
      </c>
      <c r="C18" s="362"/>
      <c r="D18" s="362"/>
      <c r="E18" s="362"/>
      <c r="F18" s="362"/>
      <c r="G18" s="362"/>
      <c r="H18" s="362" t="s">
        <v>5</v>
      </c>
      <c r="I18" s="362"/>
      <c r="J18" s="362"/>
      <c r="K18" s="362"/>
      <c r="L18" s="362"/>
      <c r="M18" s="362"/>
      <c r="N18" s="362" t="s">
        <v>5</v>
      </c>
      <c r="O18" s="362"/>
      <c r="P18" s="362"/>
      <c r="Q18" s="362"/>
      <c r="R18" s="362"/>
      <c r="S18" s="362"/>
    </row>
    <row r="19" spans="1:19" ht="14.65" customHeight="1">
      <c r="A19" s="287" t="s">
        <v>29</v>
      </c>
      <c r="B19" s="307">
        <f>B20+B21</f>
        <v>352887</v>
      </c>
      <c r="C19" s="307">
        <f t="shared" ref="C19:M19" si="7">C20+C21</f>
        <v>66498</v>
      </c>
      <c r="D19" s="307">
        <f t="shared" si="7"/>
        <v>185239</v>
      </c>
      <c r="E19" s="307">
        <f t="shared" si="7"/>
        <v>37930</v>
      </c>
      <c r="F19" s="307">
        <f t="shared" si="7"/>
        <v>63220</v>
      </c>
      <c r="G19" s="307">
        <f t="shared" si="7"/>
        <v>158733</v>
      </c>
      <c r="H19" s="307">
        <f t="shared" si="7"/>
        <v>346493</v>
      </c>
      <c r="I19" s="307">
        <f t="shared" si="7"/>
        <v>55006</v>
      </c>
      <c r="J19" s="307">
        <f t="shared" si="7"/>
        <v>165918</v>
      </c>
      <c r="K19" s="307">
        <f t="shared" si="7"/>
        <v>44496</v>
      </c>
      <c r="L19" s="307">
        <f t="shared" si="7"/>
        <v>81073</v>
      </c>
      <c r="M19" s="307">
        <f t="shared" si="7"/>
        <v>179045</v>
      </c>
      <c r="N19" s="309">
        <f t="shared" ref="N19:R21" si="8">H19-B19</f>
        <v>-6394</v>
      </c>
      <c r="O19" s="309">
        <f t="shared" si="8"/>
        <v>-11492</v>
      </c>
      <c r="P19" s="309">
        <f t="shared" si="8"/>
        <v>-19321</v>
      </c>
      <c r="Q19" s="309">
        <f t="shared" si="8"/>
        <v>6566</v>
      </c>
      <c r="R19" s="309">
        <f t="shared" si="8"/>
        <v>17853</v>
      </c>
      <c r="S19" s="309">
        <f t="shared" ref="S19:S21" si="9">M19-G19</f>
        <v>20312</v>
      </c>
    </row>
    <row r="20" spans="1:19" ht="14.65" customHeight="1">
      <c r="A20" s="288" t="s">
        <v>30</v>
      </c>
      <c r="B20" s="292">
        <f>SUM(C20:F20)</f>
        <v>343269</v>
      </c>
      <c r="C20" s="292">
        <v>65855</v>
      </c>
      <c r="D20" s="292">
        <v>183751</v>
      </c>
      <c r="E20" s="292">
        <v>36211</v>
      </c>
      <c r="F20" s="292">
        <v>57452</v>
      </c>
      <c r="G20" s="292">
        <v>149244</v>
      </c>
      <c r="H20" s="292">
        <f>SUM(I20:L20)</f>
        <v>336892</v>
      </c>
      <c r="I20" s="292">
        <v>54697</v>
      </c>
      <c r="J20" s="292">
        <v>164752</v>
      </c>
      <c r="K20" s="292">
        <v>42382</v>
      </c>
      <c r="L20" s="292">
        <v>75061</v>
      </c>
      <c r="M20" s="292">
        <v>169571</v>
      </c>
      <c r="N20" s="293">
        <f t="shared" si="8"/>
        <v>-6377</v>
      </c>
      <c r="O20" s="293">
        <f t="shared" si="8"/>
        <v>-11158</v>
      </c>
      <c r="P20" s="293">
        <f t="shared" si="8"/>
        <v>-18999</v>
      </c>
      <c r="Q20" s="293">
        <f t="shared" si="8"/>
        <v>6171</v>
      </c>
      <c r="R20" s="293">
        <f t="shared" si="8"/>
        <v>17609</v>
      </c>
      <c r="S20" s="293">
        <f t="shared" si="9"/>
        <v>20327</v>
      </c>
    </row>
    <row r="21" spans="1:19" ht="14.65" customHeight="1">
      <c r="A21" s="289" t="s">
        <v>41</v>
      </c>
      <c r="B21" s="291">
        <f>SUM(C21:F21)</f>
        <v>9618</v>
      </c>
      <c r="C21" s="291">
        <v>643</v>
      </c>
      <c r="D21" s="291">
        <v>1488</v>
      </c>
      <c r="E21" s="291">
        <v>1719</v>
      </c>
      <c r="F21" s="291">
        <v>5768</v>
      </c>
      <c r="G21" s="291">
        <v>9489</v>
      </c>
      <c r="H21" s="291">
        <f>SUM(I21:L21)</f>
        <v>9601</v>
      </c>
      <c r="I21" s="291">
        <v>309</v>
      </c>
      <c r="J21" s="291">
        <v>1166</v>
      </c>
      <c r="K21" s="291">
        <v>2114</v>
      </c>
      <c r="L21" s="291">
        <v>6012</v>
      </c>
      <c r="M21" s="291">
        <v>9474</v>
      </c>
      <c r="N21" s="294">
        <f t="shared" si="8"/>
        <v>-17</v>
      </c>
      <c r="O21" s="294">
        <f t="shared" si="8"/>
        <v>-334</v>
      </c>
      <c r="P21" s="294">
        <f t="shared" si="8"/>
        <v>-322</v>
      </c>
      <c r="Q21" s="294">
        <f t="shared" si="8"/>
        <v>395</v>
      </c>
      <c r="R21" s="294">
        <f t="shared" si="8"/>
        <v>244</v>
      </c>
      <c r="S21" s="294">
        <f t="shared" si="9"/>
        <v>-15</v>
      </c>
    </row>
    <row r="22" spans="1:19" ht="14.65" customHeight="1">
      <c r="A22" s="290"/>
      <c r="B22" s="376" t="s">
        <v>230</v>
      </c>
      <c r="C22" s="364"/>
      <c r="D22" s="364"/>
      <c r="E22" s="364"/>
      <c r="F22" s="364"/>
      <c r="G22" s="364"/>
      <c r="H22" s="376" t="s">
        <v>230</v>
      </c>
      <c r="I22" s="364"/>
      <c r="J22" s="364"/>
      <c r="K22" s="364"/>
      <c r="L22" s="364"/>
      <c r="M22" s="364"/>
      <c r="N22" s="376" t="s">
        <v>124</v>
      </c>
      <c r="O22" s="364"/>
      <c r="P22" s="364"/>
      <c r="Q22" s="364"/>
      <c r="R22" s="364"/>
      <c r="S22" s="364"/>
    </row>
    <row r="23" spans="1:19" ht="14.65" customHeight="1">
      <c r="A23" s="287" t="s">
        <v>29</v>
      </c>
      <c r="B23" s="304">
        <f t="shared" ref="B23:G25" si="10">B19*100/$B19</f>
        <v>100</v>
      </c>
      <c r="C23" s="295">
        <f t="shared" si="10"/>
        <v>18.843992552856864</v>
      </c>
      <c r="D23" s="295">
        <f>D19*100/$B19</f>
        <v>52.492440923015018</v>
      </c>
      <c r="E23" s="295">
        <f t="shared" si="10"/>
        <v>10.748483225508449</v>
      </c>
      <c r="F23" s="295">
        <f t="shared" si="10"/>
        <v>17.91508329861967</v>
      </c>
      <c r="G23" s="295">
        <f t="shared" si="10"/>
        <v>44.981254622584565</v>
      </c>
      <c r="H23" s="304">
        <f t="shared" ref="H23:M25" si="11">H19*100/$H19</f>
        <v>100</v>
      </c>
      <c r="I23" s="295">
        <f t="shared" si="11"/>
        <v>15.875068183195619</v>
      </c>
      <c r="J23" s="295">
        <f t="shared" si="11"/>
        <v>47.884950056711105</v>
      </c>
      <c r="K23" s="295">
        <f t="shared" si="11"/>
        <v>12.841817872222526</v>
      </c>
      <c r="L23" s="295">
        <f t="shared" si="11"/>
        <v>23.398163887870751</v>
      </c>
      <c r="M23" s="295">
        <f t="shared" si="11"/>
        <v>51.673482581177687</v>
      </c>
      <c r="N23" s="303" t="s">
        <v>103</v>
      </c>
      <c r="O23" s="301">
        <f t="shared" ref="O23:R25" si="12">I23-C23</f>
        <v>-2.9689243696612451</v>
      </c>
      <c r="P23" s="301">
        <f t="shared" si="12"/>
        <v>-4.6074908663039125</v>
      </c>
      <c r="Q23" s="301">
        <f t="shared" si="12"/>
        <v>2.0933346467140765</v>
      </c>
      <c r="R23" s="301">
        <f t="shared" si="12"/>
        <v>5.483080589251081</v>
      </c>
      <c r="S23" s="301">
        <f t="shared" ref="S23:S25" si="13">M23-G23</f>
        <v>6.6922279585931221</v>
      </c>
    </row>
    <row r="24" spans="1:19" ht="14.65" customHeight="1">
      <c r="A24" s="288" t="s">
        <v>30</v>
      </c>
      <c r="B24" s="305">
        <f t="shared" si="10"/>
        <v>100</v>
      </c>
      <c r="C24" s="297">
        <f t="shared" si="10"/>
        <v>19.18466275719625</v>
      </c>
      <c r="D24" s="297">
        <f t="shared" si="10"/>
        <v>53.5297390676117</v>
      </c>
      <c r="E24" s="297">
        <f t="shared" si="10"/>
        <v>10.548869836775241</v>
      </c>
      <c r="F24" s="297">
        <f t="shared" si="10"/>
        <v>16.73672833841681</v>
      </c>
      <c r="G24" s="297">
        <f t="shared" si="10"/>
        <v>43.477272925897765</v>
      </c>
      <c r="H24" s="305">
        <f t="shared" si="11"/>
        <v>100</v>
      </c>
      <c r="I24" s="297">
        <f t="shared" si="11"/>
        <v>16.235766952020231</v>
      </c>
      <c r="J24" s="297">
        <f t="shared" si="11"/>
        <v>48.903506168148844</v>
      </c>
      <c r="K24" s="297">
        <f t="shared" si="11"/>
        <v>12.580292794129869</v>
      </c>
      <c r="L24" s="297">
        <f t="shared" si="11"/>
        <v>22.280434085701057</v>
      </c>
      <c r="M24" s="297">
        <f t="shared" si="11"/>
        <v>50.333934910891323</v>
      </c>
      <c r="N24" s="302" t="s">
        <v>103</v>
      </c>
      <c r="O24" s="302">
        <f t="shared" si="12"/>
        <v>-2.9488958051760186</v>
      </c>
      <c r="P24" s="302">
        <f t="shared" si="12"/>
        <v>-4.6262328994628561</v>
      </c>
      <c r="Q24" s="302">
        <f t="shared" si="12"/>
        <v>2.0314229573546285</v>
      </c>
      <c r="R24" s="302">
        <f t="shared" si="12"/>
        <v>5.5437057472842461</v>
      </c>
      <c r="S24" s="302">
        <f t="shared" si="13"/>
        <v>6.8566619849935577</v>
      </c>
    </row>
    <row r="25" spans="1:19" ht="14.65" customHeight="1">
      <c r="A25" s="289" t="s">
        <v>41</v>
      </c>
      <c r="B25" s="304">
        <f t="shared" si="10"/>
        <v>100</v>
      </c>
      <c r="C25" s="295">
        <f t="shared" si="10"/>
        <v>6.6853815762112703</v>
      </c>
      <c r="D25" s="295">
        <f t="shared" si="10"/>
        <v>15.470991890205864</v>
      </c>
      <c r="E25" s="295">
        <f t="shared" si="10"/>
        <v>17.872738615096694</v>
      </c>
      <c r="F25" s="295">
        <f t="shared" si="10"/>
        <v>59.97088791848617</v>
      </c>
      <c r="G25" s="295">
        <f t="shared" si="10"/>
        <v>98.658764815970059</v>
      </c>
      <c r="H25" s="304">
        <f t="shared" si="11"/>
        <v>100</v>
      </c>
      <c r="I25" s="295">
        <f t="shared" si="11"/>
        <v>3.2184147484637018</v>
      </c>
      <c r="J25" s="295">
        <f t="shared" si="11"/>
        <v>12.144568274138111</v>
      </c>
      <c r="K25" s="295">
        <f t="shared" si="11"/>
        <v>22.018539735444225</v>
      </c>
      <c r="L25" s="295">
        <f t="shared" si="11"/>
        <v>62.618477241953961</v>
      </c>
      <c r="M25" s="295">
        <f t="shared" si="11"/>
        <v>98.677221122799708</v>
      </c>
      <c r="N25" s="301" t="s">
        <v>103</v>
      </c>
      <c r="O25" s="301">
        <f t="shared" si="12"/>
        <v>-3.4669668277475685</v>
      </c>
      <c r="P25" s="301">
        <f t="shared" si="12"/>
        <v>-3.3264236160677534</v>
      </c>
      <c r="Q25" s="301">
        <f t="shared" si="12"/>
        <v>4.1458011203475316</v>
      </c>
      <c r="R25" s="301">
        <f t="shared" si="12"/>
        <v>2.6475893234677912</v>
      </c>
      <c r="S25" s="301">
        <f t="shared" si="13"/>
        <v>1.8456306829648383E-2</v>
      </c>
    </row>
    <row r="26" spans="1:19" ht="20.25" customHeight="1">
      <c r="A26" s="373" t="s">
        <v>127</v>
      </c>
      <c r="B26" s="373"/>
      <c r="C26" s="373"/>
      <c r="D26" s="373"/>
      <c r="E26" s="373"/>
      <c r="F26" s="373"/>
      <c r="G26" s="373"/>
      <c r="H26" s="373"/>
      <c r="I26" s="373"/>
      <c r="J26" s="373"/>
      <c r="K26" s="373"/>
      <c r="L26" s="373"/>
      <c r="M26" s="373"/>
      <c r="N26" s="373"/>
      <c r="O26" s="373"/>
      <c r="P26" s="373"/>
      <c r="Q26" s="373"/>
      <c r="R26" s="373"/>
      <c r="S26" s="373"/>
    </row>
  </sheetData>
  <mergeCells count="29">
    <mergeCell ref="A26:S26"/>
    <mergeCell ref="B18:G18"/>
    <mergeCell ref="H18:M18"/>
    <mergeCell ref="N18:S18"/>
    <mergeCell ref="B22:G22"/>
    <mergeCell ref="H22:M22"/>
    <mergeCell ref="N22:S22"/>
    <mergeCell ref="B13:G13"/>
    <mergeCell ref="H13:M13"/>
    <mergeCell ref="N13:S13"/>
    <mergeCell ref="B17:G17"/>
    <mergeCell ref="H17:M17"/>
    <mergeCell ref="N17:S17"/>
    <mergeCell ref="B8:G8"/>
    <mergeCell ref="H8:M8"/>
    <mergeCell ref="N8:S8"/>
    <mergeCell ref="B9:G9"/>
    <mergeCell ref="H9:M9"/>
    <mergeCell ref="N9:S9"/>
    <mergeCell ref="A5:A7"/>
    <mergeCell ref="B5:G5"/>
    <mergeCell ref="H5:M5"/>
    <mergeCell ref="N5:S5"/>
    <mergeCell ref="B6:B7"/>
    <mergeCell ref="C6:G6"/>
    <mergeCell ref="H6:H7"/>
    <mergeCell ref="I6:M6"/>
    <mergeCell ref="N6:N7"/>
    <mergeCell ref="O6:S6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8"/>
  <sheetViews>
    <sheetView workbookViewId="0">
      <selection activeCell="A4" sqref="A4"/>
    </sheetView>
  </sheetViews>
  <sheetFormatPr baseColWidth="10" defaultColWidth="10.81640625" defaultRowHeight="14.65" customHeight="1"/>
  <cols>
    <col min="1" max="1" width="26.81640625" style="3" customWidth="1"/>
    <col min="2" max="13" width="12.54296875" style="3" customWidth="1"/>
    <col min="14" max="16384" width="10.81640625" style="3"/>
  </cols>
  <sheetData>
    <row r="1" spans="1:13" s="5" customFormat="1" ht="20.25" customHeight="1">
      <c r="A1" s="4" t="s">
        <v>0</v>
      </c>
    </row>
    <row r="2" spans="1:13" s="2" customFormat="1" ht="14.65" customHeight="1">
      <c r="A2" s="1"/>
    </row>
    <row r="3" spans="1:13" s="2" customFormat="1" ht="14.65" customHeight="1">
      <c r="A3" s="9" t="s">
        <v>251</v>
      </c>
    </row>
    <row r="5" spans="1:13" s="283" customFormat="1" ht="20" customHeight="1">
      <c r="A5" s="374" t="s">
        <v>28</v>
      </c>
      <c r="B5" s="366">
        <v>2011</v>
      </c>
      <c r="C5" s="366"/>
      <c r="D5" s="366"/>
      <c r="E5" s="366"/>
      <c r="F5" s="366">
        <v>2015</v>
      </c>
      <c r="G5" s="366"/>
      <c r="H5" s="366"/>
      <c r="I5" s="366"/>
      <c r="J5" s="366" t="s">
        <v>49</v>
      </c>
      <c r="K5" s="366"/>
      <c r="L5" s="366"/>
      <c r="M5" s="366"/>
    </row>
    <row r="6" spans="1:13" s="283" customFormat="1" ht="20" customHeight="1">
      <c r="A6" s="375"/>
      <c r="B6" s="371" t="s">
        <v>1</v>
      </c>
      <c r="C6" s="366" t="s">
        <v>27</v>
      </c>
      <c r="D6" s="366"/>
      <c r="E6" s="366"/>
      <c r="F6" s="371" t="s">
        <v>1</v>
      </c>
      <c r="G6" s="366" t="s">
        <v>27</v>
      </c>
      <c r="H6" s="366"/>
      <c r="I6" s="366"/>
      <c r="J6" s="371" t="s">
        <v>1</v>
      </c>
      <c r="K6" s="366" t="s">
        <v>27</v>
      </c>
      <c r="L6" s="366"/>
      <c r="M6" s="366"/>
    </row>
    <row r="7" spans="1:13" s="25" customFormat="1" ht="40.15" customHeight="1">
      <c r="A7" s="375"/>
      <c r="B7" s="372"/>
      <c r="C7" s="333" t="s">
        <v>102</v>
      </c>
      <c r="D7" s="333" t="s">
        <v>68</v>
      </c>
      <c r="E7" s="333" t="s">
        <v>12</v>
      </c>
      <c r="F7" s="372"/>
      <c r="G7" s="333" t="s">
        <v>102</v>
      </c>
      <c r="H7" s="333" t="s">
        <v>68</v>
      </c>
      <c r="I7" s="333" t="s">
        <v>12</v>
      </c>
      <c r="J7" s="372"/>
      <c r="K7" s="333" t="s">
        <v>102</v>
      </c>
      <c r="L7" s="333" t="s">
        <v>68</v>
      </c>
      <c r="M7" s="333" t="s">
        <v>12</v>
      </c>
    </row>
    <row r="8" spans="1:13" ht="14.65" customHeight="1">
      <c r="A8" s="337"/>
      <c r="B8" s="362" t="s">
        <v>5</v>
      </c>
      <c r="C8" s="362"/>
      <c r="D8" s="362"/>
      <c r="E8" s="362"/>
      <c r="F8" s="362" t="s">
        <v>5</v>
      </c>
      <c r="G8" s="362"/>
      <c r="H8" s="362"/>
      <c r="I8" s="362"/>
      <c r="J8" s="362" t="s">
        <v>5</v>
      </c>
      <c r="K8" s="362"/>
      <c r="L8" s="362"/>
      <c r="M8" s="362"/>
    </row>
    <row r="9" spans="1:13" ht="14.65" customHeight="1">
      <c r="A9" s="341" t="s">
        <v>29</v>
      </c>
      <c r="B9" s="307">
        <f>SUM(B11:B20,B22:B27)</f>
        <v>278564</v>
      </c>
      <c r="C9" s="307">
        <f t="shared" ref="C9:H9" si="0">SUM(C11:C20,C22:C27)</f>
        <v>56711</v>
      </c>
      <c r="D9" s="307">
        <f t="shared" si="0"/>
        <v>177991</v>
      </c>
      <c r="E9" s="307">
        <f t="shared" si="0"/>
        <v>43862</v>
      </c>
      <c r="F9" s="307">
        <f t="shared" si="0"/>
        <v>306021</v>
      </c>
      <c r="G9" s="307">
        <f t="shared" si="0"/>
        <v>69936</v>
      </c>
      <c r="H9" s="307">
        <f t="shared" si="0"/>
        <v>190635</v>
      </c>
      <c r="I9" s="307">
        <f>'Tab. 2.2'!O20</f>
        <v>47462</v>
      </c>
      <c r="J9" s="309">
        <f>F9-B9</f>
        <v>27457</v>
      </c>
      <c r="K9" s="309">
        <f t="shared" ref="K9:M24" si="1">G9-C9</f>
        <v>13225</v>
      </c>
      <c r="L9" s="309">
        <f t="shared" si="1"/>
        <v>12644</v>
      </c>
      <c r="M9" s="309">
        <f t="shared" si="1"/>
        <v>3600</v>
      </c>
    </row>
    <row r="10" spans="1:13" ht="14.65" customHeight="1">
      <c r="A10" s="27" t="s">
        <v>30</v>
      </c>
      <c r="B10" s="42">
        <f>SUM(B11:B20)</f>
        <v>122655</v>
      </c>
      <c r="C10" s="42">
        <f t="shared" ref="C10:H10" si="2">SUM(C11:C20)</f>
        <v>19966</v>
      </c>
      <c r="D10" s="42">
        <f t="shared" si="2"/>
        <v>90119</v>
      </c>
      <c r="E10" s="42">
        <f t="shared" si="2"/>
        <v>12570</v>
      </c>
      <c r="F10" s="42">
        <f t="shared" si="2"/>
        <v>135324</v>
      </c>
      <c r="G10" s="42">
        <f t="shared" si="2"/>
        <v>29686</v>
      </c>
      <c r="H10" s="42">
        <f t="shared" si="2"/>
        <v>96327</v>
      </c>
      <c r="I10" s="42">
        <v>11190</v>
      </c>
      <c r="J10" s="45">
        <f t="shared" ref="J10:M27" si="3">F10-B10</f>
        <v>12669</v>
      </c>
      <c r="K10" s="45">
        <f t="shared" si="1"/>
        <v>9720</v>
      </c>
      <c r="L10" s="45">
        <f t="shared" si="1"/>
        <v>6208</v>
      </c>
      <c r="M10" s="45">
        <f t="shared" si="1"/>
        <v>-1380</v>
      </c>
    </row>
    <row r="11" spans="1:13" ht="14.65" customHeight="1">
      <c r="A11" s="28" t="s">
        <v>31</v>
      </c>
      <c r="B11" s="39">
        <f>SUM(C11:E11)</f>
        <v>8151</v>
      </c>
      <c r="C11" s="39">
        <v>1129</v>
      </c>
      <c r="D11" s="39">
        <v>6378</v>
      </c>
      <c r="E11" s="39">
        <v>644</v>
      </c>
      <c r="F11" s="39">
        <f t="shared" ref="F11:F20" si="4">SUM(G11:I11)</f>
        <v>10225</v>
      </c>
      <c r="G11" s="39">
        <v>2055</v>
      </c>
      <c r="H11" s="39">
        <v>7523</v>
      </c>
      <c r="I11" s="39">
        <v>647</v>
      </c>
      <c r="J11" s="55">
        <f t="shared" si="3"/>
        <v>2074</v>
      </c>
      <c r="K11" s="55">
        <f t="shared" si="1"/>
        <v>926</v>
      </c>
      <c r="L11" s="55">
        <f t="shared" si="1"/>
        <v>1145</v>
      </c>
      <c r="M11" s="55">
        <f t="shared" si="1"/>
        <v>3</v>
      </c>
    </row>
    <row r="12" spans="1:13" ht="14.65" customHeight="1">
      <c r="A12" s="29" t="s">
        <v>32</v>
      </c>
      <c r="B12" s="42">
        <f t="shared" ref="B12:B20" si="5">SUM(C12:E12)</f>
        <v>14563</v>
      </c>
      <c r="C12" s="42">
        <v>2382</v>
      </c>
      <c r="D12" s="42">
        <v>7561</v>
      </c>
      <c r="E12" s="42">
        <v>4620</v>
      </c>
      <c r="F12" s="42">
        <f t="shared" si="4"/>
        <v>13055</v>
      </c>
      <c r="G12" s="42">
        <v>3884</v>
      </c>
      <c r="H12" s="42">
        <v>9171</v>
      </c>
      <c r="I12" s="42" t="s">
        <v>53</v>
      </c>
      <c r="J12" s="45">
        <f t="shared" si="3"/>
        <v>-1508</v>
      </c>
      <c r="K12" s="45">
        <f t="shared" si="1"/>
        <v>1502</v>
      </c>
      <c r="L12" s="45">
        <f t="shared" si="1"/>
        <v>1610</v>
      </c>
      <c r="M12" s="42" t="s">
        <v>53</v>
      </c>
    </row>
    <row r="13" spans="1:13" ht="14.65" customHeight="1">
      <c r="A13" s="28" t="s">
        <v>33</v>
      </c>
      <c r="B13" s="39">
        <f t="shared" si="5"/>
        <v>14164</v>
      </c>
      <c r="C13" s="39">
        <v>1817</v>
      </c>
      <c r="D13" s="39">
        <v>10837</v>
      </c>
      <c r="E13" s="39">
        <v>1510</v>
      </c>
      <c r="F13" s="39">
        <f t="shared" si="4"/>
        <v>15707</v>
      </c>
      <c r="G13" s="39">
        <v>2639</v>
      </c>
      <c r="H13" s="39">
        <v>10722</v>
      </c>
      <c r="I13" s="39">
        <v>2346</v>
      </c>
      <c r="J13" s="55">
        <f t="shared" si="3"/>
        <v>1543</v>
      </c>
      <c r="K13" s="55">
        <f t="shared" si="1"/>
        <v>822</v>
      </c>
      <c r="L13" s="55">
        <f t="shared" si="1"/>
        <v>-115</v>
      </c>
      <c r="M13" s="55">
        <f t="shared" si="1"/>
        <v>836</v>
      </c>
    </row>
    <row r="14" spans="1:13" ht="14.65" customHeight="1">
      <c r="A14" s="29" t="s">
        <v>34</v>
      </c>
      <c r="B14" s="42">
        <f t="shared" si="5"/>
        <v>1549</v>
      </c>
      <c r="C14" s="42">
        <v>377</v>
      </c>
      <c r="D14" s="42">
        <v>1065</v>
      </c>
      <c r="E14" s="42">
        <v>107</v>
      </c>
      <c r="F14" s="42">
        <f t="shared" si="4"/>
        <v>2296</v>
      </c>
      <c r="G14" s="42">
        <v>602</v>
      </c>
      <c r="H14" s="42">
        <v>1467</v>
      </c>
      <c r="I14" s="42">
        <v>227</v>
      </c>
      <c r="J14" s="45">
        <f t="shared" si="3"/>
        <v>747</v>
      </c>
      <c r="K14" s="45">
        <f t="shared" si="1"/>
        <v>225</v>
      </c>
      <c r="L14" s="45">
        <f t="shared" si="1"/>
        <v>402</v>
      </c>
      <c r="M14" s="45">
        <f t="shared" si="1"/>
        <v>120</v>
      </c>
    </row>
    <row r="15" spans="1:13" ht="14.65" customHeight="1">
      <c r="A15" s="28" t="s">
        <v>35</v>
      </c>
      <c r="B15" s="39">
        <f t="shared" si="5"/>
        <v>51100</v>
      </c>
      <c r="C15" s="39">
        <v>7733</v>
      </c>
      <c r="D15" s="39">
        <v>42362</v>
      </c>
      <c r="E15" s="39">
        <v>1005</v>
      </c>
      <c r="F15" s="39">
        <f t="shared" si="4"/>
        <v>54070</v>
      </c>
      <c r="G15" s="39">
        <v>10728</v>
      </c>
      <c r="H15" s="39">
        <v>42651</v>
      </c>
      <c r="I15" s="39">
        <v>691</v>
      </c>
      <c r="J15" s="55">
        <f t="shared" si="3"/>
        <v>2970</v>
      </c>
      <c r="K15" s="55">
        <f t="shared" si="1"/>
        <v>2995</v>
      </c>
      <c r="L15" s="55">
        <f t="shared" si="1"/>
        <v>289</v>
      </c>
      <c r="M15" s="55">
        <f t="shared" si="1"/>
        <v>-314</v>
      </c>
    </row>
    <row r="16" spans="1:13" ht="14.65" customHeight="1">
      <c r="A16" s="29" t="s">
        <v>36</v>
      </c>
      <c r="B16" s="42">
        <f t="shared" si="5"/>
        <v>9388</v>
      </c>
      <c r="C16" s="42">
        <v>1656</v>
      </c>
      <c r="D16" s="42">
        <v>6065</v>
      </c>
      <c r="E16" s="42">
        <v>1667</v>
      </c>
      <c r="F16" s="42">
        <f t="shared" si="4"/>
        <v>10851</v>
      </c>
      <c r="G16" s="42">
        <v>2552</v>
      </c>
      <c r="H16" s="42">
        <v>6488</v>
      </c>
      <c r="I16" s="42">
        <v>1811</v>
      </c>
      <c r="J16" s="45">
        <f t="shared" si="3"/>
        <v>1463</v>
      </c>
      <c r="K16" s="45">
        <f t="shared" si="1"/>
        <v>896</v>
      </c>
      <c r="L16" s="45">
        <f t="shared" si="1"/>
        <v>423</v>
      </c>
      <c r="M16" s="45">
        <f t="shared" si="1"/>
        <v>144</v>
      </c>
    </row>
    <row r="17" spans="1:13" ht="14.65" customHeight="1">
      <c r="A17" s="28" t="s">
        <v>37</v>
      </c>
      <c r="B17" s="39">
        <f t="shared" si="5"/>
        <v>3647</v>
      </c>
      <c r="C17" s="39">
        <v>617</v>
      </c>
      <c r="D17" s="39">
        <v>2748</v>
      </c>
      <c r="E17" s="39">
        <v>282</v>
      </c>
      <c r="F17" s="39">
        <f t="shared" si="4"/>
        <v>4067</v>
      </c>
      <c r="G17" s="39">
        <v>744</v>
      </c>
      <c r="H17" s="39">
        <v>3025</v>
      </c>
      <c r="I17" s="39">
        <v>298</v>
      </c>
      <c r="J17" s="55">
        <f t="shared" si="3"/>
        <v>420</v>
      </c>
      <c r="K17" s="55">
        <f t="shared" si="1"/>
        <v>127</v>
      </c>
      <c r="L17" s="55">
        <f t="shared" si="1"/>
        <v>277</v>
      </c>
      <c r="M17" s="55">
        <f t="shared" si="1"/>
        <v>16</v>
      </c>
    </row>
    <row r="18" spans="1:13" ht="14.65" customHeight="1">
      <c r="A18" s="29" t="s">
        <v>38</v>
      </c>
      <c r="B18" s="42">
        <f t="shared" si="5"/>
        <v>8598</v>
      </c>
      <c r="C18" s="42">
        <v>1698</v>
      </c>
      <c r="D18" s="42">
        <v>5924</v>
      </c>
      <c r="E18" s="42">
        <v>976</v>
      </c>
      <c r="F18" s="42">
        <f t="shared" si="4"/>
        <v>10331</v>
      </c>
      <c r="G18" s="42">
        <v>2390</v>
      </c>
      <c r="H18" s="42">
        <v>6830</v>
      </c>
      <c r="I18" s="42">
        <v>1111</v>
      </c>
      <c r="J18" s="45">
        <f t="shared" si="3"/>
        <v>1733</v>
      </c>
      <c r="K18" s="45">
        <f t="shared" si="1"/>
        <v>692</v>
      </c>
      <c r="L18" s="45">
        <f t="shared" si="1"/>
        <v>906</v>
      </c>
      <c r="M18" s="45">
        <f t="shared" si="1"/>
        <v>135</v>
      </c>
    </row>
    <row r="19" spans="1:13" ht="14.65" customHeight="1">
      <c r="A19" s="28" t="s">
        <v>39</v>
      </c>
      <c r="B19" s="39">
        <f t="shared" si="5"/>
        <v>10582</v>
      </c>
      <c r="C19" s="39">
        <v>2349</v>
      </c>
      <c r="D19" s="39">
        <v>6561</v>
      </c>
      <c r="E19" s="39">
        <v>1672</v>
      </c>
      <c r="F19" s="39">
        <f t="shared" si="4"/>
        <v>13745</v>
      </c>
      <c r="G19" s="39">
        <v>3810</v>
      </c>
      <c r="H19" s="39">
        <v>7755</v>
      </c>
      <c r="I19" s="39">
        <v>2180</v>
      </c>
      <c r="J19" s="55">
        <f t="shared" si="3"/>
        <v>3163</v>
      </c>
      <c r="K19" s="55">
        <f t="shared" si="1"/>
        <v>1461</v>
      </c>
      <c r="L19" s="55">
        <f t="shared" si="1"/>
        <v>1194</v>
      </c>
      <c r="M19" s="55">
        <f t="shared" si="1"/>
        <v>508</v>
      </c>
    </row>
    <row r="20" spans="1:13" ht="14.65" customHeight="1">
      <c r="A20" s="29" t="s">
        <v>40</v>
      </c>
      <c r="B20" s="42">
        <f t="shared" si="5"/>
        <v>913</v>
      </c>
      <c r="C20" s="42">
        <v>208</v>
      </c>
      <c r="D20" s="42">
        <v>618</v>
      </c>
      <c r="E20" s="42">
        <v>87</v>
      </c>
      <c r="F20" s="42">
        <f t="shared" si="4"/>
        <v>977</v>
      </c>
      <c r="G20" s="42">
        <v>282</v>
      </c>
      <c r="H20" s="42">
        <v>695</v>
      </c>
      <c r="I20" s="42" t="s">
        <v>53</v>
      </c>
      <c r="J20" s="45">
        <f t="shared" si="3"/>
        <v>64</v>
      </c>
      <c r="K20" s="45">
        <f t="shared" si="1"/>
        <v>74</v>
      </c>
      <c r="L20" s="45">
        <f t="shared" si="1"/>
        <v>77</v>
      </c>
      <c r="M20" s="42" t="s">
        <v>53</v>
      </c>
    </row>
    <row r="21" spans="1:13" ht="14.65" customHeight="1">
      <c r="A21" s="30" t="s">
        <v>41</v>
      </c>
      <c r="B21" s="39">
        <f>SUM(B22:B27)</f>
        <v>155909</v>
      </c>
      <c r="C21" s="39">
        <f>SUM(C22:C27)</f>
        <v>36745</v>
      </c>
      <c r="D21" s="39">
        <f>SUM(D22:D27)</f>
        <v>87872</v>
      </c>
      <c r="E21" s="39">
        <f t="shared" ref="E21:F21" si="6">SUM(E22:E27)</f>
        <v>31292</v>
      </c>
      <c r="F21" s="39">
        <f t="shared" si="6"/>
        <v>170697</v>
      </c>
      <c r="G21" s="39">
        <f>SUM(G22:G27)</f>
        <v>40250</v>
      </c>
      <c r="H21" s="39">
        <f>SUM(H22:H27)</f>
        <v>94308</v>
      </c>
      <c r="I21" s="39">
        <v>36272</v>
      </c>
      <c r="J21" s="55">
        <f t="shared" si="3"/>
        <v>14788</v>
      </c>
      <c r="K21" s="55">
        <f t="shared" si="1"/>
        <v>3505</v>
      </c>
      <c r="L21" s="55">
        <f t="shared" si="1"/>
        <v>6436</v>
      </c>
      <c r="M21" s="55">
        <f t="shared" si="1"/>
        <v>4980</v>
      </c>
    </row>
    <row r="22" spans="1:13" ht="14.65" customHeight="1">
      <c r="A22" s="29" t="s">
        <v>42</v>
      </c>
      <c r="B22" s="42">
        <f t="shared" ref="B22:B27" si="7">SUM(C22:E22)</f>
        <v>36404</v>
      </c>
      <c r="C22" s="42">
        <v>11699</v>
      </c>
      <c r="D22" s="42">
        <v>24705</v>
      </c>
      <c r="E22" s="42" t="s">
        <v>53</v>
      </c>
      <c r="F22" s="42">
        <f t="shared" ref="F22:F27" si="8">SUM(G22:I22)</f>
        <v>40307</v>
      </c>
      <c r="G22" s="42">
        <v>12866</v>
      </c>
      <c r="H22" s="42">
        <v>27441</v>
      </c>
      <c r="I22" s="42" t="s">
        <v>53</v>
      </c>
      <c r="J22" s="45">
        <f t="shared" si="3"/>
        <v>3903</v>
      </c>
      <c r="K22" s="45">
        <f t="shared" si="1"/>
        <v>1167</v>
      </c>
      <c r="L22" s="45">
        <f t="shared" si="1"/>
        <v>2736</v>
      </c>
      <c r="M22" s="42" t="s">
        <v>53</v>
      </c>
    </row>
    <row r="23" spans="1:13" ht="14.65" customHeight="1">
      <c r="A23" s="28" t="s">
        <v>43</v>
      </c>
      <c r="B23" s="39">
        <f t="shared" si="7"/>
        <v>15446</v>
      </c>
      <c r="C23" s="39">
        <v>3225</v>
      </c>
      <c r="D23" s="39">
        <v>7178</v>
      </c>
      <c r="E23" s="39">
        <v>5043</v>
      </c>
      <c r="F23" s="39">
        <f t="shared" si="8"/>
        <v>18775</v>
      </c>
      <c r="G23" s="39">
        <v>3901</v>
      </c>
      <c r="H23" s="39">
        <v>8569</v>
      </c>
      <c r="I23" s="39">
        <v>6305</v>
      </c>
      <c r="J23" s="55">
        <f t="shared" si="3"/>
        <v>3329</v>
      </c>
      <c r="K23" s="55">
        <f t="shared" si="1"/>
        <v>676</v>
      </c>
      <c r="L23" s="55">
        <f t="shared" si="1"/>
        <v>1391</v>
      </c>
      <c r="M23" s="55">
        <f t="shared" si="1"/>
        <v>1262</v>
      </c>
    </row>
    <row r="24" spans="1:13" ht="14.65" customHeight="1">
      <c r="A24" s="29" t="s">
        <v>44</v>
      </c>
      <c r="B24" s="42">
        <f t="shared" si="7"/>
        <v>25146</v>
      </c>
      <c r="C24" s="42">
        <v>4507</v>
      </c>
      <c r="D24" s="42">
        <v>12329</v>
      </c>
      <c r="E24" s="42">
        <v>8310</v>
      </c>
      <c r="F24" s="42">
        <f t="shared" si="8"/>
        <v>28093</v>
      </c>
      <c r="G24" s="42">
        <v>5104</v>
      </c>
      <c r="H24" s="42">
        <v>13301</v>
      </c>
      <c r="I24" s="42">
        <v>9688</v>
      </c>
      <c r="J24" s="45">
        <f t="shared" si="3"/>
        <v>2947</v>
      </c>
      <c r="K24" s="45">
        <f t="shared" si="1"/>
        <v>597</v>
      </c>
      <c r="L24" s="45">
        <f t="shared" si="1"/>
        <v>972</v>
      </c>
      <c r="M24" s="45">
        <f t="shared" si="1"/>
        <v>1378</v>
      </c>
    </row>
    <row r="25" spans="1:13" ht="14.65" customHeight="1">
      <c r="A25" s="28" t="s">
        <v>45</v>
      </c>
      <c r="B25" s="39">
        <f t="shared" si="7"/>
        <v>45908</v>
      </c>
      <c r="C25" s="39">
        <v>8624</v>
      </c>
      <c r="D25" s="39">
        <v>23978</v>
      </c>
      <c r="E25" s="39">
        <v>13306</v>
      </c>
      <c r="F25" s="39">
        <f>SUM(G25:I25)</f>
        <v>50176</v>
      </c>
      <c r="G25" s="39">
        <v>9649</v>
      </c>
      <c r="H25" s="39">
        <v>25408</v>
      </c>
      <c r="I25" s="39">
        <v>15119</v>
      </c>
      <c r="J25" s="55">
        <f t="shared" si="3"/>
        <v>4268</v>
      </c>
      <c r="K25" s="55">
        <f t="shared" si="3"/>
        <v>1025</v>
      </c>
      <c r="L25" s="55">
        <f t="shared" si="3"/>
        <v>1430</v>
      </c>
      <c r="M25" s="55">
        <f t="shared" si="3"/>
        <v>1813</v>
      </c>
    </row>
    <row r="26" spans="1:13" ht="14.65" customHeight="1">
      <c r="A26" s="29" t="s">
        <v>46</v>
      </c>
      <c r="B26" s="42">
        <f t="shared" si="7"/>
        <v>18784</v>
      </c>
      <c r="C26" s="42">
        <v>4655</v>
      </c>
      <c r="D26" s="42">
        <v>9709</v>
      </c>
      <c r="E26" s="42">
        <v>4420</v>
      </c>
      <c r="F26" s="42">
        <f t="shared" si="8"/>
        <v>18860</v>
      </c>
      <c r="G26" s="42">
        <v>4372</v>
      </c>
      <c r="H26" s="42">
        <v>9461</v>
      </c>
      <c r="I26" s="42">
        <v>5027</v>
      </c>
      <c r="J26" s="45">
        <f t="shared" si="3"/>
        <v>76</v>
      </c>
      <c r="K26" s="45">
        <f t="shared" si="3"/>
        <v>-283</v>
      </c>
      <c r="L26" s="45">
        <f t="shared" si="3"/>
        <v>-248</v>
      </c>
      <c r="M26" s="45">
        <f t="shared" si="3"/>
        <v>607</v>
      </c>
    </row>
    <row r="27" spans="1:13" ht="14.65" customHeight="1">
      <c r="A27" s="342" t="s">
        <v>47</v>
      </c>
      <c r="B27" s="276">
        <f t="shared" si="7"/>
        <v>14221</v>
      </c>
      <c r="C27" s="276">
        <v>4035</v>
      </c>
      <c r="D27" s="276">
        <v>9973</v>
      </c>
      <c r="E27" s="276">
        <v>213</v>
      </c>
      <c r="F27" s="276">
        <f t="shared" si="8"/>
        <v>14486</v>
      </c>
      <c r="G27" s="276">
        <v>4358</v>
      </c>
      <c r="H27" s="276">
        <v>10128</v>
      </c>
      <c r="I27" s="276" t="s">
        <v>53</v>
      </c>
      <c r="J27" s="278">
        <f t="shared" si="3"/>
        <v>265</v>
      </c>
      <c r="K27" s="278">
        <f t="shared" si="3"/>
        <v>323</v>
      </c>
      <c r="L27" s="278">
        <f t="shared" si="3"/>
        <v>155</v>
      </c>
      <c r="M27" s="276" t="s">
        <v>53</v>
      </c>
    </row>
    <row r="28" spans="1:13" ht="14.65" customHeight="1">
      <c r="A28" s="337"/>
      <c r="B28" s="362" t="s">
        <v>48</v>
      </c>
      <c r="C28" s="362"/>
      <c r="D28" s="362"/>
      <c r="E28" s="362"/>
      <c r="F28" s="362" t="s">
        <v>48</v>
      </c>
      <c r="G28" s="362"/>
      <c r="H28" s="362"/>
      <c r="I28" s="362"/>
      <c r="J28" s="362" t="s">
        <v>124</v>
      </c>
      <c r="K28" s="362"/>
      <c r="L28" s="362"/>
      <c r="M28" s="362"/>
    </row>
    <row r="29" spans="1:13" ht="14.65" customHeight="1">
      <c r="A29" s="341" t="s">
        <v>29</v>
      </c>
      <c r="B29" s="343">
        <f>B9*100/$B9</f>
        <v>100</v>
      </c>
      <c r="C29" s="344">
        <f t="shared" ref="C29:E29" si="9">C9*100/$B9</f>
        <v>20.358337760801827</v>
      </c>
      <c r="D29" s="344">
        <f t="shared" si="9"/>
        <v>63.895909019112302</v>
      </c>
      <c r="E29" s="344">
        <f t="shared" si="9"/>
        <v>15.745753220085868</v>
      </c>
      <c r="F29" s="343">
        <f>F9*100/$F9</f>
        <v>100</v>
      </c>
      <c r="G29" s="344">
        <f t="shared" ref="G29:I29" si="10">G9*100/$F9</f>
        <v>22.853333594753302</v>
      </c>
      <c r="H29" s="344">
        <f t="shared" si="10"/>
        <v>62.294744478320112</v>
      </c>
      <c r="I29" s="344">
        <f t="shared" si="10"/>
        <v>15.509393146221992</v>
      </c>
      <c r="J29" s="345" t="s">
        <v>103</v>
      </c>
      <c r="K29" s="193">
        <f t="shared" ref="K29:M44" si="11">G29-C29</f>
        <v>2.4949958339514744</v>
      </c>
      <c r="L29" s="193">
        <f t="shared" si="11"/>
        <v>-1.6011645407921904</v>
      </c>
      <c r="M29" s="193">
        <f t="shared" si="11"/>
        <v>-0.23636007386387625</v>
      </c>
    </row>
    <row r="30" spans="1:13" ht="14.65" customHeight="1">
      <c r="A30" s="27" t="s">
        <v>30</v>
      </c>
      <c r="B30" s="59">
        <f t="shared" ref="B30:E45" si="12">B10*100/$B10</f>
        <v>100</v>
      </c>
      <c r="C30" s="61">
        <f t="shared" si="12"/>
        <v>16.278178631119808</v>
      </c>
      <c r="D30" s="61">
        <f t="shared" si="12"/>
        <v>73.473564061799351</v>
      </c>
      <c r="E30" s="61">
        <f t="shared" si="12"/>
        <v>10.248257307080836</v>
      </c>
      <c r="F30" s="59">
        <f t="shared" ref="F30:I45" si="13">F10*100/$F10</f>
        <v>100</v>
      </c>
      <c r="G30" s="61">
        <f t="shared" si="13"/>
        <v>21.936980875528363</v>
      </c>
      <c r="H30" s="61">
        <f t="shared" si="13"/>
        <v>71.18249534450652</v>
      </c>
      <c r="I30" s="61">
        <f t="shared" si="13"/>
        <v>8.2690431852443034</v>
      </c>
      <c r="J30" s="59" t="s">
        <v>103</v>
      </c>
      <c r="K30" s="57">
        <f t="shared" si="11"/>
        <v>5.6588022444085553</v>
      </c>
      <c r="L30" s="57">
        <f t="shared" si="11"/>
        <v>-2.2910687172928306</v>
      </c>
      <c r="M30" s="57">
        <f t="shared" si="11"/>
        <v>-1.9792141218365327</v>
      </c>
    </row>
    <row r="31" spans="1:13" ht="14.65" customHeight="1">
      <c r="A31" s="28" t="s">
        <v>31</v>
      </c>
      <c r="B31" s="58">
        <f t="shared" si="12"/>
        <v>100</v>
      </c>
      <c r="C31" s="60">
        <f t="shared" si="12"/>
        <v>13.851061219482272</v>
      </c>
      <c r="D31" s="60">
        <f t="shared" si="12"/>
        <v>78.248067721751937</v>
      </c>
      <c r="E31" s="60">
        <f t="shared" si="12"/>
        <v>7.9008710587657953</v>
      </c>
      <c r="F31" s="58">
        <f t="shared" si="13"/>
        <v>100</v>
      </c>
      <c r="G31" s="60">
        <f t="shared" si="13"/>
        <v>20.097799511002446</v>
      </c>
      <c r="H31" s="60">
        <f t="shared" si="13"/>
        <v>73.574572127139362</v>
      </c>
      <c r="I31" s="60">
        <f t="shared" si="13"/>
        <v>6.3276283618581903</v>
      </c>
      <c r="J31" s="58" t="s">
        <v>103</v>
      </c>
      <c r="K31" s="56">
        <f t="shared" si="11"/>
        <v>6.2467382915201739</v>
      </c>
      <c r="L31" s="56">
        <f t="shared" si="11"/>
        <v>-4.6734955946125751</v>
      </c>
      <c r="M31" s="56">
        <f t="shared" si="11"/>
        <v>-1.573242696907605</v>
      </c>
    </row>
    <row r="32" spans="1:13" ht="14.65" customHeight="1">
      <c r="A32" s="29" t="s">
        <v>32</v>
      </c>
      <c r="B32" s="59">
        <f t="shared" si="12"/>
        <v>100</v>
      </c>
      <c r="C32" s="61">
        <f t="shared" si="12"/>
        <v>16.356519947812952</v>
      </c>
      <c r="D32" s="61">
        <f t="shared" si="12"/>
        <v>51.919247407814325</v>
      </c>
      <c r="E32" s="61">
        <f t="shared" si="12"/>
        <v>31.724232644372726</v>
      </c>
      <c r="F32" s="59">
        <f t="shared" si="13"/>
        <v>100</v>
      </c>
      <c r="G32" s="61">
        <f t="shared" si="13"/>
        <v>29.751053236307929</v>
      </c>
      <c r="H32" s="61">
        <f t="shared" si="13"/>
        <v>70.248946763692075</v>
      </c>
      <c r="I32" s="42" t="s">
        <v>53</v>
      </c>
      <c r="J32" s="59" t="s">
        <v>103</v>
      </c>
      <c r="K32" s="57">
        <f t="shared" si="11"/>
        <v>13.394533288494976</v>
      </c>
      <c r="L32" s="57">
        <f t="shared" si="11"/>
        <v>18.32969935587775</v>
      </c>
      <c r="M32" s="42" t="s">
        <v>53</v>
      </c>
    </row>
    <row r="33" spans="1:13" ht="14.65" customHeight="1">
      <c r="A33" s="28" t="s">
        <v>33</v>
      </c>
      <c r="B33" s="58">
        <f t="shared" si="12"/>
        <v>100</v>
      </c>
      <c r="C33" s="60">
        <f t="shared" si="12"/>
        <v>12.82829709121717</v>
      </c>
      <c r="D33" s="60">
        <f t="shared" si="12"/>
        <v>76.510872634848909</v>
      </c>
      <c r="E33" s="60">
        <f t="shared" si="12"/>
        <v>10.660830273933916</v>
      </c>
      <c r="F33" s="58">
        <f t="shared" si="13"/>
        <v>100</v>
      </c>
      <c r="G33" s="60">
        <f t="shared" si="13"/>
        <v>16.801426115744572</v>
      </c>
      <c r="H33" s="60">
        <f t="shared" si="13"/>
        <v>68.26255809511683</v>
      </c>
      <c r="I33" s="60">
        <f t="shared" si="13"/>
        <v>14.936015789138601</v>
      </c>
      <c r="J33" s="58" t="s">
        <v>103</v>
      </c>
      <c r="K33" s="56">
        <f t="shared" si="11"/>
        <v>3.9731290245274025</v>
      </c>
      <c r="L33" s="56">
        <f t="shared" si="11"/>
        <v>-8.2483145397320783</v>
      </c>
      <c r="M33" s="56">
        <f t="shared" si="11"/>
        <v>4.2751855152046847</v>
      </c>
    </row>
    <row r="34" spans="1:13" ht="14.65" customHeight="1">
      <c r="A34" s="29" t="s">
        <v>34</v>
      </c>
      <c r="B34" s="59">
        <f t="shared" si="12"/>
        <v>100</v>
      </c>
      <c r="C34" s="61">
        <f t="shared" si="12"/>
        <v>24.33828276307295</v>
      </c>
      <c r="D34" s="61">
        <f t="shared" si="12"/>
        <v>68.754034861200779</v>
      </c>
      <c r="E34" s="61">
        <f t="shared" si="12"/>
        <v>6.9076823757262753</v>
      </c>
      <c r="F34" s="59">
        <f t="shared" si="13"/>
        <v>100</v>
      </c>
      <c r="G34" s="61">
        <f t="shared" si="13"/>
        <v>26.219512195121951</v>
      </c>
      <c r="H34" s="61">
        <f t="shared" si="13"/>
        <v>63.893728222996515</v>
      </c>
      <c r="I34" s="61">
        <f t="shared" si="13"/>
        <v>9.8867595818815328</v>
      </c>
      <c r="J34" s="59" t="s">
        <v>103</v>
      </c>
      <c r="K34" s="57">
        <f t="shared" si="11"/>
        <v>1.8812294320490004</v>
      </c>
      <c r="L34" s="57">
        <f t="shared" si="11"/>
        <v>-4.8603066382042641</v>
      </c>
      <c r="M34" s="57">
        <f t="shared" si="11"/>
        <v>2.9790772061552575</v>
      </c>
    </row>
    <row r="35" spans="1:13" ht="14.65" customHeight="1">
      <c r="A35" s="28" t="s">
        <v>35</v>
      </c>
      <c r="B35" s="58">
        <f t="shared" si="12"/>
        <v>100</v>
      </c>
      <c r="C35" s="60">
        <f t="shared" si="12"/>
        <v>15.13307240704501</v>
      </c>
      <c r="D35" s="60">
        <f t="shared" si="12"/>
        <v>82.900195694716245</v>
      </c>
      <c r="E35" s="60">
        <f t="shared" si="12"/>
        <v>1.9667318982387476</v>
      </c>
      <c r="F35" s="58">
        <f t="shared" si="13"/>
        <v>100</v>
      </c>
      <c r="G35" s="60">
        <f t="shared" si="13"/>
        <v>19.840946920658407</v>
      </c>
      <c r="H35" s="60">
        <f t="shared" si="13"/>
        <v>78.881080081375998</v>
      </c>
      <c r="I35" s="60">
        <f t="shared" si="13"/>
        <v>1.2779729979656</v>
      </c>
      <c r="J35" s="58" t="s">
        <v>103</v>
      </c>
      <c r="K35" s="56">
        <f>G35-C35</f>
        <v>4.7078745136133975</v>
      </c>
      <c r="L35" s="56">
        <f t="shared" si="11"/>
        <v>-4.0191156133402473</v>
      </c>
      <c r="M35" s="56">
        <f t="shared" si="11"/>
        <v>-0.68875890027314757</v>
      </c>
    </row>
    <row r="36" spans="1:13" ht="14.65" customHeight="1">
      <c r="A36" s="29" t="s">
        <v>36</v>
      </c>
      <c r="B36" s="59">
        <f t="shared" si="12"/>
        <v>100</v>
      </c>
      <c r="C36" s="61">
        <f t="shared" si="12"/>
        <v>17.639539838091181</v>
      </c>
      <c r="D36" s="61">
        <f t="shared" si="12"/>
        <v>64.603749467405194</v>
      </c>
      <c r="E36" s="61">
        <f t="shared" si="12"/>
        <v>17.756710694503621</v>
      </c>
      <c r="F36" s="59">
        <f t="shared" si="13"/>
        <v>100</v>
      </c>
      <c r="G36" s="61">
        <f t="shared" si="13"/>
        <v>23.518569717076765</v>
      </c>
      <c r="H36" s="61">
        <f t="shared" si="13"/>
        <v>59.791724265044699</v>
      </c>
      <c r="I36" s="61">
        <f t="shared" si="13"/>
        <v>16.689706017878535</v>
      </c>
      <c r="J36" s="59" t="s">
        <v>103</v>
      </c>
      <c r="K36" s="57">
        <f t="shared" si="11"/>
        <v>5.8790298789855839</v>
      </c>
      <c r="L36" s="57">
        <f t="shared" si="11"/>
        <v>-4.8120252023604948</v>
      </c>
      <c r="M36" s="57">
        <f t="shared" si="11"/>
        <v>-1.0670046766250856</v>
      </c>
    </row>
    <row r="37" spans="1:13" ht="14.65" customHeight="1">
      <c r="A37" s="28" t="s">
        <v>37</v>
      </c>
      <c r="B37" s="58">
        <f t="shared" si="12"/>
        <v>100</v>
      </c>
      <c r="C37" s="60">
        <f t="shared" si="12"/>
        <v>16.918014806690429</v>
      </c>
      <c r="D37" s="60">
        <f t="shared" si="12"/>
        <v>75.349602412942147</v>
      </c>
      <c r="E37" s="60">
        <f t="shared" si="12"/>
        <v>7.7323827803674252</v>
      </c>
      <c r="F37" s="58">
        <f t="shared" si="13"/>
        <v>100</v>
      </c>
      <c r="G37" s="60">
        <f t="shared" si="13"/>
        <v>18.293582493238258</v>
      </c>
      <c r="H37" s="60">
        <f t="shared" si="13"/>
        <v>74.379149250061474</v>
      </c>
      <c r="I37" s="60">
        <f t="shared" si="13"/>
        <v>7.32726825670027</v>
      </c>
      <c r="J37" s="58" t="s">
        <v>103</v>
      </c>
      <c r="K37" s="56">
        <f t="shared" si="11"/>
        <v>1.3755676865478286</v>
      </c>
      <c r="L37" s="56">
        <f t="shared" si="11"/>
        <v>-0.9704531628806734</v>
      </c>
      <c r="M37" s="56">
        <f t="shared" si="11"/>
        <v>-0.40511452366715517</v>
      </c>
    </row>
    <row r="38" spans="1:13" ht="14.65" customHeight="1">
      <c r="A38" s="29" t="s">
        <v>38</v>
      </c>
      <c r="B38" s="59">
        <f t="shared" si="12"/>
        <v>100</v>
      </c>
      <c r="C38" s="61">
        <f t="shared" si="12"/>
        <v>19.748778785764131</v>
      </c>
      <c r="D38" s="61">
        <f t="shared" si="12"/>
        <v>68.899744126541052</v>
      </c>
      <c r="E38" s="61">
        <f t="shared" si="12"/>
        <v>11.351477087694812</v>
      </c>
      <c r="F38" s="59">
        <f t="shared" si="13"/>
        <v>100</v>
      </c>
      <c r="G38" s="61">
        <f t="shared" si="13"/>
        <v>23.134256122350209</v>
      </c>
      <c r="H38" s="61">
        <f t="shared" si="13"/>
        <v>66.11170264253218</v>
      </c>
      <c r="I38" s="61">
        <f t="shared" si="13"/>
        <v>10.754041235117608</v>
      </c>
      <c r="J38" s="59" t="s">
        <v>103</v>
      </c>
      <c r="K38" s="57">
        <f t="shared" si="11"/>
        <v>3.385477336586078</v>
      </c>
      <c r="L38" s="57">
        <f t="shared" si="11"/>
        <v>-2.7880414840088719</v>
      </c>
      <c r="M38" s="57">
        <f t="shared" si="11"/>
        <v>-0.59743585257720433</v>
      </c>
    </row>
    <row r="39" spans="1:13" ht="14.65" customHeight="1">
      <c r="A39" s="28" t="s">
        <v>39</v>
      </c>
      <c r="B39" s="58">
        <f t="shared" si="12"/>
        <v>100</v>
      </c>
      <c r="C39" s="60">
        <f t="shared" si="12"/>
        <v>22.198072198072197</v>
      </c>
      <c r="D39" s="60">
        <f t="shared" si="12"/>
        <v>62.001512001512005</v>
      </c>
      <c r="E39" s="60">
        <f t="shared" si="12"/>
        <v>15.8004158004158</v>
      </c>
      <c r="F39" s="58">
        <f t="shared" si="13"/>
        <v>100</v>
      </c>
      <c r="G39" s="60">
        <f t="shared" si="13"/>
        <v>27.719170607493634</v>
      </c>
      <c r="H39" s="60">
        <f t="shared" si="13"/>
        <v>56.420516551473263</v>
      </c>
      <c r="I39" s="60">
        <f t="shared" si="13"/>
        <v>15.860312841033103</v>
      </c>
      <c r="J39" s="58" t="s">
        <v>103</v>
      </c>
      <c r="K39" s="56">
        <f t="shared" si="11"/>
        <v>5.5210984094214375</v>
      </c>
      <c r="L39" s="56">
        <f t="shared" si="11"/>
        <v>-5.580995450038742</v>
      </c>
      <c r="M39" s="56">
        <f t="shared" si="11"/>
        <v>5.9897040617302721E-2</v>
      </c>
    </row>
    <row r="40" spans="1:13" ht="14.65" customHeight="1">
      <c r="A40" s="29" t="s">
        <v>40</v>
      </c>
      <c r="B40" s="59">
        <f t="shared" si="12"/>
        <v>100</v>
      </c>
      <c r="C40" s="61">
        <f t="shared" si="12"/>
        <v>22.782037239868565</v>
      </c>
      <c r="D40" s="61">
        <f t="shared" si="12"/>
        <v>67.688937568455643</v>
      </c>
      <c r="E40" s="61">
        <f t="shared" si="12"/>
        <v>9.5290251916757942</v>
      </c>
      <c r="F40" s="59">
        <f t="shared" si="13"/>
        <v>100</v>
      </c>
      <c r="G40" s="61">
        <f t="shared" si="13"/>
        <v>28.863868986693962</v>
      </c>
      <c r="H40" s="61">
        <f t="shared" si="13"/>
        <v>71.136131013306041</v>
      </c>
      <c r="I40" s="42" t="s">
        <v>53</v>
      </c>
      <c r="J40" s="59" t="s">
        <v>103</v>
      </c>
      <c r="K40" s="57">
        <f t="shared" si="11"/>
        <v>6.0818317468253973</v>
      </c>
      <c r="L40" s="57">
        <f t="shared" si="11"/>
        <v>3.4471934448503987</v>
      </c>
      <c r="M40" s="42" t="s">
        <v>53</v>
      </c>
    </row>
    <row r="41" spans="1:13" ht="14.65" customHeight="1">
      <c r="A41" s="30" t="s">
        <v>41</v>
      </c>
      <c r="B41" s="58">
        <f t="shared" si="12"/>
        <v>100</v>
      </c>
      <c r="C41" s="60">
        <f t="shared" si="12"/>
        <v>23.568235316755288</v>
      </c>
      <c r="D41" s="60">
        <f t="shared" si="12"/>
        <v>56.361082426287126</v>
      </c>
      <c r="E41" s="60">
        <f t="shared" si="12"/>
        <v>20.070682256957586</v>
      </c>
      <c r="F41" s="58">
        <f t="shared" si="13"/>
        <v>100</v>
      </c>
      <c r="G41" s="60">
        <f t="shared" si="13"/>
        <v>23.579793435151174</v>
      </c>
      <c r="H41" s="60">
        <f t="shared" si="13"/>
        <v>55.248774143658061</v>
      </c>
      <c r="I41" s="60">
        <f t="shared" si="13"/>
        <v>21.249348260367785</v>
      </c>
      <c r="J41" s="58" t="s">
        <v>103</v>
      </c>
      <c r="K41" s="56">
        <f t="shared" si="11"/>
        <v>1.1558118395885941E-2</v>
      </c>
      <c r="L41" s="56">
        <f t="shared" si="11"/>
        <v>-1.1123082826290656</v>
      </c>
      <c r="M41" s="56">
        <f t="shared" si="11"/>
        <v>1.1786660034101999</v>
      </c>
    </row>
    <row r="42" spans="1:13" ht="14.65" customHeight="1">
      <c r="A42" s="29" t="s">
        <v>42</v>
      </c>
      <c r="B42" s="59">
        <f t="shared" si="12"/>
        <v>100</v>
      </c>
      <c r="C42" s="61">
        <f t="shared" si="12"/>
        <v>32.136578397978241</v>
      </c>
      <c r="D42" s="61">
        <f t="shared" si="12"/>
        <v>67.863421602021759</v>
      </c>
      <c r="E42" s="42" t="s">
        <v>53</v>
      </c>
      <c r="F42" s="59">
        <f t="shared" si="13"/>
        <v>100</v>
      </c>
      <c r="G42" s="61">
        <f t="shared" si="13"/>
        <v>31.920013893368399</v>
      </c>
      <c r="H42" s="61">
        <f t="shared" si="13"/>
        <v>68.079986106631608</v>
      </c>
      <c r="I42" s="42" t="s">
        <v>53</v>
      </c>
      <c r="J42" s="59" t="s">
        <v>103</v>
      </c>
      <c r="K42" s="57">
        <f t="shared" si="11"/>
        <v>-0.21656450460984189</v>
      </c>
      <c r="L42" s="57">
        <f t="shared" si="11"/>
        <v>0.216564504609849</v>
      </c>
      <c r="M42" s="42" t="s">
        <v>53</v>
      </c>
    </row>
    <row r="43" spans="1:13" ht="14.65" customHeight="1">
      <c r="A43" s="28" t="s">
        <v>43</v>
      </c>
      <c r="B43" s="58">
        <f t="shared" si="12"/>
        <v>100</v>
      </c>
      <c r="C43" s="60">
        <f t="shared" si="12"/>
        <v>20.879192023824938</v>
      </c>
      <c r="D43" s="60">
        <f t="shared" si="12"/>
        <v>46.471578402175318</v>
      </c>
      <c r="E43" s="60">
        <f t="shared" si="12"/>
        <v>32.64922957399974</v>
      </c>
      <c r="F43" s="58">
        <f t="shared" si="13"/>
        <v>100</v>
      </c>
      <c r="G43" s="60">
        <f t="shared" si="13"/>
        <v>20.777629826897471</v>
      </c>
      <c r="H43" s="60">
        <f t="shared" si="13"/>
        <v>45.640479360852197</v>
      </c>
      <c r="I43" s="60">
        <f t="shared" si="13"/>
        <v>33.581890812250336</v>
      </c>
      <c r="J43" s="58" t="s">
        <v>103</v>
      </c>
      <c r="K43" s="56">
        <f t="shared" si="11"/>
        <v>-0.1015621969274676</v>
      </c>
      <c r="L43" s="56">
        <f t="shared" si="11"/>
        <v>-0.83109904132312096</v>
      </c>
      <c r="M43" s="56">
        <f t="shared" si="11"/>
        <v>0.93266123825059566</v>
      </c>
    </row>
    <row r="44" spans="1:13" ht="14.65" customHeight="1">
      <c r="A44" s="29" t="s">
        <v>44</v>
      </c>
      <c r="B44" s="59">
        <f t="shared" si="12"/>
        <v>100</v>
      </c>
      <c r="C44" s="61">
        <f t="shared" si="12"/>
        <v>17.92332776584745</v>
      </c>
      <c r="D44" s="61">
        <f t="shared" si="12"/>
        <v>49.029666746202182</v>
      </c>
      <c r="E44" s="61">
        <f t="shared" si="12"/>
        <v>33.047005487950372</v>
      </c>
      <c r="F44" s="59">
        <f t="shared" si="13"/>
        <v>100</v>
      </c>
      <c r="G44" s="61">
        <f t="shared" si="13"/>
        <v>18.168226960452781</v>
      </c>
      <c r="H44" s="61">
        <f t="shared" si="13"/>
        <v>47.346314028405651</v>
      </c>
      <c r="I44" s="61">
        <f t="shared" si="13"/>
        <v>34.485459011141565</v>
      </c>
      <c r="J44" s="59" t="s">
        <v>103</v>
      </c>
      <c r="K44" s="57">
        <f t="shared" si="11"/>
        <v>0.24489919460533116</v>
      </c>
      <c r="L44" s="57">
        <f t="shared" si="11"/>
        <v>-1.6833527177965308</v>
      </c>
      <c r="M44" s="57">
        <f t="shared" si="11"/>
        <v>1.4384535231911926</v>
      </c>
    </row>
    <row r="45" spans="1:13" ht="14.65" customHeight="1">
      <c r="A45" s="28" t="s">
        <v>45</v>
      </c>
      <c r="B45" s="58">
        <f t="shared" si="12"/>
        <v>100</v>
      </c>
      <c r="C45" s="60">
        <f t="shared" si="12"/>
        <v>18.785396880717958</v>
      </c>
      <c r="D45" s="60">
        <f t="shared" si="12"/>
        <v>52.230548052626993</v>
      </c>
      <c r="E45" s="60">
        <f t="shared" si="12"/>
        <v>28.984055066655049</v>
      </c>
      <c r="F45" s="58">
        <f t="shared" si="13"/>
        <v>100</v>
      </c>
      <c r="G45" s="60">
        <f t="shared" si="13"/>
        <v>19.230309311224488</v>
      </c>
      <c r="H45" s="60">
        <f t="shared" si="13"/>
        <v>50.637755102040813</v>
      </c>
      <c r="I45" s="60">
        <f t="shared" si="13"/>
        <v>30.131935586734695</v>
      </c>
      <c r="J45" s="58" t="s">
        <v>103</v>
      </c>
      <c r="K45" s="56">
        <f t="shared" ref="K45:M47" si="14">G45-C45</f>
        <v>0.4449124305065304</v>
      </c>
      <c r="L45" s="56">
        <f t="shared" si="14"/>
        <v>-1.5927929505861798</v>
      </c>
      <c r="M45" s="56">
        <f t="shared" si="14"/>
        <v>1.1478805200796458</v>
      </c>
    </row>
    <row r="46" spans="1:13" ht="14.65" customHeight="1">
      <c r="A46" s="29" t="s">
        <v>46</v>
      </c>
      <c r="B46" s="59">
        <f t="shared" ref="B46:E47" si="15">B26*100/$B26</f>
        <v>100</v>
      </c>
      <c r="C46" s="61">
        <f t="shared" si="15"/>
        <v>24.781729131175467</v>
      </c>
      <c r="D46" s="61">
        <f t="shared" si="15"/>
        <v>51.687606473594549</v>
      </c>
      <c r="E46" s="61">
        <f t="shared" si="15"/>
        <v>23.530664395229984</v>
      </c>
      <c r="F46" s="59">
        <f t="shared" ref="F46:I47" si="16">F26*100/$F26</f>
        <v>100</v>
      </c>
      <c r="G46" s="61">
        <f t="shared" si="16"/>
        <v>23.181336161187698</v>
      </c>
      <c r="H46" s="61">
        <f t="shared" si="16"/>
        <v>50.164369034994699</v>
      </c>
      <c r="I46" s="61">
        <f t="shared" si="16"/>
        <v>26.654294803817603</v>
      </c>
      <c r="J46" s="59" t="s">
        <v>103</v>
      </c>
      <c r="K46" s="57">
        <f t="shared" si="14"/>
        <v>-1.6003929699877695</v>
      </c>
      <c r="L46" s="57">
        <f t="shared" si="14"/>
        <v>-1.5232374385998497</v>
      </c>
      <c r="M46" s="57">
        <f t="shared" si="14"/>
        <v>3.1236304085876192</v>
      </c>
    </row>
    <row r="47" spans="1:13" ht="14.65" customHeight="1">
      <c r="A47" s="28" t="s">
        <v>47</v>
      </c>
      <c r="B47" s="58">
        <f t="shared" si="15"/>
        <v>100</v>
      </c>
      <c r="C47" s="60">
        <f t="shared" si="15"/>
        <v>28.373532100414881</v>
      </c>
      <c r="D47" s="60">
        <f t="shared" si="15"/>
        <v>70.128682933689618</v>
      </c>
      <c r="E47" s="60">
        <f t="shared" si="15"/>
        <v>1.4977849658955067</v>
      </c>
      <c r="F47" s="58">
        <f t="shared" si="16"/>
        <v>100</v>
      </c>
      <c r="G47" s="60">
        <f t="shared" si="16"/>
        <v>30.084219246168715</v>
      </c>
      <c r="H47" s="60">
        <f t="shared" si="16"/>
        <v>69.915780753831285</v>
      </c>
      <c r="I47" s="39" t="s">
        <v>53</v>
      </c>
      <c r="J47" s="58" t="s">
        <v>103</v>
      </c>
      <c r="K47" s="56">
        <f t="shared" si="14"/>
        <v>1.710687145753834</v>
      </c>
      <c r="L47" s="56">
        <f t="shared" si="14"/>
        <v>-0.21290217985833237</v>
      </c>
      <c r="M47" s="39" t="s">
        <v>53</v>
      </c>
    </row>
    <row r="48" spans="1:13" s="283" customFormat="1" ht="20" customHeight="1">
      <c r="A48" s="373" t="s">
        <v>127</v>
      </c>
      <c r="B48" s="373"/>
      <c r="C48" s="373"/>
      <c r="D48" s="373"/>
      <c r="E48" s="373"/>
      <c r="F48" s="373"/>
      <c r="G48" s="373"/>
      <c r="H48" s="373"/>
      <c r="I48" s="373"/>
      <c r="J48" s="373"/>
      <c r="K48" s="373"/>
      <c r="L48" s="373"/>
      <c r="M48" s="373"/>
    </row>
  </sheetData>
  <mergeCells count="17">
    <mergeCell ref="J5:M5"/>
    <mergeCell ref="K6:M6"/>
    <mergeCell ref="B8:E8"/>
    <mergeCell ref="F8:I8"/>
    <mergeCell ref="A5:A7"/>
    <mergeCell ref="B5:E5"/>
    <mergeCell ref="F5:I5"/>
    <mergeCell ref="B6:B7"/>
    <mergeCell ref="C6:E6"/>
    <mergeCell ref="F6:F7"/>
    <mergeCell ref="G6:I6"/>
    <mergeCell ref="F28:I28"/>
    <mergeCell ref="J8:M8"/>
    <mergeCell ref="J28:M28"/>
    <mergeCell ref="J6:J7"/>
    <mergeCell ref="A48:M48"/>
    <mergeCell ref="B28:E28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6"/>
  <sheetViews>
    <sheetView workbookViewId="0"/>
  </sheetViews>
  <sheetFormatPr baseColWidth="10" defaultColWidth="10.81640625" defaultRowHeight="14.65" customHeight="1"/>
  <cols>
    <col min="1" max="1" width="18.54296875" style="3" customWidth="1"/>
    <col min="2" max="2" width="15.54296875" style="3" customWidth="1"/>
    <col min="3" max="5" width="12.54296875" style="3" customWidth="1"/>
    <col min="6" max="6" width="12.54296875" style="283" customWidth="1"/>
    <col min="7" max="7" width="12.54296875" style="3" customWidth="1"/>
    <col min="8" max="8" width="15.54296875" style="3" customWidth="1"/>
    <col min="9" max="11" width="12.54296875" style="3" customWidth="1"/>
    <col min="12" max="12" width="12.54296875" style="283" customWidth="1"/>
    <col min="13" max="13" width="12.54296875" style="3" customWidth="1"/>
    <col min="14" max="14" width="15.54296875" style="3" customWidth="1"/>
    <col min="15" max="17" width="12.54296875" style="3" customWidth="1"/>
    <col min="18" max="18" width="12.54296875" style="283" customWidth="1"/>
    <col min="19" max="19" width="12.54296875" style="3" customWidth="1"/>
    <col min="20" max="16384" width="10.81640625" style="3"/>
  </cols>
  <sheetData>
    <row r="1" spans="1:19" s="5" customFormat="1" ht="20.25" customHeight="1">
      <c r="A1" s="4" t="s">
        <v>0</v>
      </c>
      <c r="F1" s="284"/>
      <c r="L1" s="284"/>
      <c r="R1" s="284"/>
    </row>
    <row r="2" spans="1:19" s="2" customFormat="1" ht="14.65" customHeight="1">
      <c r="A2" s="1"/>
      <c r="F2" s="282"/>
      <c r="L2" s="282"/>
      <c r="R2" s="282"/>
    </row>
    <row r="3" spans="1:19" s="2" customFormat="1" ht="14.65" customHeight="1">
      <c r="A3" s="9" t="s">
        <v>347</v>
      </c>
      <c r="F3" s="282"/>
      <c r="L3" s="282"/>
      <c r="R3" s="282"/>
    </row>
    <row r="5" spans="1:19" ht="14.65" customHeight="1">
      <c r="A5" s="374" t="s">
        <v>207</v>
      </c>
      <c r="B5" s="366">
        <v>2012</v>
      </c>
      <c r="C5" s="366"/>
      <c r="D5" s="366"/>
      <c r="E5" s="366"/>
      <c r="F5" s="366"/>
      <c r="G5" s="366"/>
      <c r="H5" s="366">
        <v>2015</v>
      </c>
      <c r="I5" s="366"/>
      <c r="J5" s="366"/>
      <c r="K5" s="366"/>
      <c r="L5" s="366"/>
      <c r="M5" s="366"/>
      <c r="N5" s="366" t="s">
        <v>214</v>
      </c>
      <c r="O5" s="366"/>
      <c r="P5" s="366"/>
      <c r="Q5" s="366"/>
      <c r="R5" s="366"/>
      <c r="S5" s="366"/>
    </row>
    <row r="6" spans="1:19" ht="14.65" customHeight="1">
      <c r="A6" s="375"/>
      <c r="B6" s="371" t="s">
        <v>154</v>
      </c>
      <c r="C6" s="366" t="s">
        <v>27</v>
      </c>
      <c r="D6" s="366"/>
      <c r="E6" s="366"/>
      <c r="F6" s="366"/>
      <c r="G6" s="366"/>
      <c r="H6" s="371" t="s">
        <v>154</v>
      </c>
      <c r="I6" s="366" t="s">
        <v>27</v>
      </c>
      <c r="J6" s="366"/>
      <c r="K6" s="366"/>
      <c r="L6" s="366"/>
      <c r="M6" s="366"/>
      <c r="N6" s="371" t="s">
        <v>154</v>
      </c>
      <c r="O6" s="366" t="s">
        <v>27</v>
      </c>
      <c r="P6" s="366"/>
      <c r="Q6" s="366"/>
      <c r="R6" s="366"/>
      <c r="S6" s="366"/>
    </row>
    <row r="7" spans="1:19" s="25" customFormat="1" ht="40.15" customHeight="1">
      <c r="A7" s="377"/>
      <c r="B7" s="372"/>
      <c r="C7" s="300" t="s">
        <v>72</v>
      </c>
      <c r="D7" s="300" t="s">
        <v>145</v>
      </c>
      <c r="E7" s="300" t="s">
        <v>146</v>
      </c>
      <c r="F7" s="300" t="s">
        <v>147</v>
      </c>
      <c r="G7" s="300" t="s">
        <v>158</v>
      </c>
      <c r="H7" s="372"/>
      <c r="I7" s="300" t="s">
        <v>72</v>
      </c>
      <c r="J7" s="300" t="s">
        <v>145</v>
      </c>
      <c r="K7" s="300" t="s">
        <v>146</v>
      </c>
      <c r="L7" s="300" t="s">
        <v>147</v>
      </c>
      <c r="M7" s="300" t="s">
        <v>158</v>
      </c>
      <c r="N7" s="372"/>
      <c r="O7" s="300" t="s">
        <v>72</v>
      </c>
      <c r="P7" s="300" t="s">
        <v>145</v>
      </c>
      <c r="Q7" s="300" t="s">
        <v>146</v>
      </c>
      <c r="R7" s="300" t="s">
        <v>147</v>
      </c>
      <c r="S7" s="300" t="s">
        <v>158</v>
      </c>
    </row>
    <row r="8" spans="1:19" ht="14.65" customHeight="1">
      <c r="A8" s="8"/>
      <c r="B8" s="365" t="s">
        <v>173</v>
      </c>
      <c r="C8" s="365"/>
      <c r="D8" s="365"/>
      <c r="E8" s="365"/>
      <c r="F8" s="365"/>
      <c r="G8" s="365"/>
      <c r="H8" s="365" t="s">
        <v>173</v>
      </c>
      <c r="I8" s="365"/>
      <c r="J8" s="365"/>
      <c r="K8" s="365"/>
      <c r="L8" s="365"/>
      <c r="M8" s="365"/>
      <c r="N8" s="365" t="s">
        <v>173</v>
      </c>
      <c r="O8" s="365"/>
      <c r="P8" s="365"/>
      <c r="Q8" s="365"/>
      <c r="R8" s="365"/>
      <c r="S8" s="365"/>
    </row>
    <row r="9" spans="1:19" ht="14.65" customHeight="1">
      <c r="A9" s="8"/>
      <c r="B9" s="362" t="s">
        <v>5</v>
      </c>
      <c r="C9" s="362"/>
      <c r="D9" s="362"/>
      <c r="E9" s="362"/>
      <c r="F9" s="362"/>
      <c r="G9" s="362"/>
      <c r="H9" s="362" t="s">
        <v>5</v>
      </c>
      <c r="I9" s="362"/>
      <c r="J9" s="362"/>
      <c r="K9" s="362"/>
      <c r="L9" s="362"/>
      <c r="M9" s="362"/>
      <c r="N9" s="362" t="s">
        <v>5</v>
      </c>
      <c r="O9" s="362"/>
      <c r="P9" s="362"/>
      <c r="Q9" s="362"/>
      <c r="R9" s="362"/>
      <c r="S9" s="362"/>
    </row>
    <row r="10" spans="1:19" ht="14.65" customHeight="1">
      <c r="A10" s="287" t="s">
        <v>29</v>
      </c>
      <c r="B10" s="307">
        <f>B11+B12</f>
        <v>29904</v>
      </c>
      <c r="C10" s="307">
        <f t="shared" ref="C10:M10" si="0">C11+C12</f>
        <v>3981</v>
      </c>
      <c r="D10" s="307">
        <f t="shared" si="0"/>
        <v>10717</v>
      </c>
      <c r="E10" s="307">
        <f t="shared" si="0"/>
        <v>3574</v>
      </c>
      <c r="F10" s="307">
        <f t="shared" si="0"/>
        <v>11632</v>
      </c>
      <c r="G10" s="307">
        <f t="shared" si="0"/>
        <v>22082</v>
      </c>
      <c r="H10" s="307">
        <f t="shared" si="0"/>
        <v>30654</v>
      </c>
      <c r="I10" s="307">
        <f t="shared" si="0"/>
        <v>3206</v>
      </c>
      <c r="J10" s="307">
        <f t="shared" si="0"/>
        <v>10757</v>
      </c>
      <c r="K10" s="307">
        <f t="shared" si="0"/>
        <v>4267</v>
      </c>
      <c r="L10" s="307">
        <f t="shared" si="0"/>
        <v>12424</v>
      </c>
      <c r="M10" s="307">
        <f t="shared" si="0"/>
        <v>24585</v>
      </c>
      <c r="N10" s="309">
        <f t="shared" ref="N10:R12" si="1">H10-B10</f>
        <v>750</v>
      </c>
      <c r="O10" s="309">
        <f t="shared" si="1"/>
        <v>-775</v>
      </c>
      <c r="P10" s="309">
        <f t="shared" si="1"/>
        <v>40</v>
      </c>
      <c r="Q10" s="309">
        <f t="shared" si="1"/>
        <v>693</v>
      </c>
      <c r="R10" s="309">
        <f t="shared" si="1"/>
        <v>792</v>
      </c>
      <c r="S10" s="309">
        <f t="shared" ref="S10:S12" si="2">M10-G10</f>
        <v>2503</v>
      </c>
    </row>
    <row r="11" spans="1:19" ht="14.65" customHeight="1">
      <c r="A11" s="288" t="s">
        <v>30</v>
      </c>
      <c r="B11" s="292">
        <f>SUM(C11:F11)</f>
        <v>26394</v>
      </c>
      <c r="C11" s="292">
        <v>3668</v>
      </c>
      <c r="D11" s="292">
        <v>9316</v>
      </c>
      <c r="E11" s="292">
        <v>3213</v>
      </c>
      <c r="F11" s="292">
        <v>10197</v>
      </c>
      <c r="G11" s="292">
        <v>18614</v>
      </c>
      <c r="H11" s="292">
        <f>SUM(I11:L11)</f>
        <v>27162</v>
      </c>
      <c r="I11" s="292">
        <v>3059</v>
      </c>
      <c r="J11" s="292">
        <v>9268</v>
      </c>
      <c r="K11" s="292">
        <v>3793</v>
      </c>
      <c r="L11" s="292">
        <v>11042</v>
      </c>
      <c r="M11" s="292">
        <v>21142</v>
      </c>
      <c r="N11" s="293">
        <f t="shared" si="1"/>
        <v>768</v>
      </c>
      <c r="O11" s="293">
        <f t="shared" si="1"/>
        <v>-609</v>
      </c>
      <c r="P11" s="293">
        <f t="shared" si="1"/>
        <v>-48</v>
      </c>
      <c r="Q11" s="293">
        <f t="shared" si="1"/>
        <v>580</v>
      </c>
      <c r="R11" s="293">
        <f t="shared" si="1"/>
        <v>845</v>
      </c>
      <c r="S11" s="293">
        <f t="shared" si="2"/>
        <v>2528</v>
      </c>
    </row>
    <row r="12" spans="1:19" ht="14.65" customHeight="1">
      <c r="A12" s="289" t="s">
        <v>41</v>
      </c>
      <c r="B12" s="291">
        <f>SUM(C12:F12)</f>
        <v>3510</v>
      </c>
      <c r="C12" s="291">
        <v>313</v>
      </c>
      <c r="D12" s="291">
        <v>1401</v>
      </c>
      <c r="E12" s="291">
        <v>361</v>
      </c>
      <c r="F12" s="291">
        <v>1435</v>
      </c>
      <c r="G12" s="291">
        <v>3468</v>
      </c>
      <c r="H12" s="291">
        <f>SUM(I12:L12)</f>
        <v>3492</v>
      </c>
      <c r="I12" s="291">
        <v>147</v>
      </c>
      <c r="J12" s="291">
        <v>1489</v>
      </c>
      <c r="K12" s="291">
        <v>474</v>
      </c>
      <c r="L12" s="291">
        <v>1382</v>
      </c>
      <c r="M12" s="291">
        <v>3443</v>
      </c>
      <c r="N12" s="294">
        <f t="shared" si="1"/>
        <v>-18</v>
      </c>
      <c r="O12" s="294">
        <f t="shared" si="1"/>
        <v>-166</v>
      </c>
      <c r="P12" s="294">
        <f t="shared" si="1"/>
        <v>88</v>
      </c>
      <c r="Q12" s="294">
        <f t="shared" si="1"/>
        <v>113</v>
      </c>
      <c r="R12" s="294">
        <f t="shared" si="1"/>
        <v>-53</v>
      </c>
      <c r="S12" s="294">
        <f t="shared" si="2"/>
        <v>-25</v>
      </c>
    </row>
    <row r="13" spans="1:19" ht="14.65" customHeight="1">
      <c r="A13" s="290"/>
      <c r="B13" s="376" t="s">
        <v>231</v>
      </c>
      <c r="C13" s="364"/>
      <c r="D13" s="364"/>
      <c r="E13" s="364"/>
      <c r="F13" s="364"/>
      <c r="G13" s="364"/>
      <c r="H13" s="376" t="s">
        <v>231</v>
      </c>
      <c r="I13" s="364"/>
      <c r="J13" s="364"/>
      <c r="K13" s="364"/>
      <c r="L13" s="364"/>
      <c r="M13" s="364"/>
      <c r="N13" s="376" t="s">
        <v>124</v>
      </c>
      <c r="O13" s="364"/>
      <c r="P13" s="364"/>
      <c r="Q13" s="364"/>
      <c r="R13" s="364"/>
      <c r="S13" s="364"/>
    </row>
    <row r="14" spans="1:19" ht="14.65" customHeight="1">
      <c r="A14" s="287" t="s">
        <v>29</v>
      </c>
      <c r="B14" s="304">
        <f t="shared" ref="B14:G16" si="3">B10*100/$B10</f>
        <v>100</v>
      </c>
      <c r="C14" s="295">
        <f t="shared" si="3"/>
        <v>13.312600321027288</v>
      </c>
      <c r="D14" s="295">
        <f t="shared" si="3"/>
        <v>35.83801498127341</v>
      </c>
      <c r="E14" s="295">
        <f t="shared" si="3"/>
        <v>11.951578384162653</v>
      </c>
      <c r="F14" s="295">
        <f t="shared" si="3"/>
        <v>38.897806313536648</v>
      </c>
      <c r="G14" s="295">
        <f t="shared" si="3"/>
        <v>73.842964151952913</v>
      </c>
      <c r="H14" s="304">
        <f>H10*100/$H10</f>
        <v>100</v>
      </c>
      <c r="I14" s="295">
        <f t="shared" ref="H14:M16" si="4">I10*100/$H10</f>
        <v>10.458667710576108</v>
      </c>
      <c r="J14" s="295">
        <f t="shared" si="4"/>
        <v>35.091668297775165</v>
      </c>
      <c r="K14" s="295">
        <f t="shared" si="4"/>
        <v>13.919879950414302</v>
      </c>
      <c r="L14" s="295">
        <f t="shared" si="4"/>
        <v>40.529784041234421</v>
      </c>
      <c r="M14" s="295">
        <f t="shared" si="4"/>
        <v>80.20160501076532</v>
      </c>
      <c r="N14" s="303" t="s">
        <v>103</v>
      </c>
      <c r="O14" s="301">
        <f t="shared" ref="O14:R16" si="5">I14-C14</f>
        <v>-2.8539326104511797</v>
      </c>
      <c r="P14" s="301">
        <f t="shared" si="5"/>
        <v>-0.74634668349824551</v>
      </c>
      <c r="Q14" s="301">
        <f t="shared" si="5"/>
        <v>1.9683015662516485</v>
      </c>
      <c r="R14" s="301">
        <f t="shared" si="5"/>
        <v>1.6319777276977732</v>
      </c>
      <c r="S14" s="301">
        <f t="shared" ref="S14:S16" si="6">M14-G14</f>
        <v>6.3586408588124073</v>
      </c>
    </row>
    <row r="15" spans="1:19" ht="14.65" customHeight="1">
      <c r="A15" s="288" t="s">
        <v>30</v>
      </c>
      <c r="B15" s="305">
        <f t="shared" si="3"/>
        <v>100</v>
      </c>
      <c r="C15" s="297">
        <f t="shared" si="3"/>
        <v>13.897097825263318</v>
      </c>
      <c r="D15" s="297">
        <f t="shared" si="3"/>
        <v>35.295900583465937</v>
      </c>
      <c r="E15" s="297">
        <f t="shared" si="3"/>
        <v>12.173221186633326</v>
      </c>
      <c r="F15" s="297">
        <f t="shared" si="3"/>
        <v>38.63378040463742</v>
      </c>
      <c r="G15" s="297">
        <f t="shared" si="3"/>
        <v>70.523603849359702</v>
      </c>
      <c r="H15" s="305">
        <f t="shared" si="4"/>
        <v>100</v>
      </c>
      <c r="I15" s="297">
        <f t="shared" si="4"/>
        <v>11.262057285914144</v>
      </c>
      <c r="J15" s="297">
        <f t="shared" si="4"/>
        <v>34.121198733524778</v>
      </c>
      <c r="K15" s="297">
        <f t="shared" si="4"/>
        <v>13.964361976290405</v>
      </c>
      <c r="L15" s="297">
        <f t="shared" si="4"/>
        <v>40.65238200427067</v>
      </c>
      <c r="M15" s="297">
        <f t="shared" si="4"/>
        <v>77.836683602091156</v>
      </c>
      <c r="N15" s="302" t="s">
        <v>103</v>
      </c>
      <c r="O15" s="302">
        <f t="shared" si="5"/>
        <v>-2.6350405393491734</v>
      </c>
      <c r="P15" s="302">
        <f t="shared" si="5"/>
        <v>-1.1747018499411581</v>
      </c>
      <c r="Q15" s="302">
        <f t="shared" si="5"/>
        <v>1.7911407896570797</v>
      </c>
      <c r="R15" s="302">
        <f t="shared" si="5"/>
        <v>2.01860159963325</v>
      </c>
      <c r="S15" s="302">
        <f t="shared" si="6"/>
        <v>7.3130797527314542</v>
      </c>
    </row>
    <row r="16" spans="1:19" ht="14.65" customHeight="1">
      <c r="A16" s="289" t="s">
        <v>41</v>
      </c>
      <c r="B16" s="280">
        <f t="shared" si="3"/>
        <v>100</v>
      </c>
      <c r="C16" s="311">
        <f t="shared" si="3"/>
        <v>8.9173789173789171</v>
      </c>
      <c r="D16" s="311">
        <f t="shared" si="3"/>
        <v>39.914529914529915</v>
      </c>
      <c r="E16" s="311">
        <f t="shared" si="3"/>
        <v>10.284900284900285</v>
      </c>
      <c r="F16" s="311">
        <f t="shared" si="3"/>
        <v>40.883190883190885</v>
      </c>
      <c r="G16" s="311">
        <f t="shared" si="3"/>
        <v>98.803418803418808</v>
      </c>
      <c r="H16" s="280">
        <f t="shared" si="4"/>
        <v>100</v>
      </c>
      <c r="I16" s="311">
        <f t="shared" si="4"/>
        <v>4.2096219931271479</v>
      </c>
      <c r="J16" s="311">
        <f t="shared" si="4"/>
        <v>42.64032073310424</v>
      </c>
      <c r="K16" s="311">
        <f t="shared" si="4"/>
        <v>13.573883161512027</v>
      </c>
      <c r="L16" s="311">
        <f t="shared" si="4"/>
        <v>39.576174112256588</v>
      </c>
      <c r="M16" s="311">
        <f t="shared" si="4"/>
        <v>98.596792668957619</v>
      </c>
      <c r="N16" s="312" t="s">
        <v>103</v>
      </c>
      <c r="O16" s="312">
        <f t="shared" si="5"/>
        <v>-4.7077569242517692</v>
      </c>
      <c r="P16" s="312">
        <f t="shared" si="5"/>
        <v>2.7257908185743247</v>
      </c>
      <c r="Q16" s="312">
        <f t="shared" si="5"/>
        <v>3.2889828766117422</v>
      </c>
      <c r="R16" s="312">
        <f t="shared" si="5"/>
        <v>-1.3070167709342968</v>
      </c>
      <c r="S16" s="312">
        <f t="shared" si="6"/>
        <v>-0.20662613446118883</v>
      </c>
    </row>
    <row r="17" spans="1:19" ht="14.65" customHeight="1">
      <c r="A17" s="285"/>
      <c r="B17" s="365" t="s">
        <v>172</v>
      </c>
      <c r="C17" s="365"/>
      <c r="D17" s="365"/>
      <c r="E17" s="365"/>
      <c r="F17" s="365"/>
      <c r="G17" s="365"/>
      <c r="H17" s="365" t="s">
        <v>172</v>
      </c>
      <c r="I17" s="365"/>
      <c r="J17" s="365"/>
      <c r="K17" s="365"/>
      <c r="L17" s="365"/>
      <c r="M17" s="365"/>
      <c r="N17" s="365" t="s">
        <v>172</v>
      </c>
      <c r="O17" s="365"/>
      <c r="P17" s="365"/>
      <c r="Q17" s="365"/>
      <c r="R17" s="365"/>
      <c r="S17" s="365"/>
    </row>
    <row r="18" spans="1:19" ht="14.65" customHeight="1">
      <c r="A18" s="285"/>
      <c r="B18" s="362" t="s">
        <v>5</v>
      </c>
      <c r="C18" s="362"/>
      <c r="D18" s="362"/>
      <c r="E18" s="362"/>
      <c r="F18" s="362"/>
      <c r="G18" s="362"/>
      <c r="H18" s="362" t="s">
        <v>5</v>
      </c>
      <c r="I18" s="362"/>
      <c r="J18" s="362"/>
      <c r="K18" s="362"/>
      <c r="L18" s="362"/>
      <c r="M18" s="362"/>
      <c r="N18" s="362" t="s">
        <v>5</v>
      </c>
      <c r="O18" s="362"/>
      <c r="P18" s="362"/>
      <c r="Q18" s="362"/>
      <c r="R18" s="362"/>
      <c r="S18" s="362"/>
    </row>
    <row r="19" spans="1:19" ht="14.65" customHeight="1">
      <c r="A19" s="287" t="s">
        <v>29</v>
      </c>
      <c r="B19" s="307">
        <f>B20+B21</f>
        <v>74161</v>
      </c>
      <c r="C19" s="307">
        <f t="shared" ref="C19:M19" si="7">C20+C21</f>
        <v>8605</v>
      </c>
      <c r="D19" s="307">
        <f t="shared" si="7"/>
        <v>22519</v>
      </c>
      <c r="E19" s="307">
        <f t="shared" si="7"/>
        <v>9811</v>
      </c>
      <c r="F19" s="307">
        <f t="shared" si="7"/>
        <v>33226</v>
      </c>
      <c r="G19" s="307">
        <f t="shared" si="7"/>
        <v>60719</v>
      </c>
      <c r="H19" s="307">
        <f t="shared" si="7"/>
        <v>78208</v>
      </c>
      <c r="I19" s="307">
        <f t="shared" si="7"/>
        <v>6699</v>
      </c>
      <c r="J19" s="307">
        <f t="shared" si="7"/>
        <v>20871</v>
      </c>
      <c r="K19" s="307">
        <f t="shared" si="7"/>
        <v>11903</v>
      </c>
      <c r="L19" s="307">
        <f t="shared" si="7"/>
        <v>38735</v>
      </c>
      <c r="M19" s="307">
        <f t="shared" si="7"/>
        <v>67691</v>
      </c>
      <c r="N19" s="309">
        <f t="shared" ref="N19:R21" si="8">H19-B19</f>
        <v>4047</v>
      </c>
      <c r="O19" s="309">
        <f t="shared" si="8"/>
        <v>-1906</v>
      </c>
      <c r="P19" s="309">
        <f t="shared" si="8"/>
        <v>-1648</v>
      </c>
      <c r="Q19" s="309">
        <f t="shared" si="8"/>
        <v>2092</v>
      </c>
      <c r="R19" s="309">
        <f t="shared" si="8"/>
        <v>5509</v>
      </c>
      <c r="S19" s="309">
        <f t="shared" ref="S19:S21" si="9">M19-G19</f>
        <v>6972</v>
      </c>
    </row>
    <row r="20" spans="1:19" ht="14.65" customHeight="1">
      <c r="A20" s="288" t="s">
        <v>30</v>
      </c>
      <c r="B20" s="292">
        <f>SUM(C20:F20)</f>
        <v>41593</v>
      </c>
      <c r="C20" s="292">
        <v>6637</v>
      </c>
      <c r="D20" s="292">
        <v>16419</v>
      </c>
      <c r="E20" s="292">
        <v>5046</v>
      </c>
      <c r="F20" s="292">
        <v>13491</v>
      </c>
      <c r="G20" s="292">
        <v>28486</v>
      </c>
      <c r="H20" s="292">
        <f>SUM(I20:L20)</f>
        <v>44307</v>
      </c>
      <c r="I20" s="292">
        <v>5698</v>
      </c>
      <c r="J20" s="292">
        <v>15497</v>
      </c>
      <c r="K20" s="292">
        <v>6171</v>
      </c>
      <c r="L20" s="292">
        <v>16941</v>
      </c>
      <c r="M20" s="292">
        <v>34041</v>
      </c>
      <c r="N20" s="293">
        <f t="shared" si="8"/>
        <v>2714</v>
      </c>
      <c r="O20" s="293">
        <f t="shared" si="8"/>
        <v>-939</v>
      </c>
      <c r="P20" s="293">
        <f t="shared" si="8"/>
        <v>-922</v>
      </c>
      <c r="Q20" s="293">
        <f t="shared" si="8"/>
        <v>1125</v>
      </c>
      <c r="R20" s="293">
        <f t="shared" si="8"/>
        <v>3450</v>
      </c>
      <c r="S20" s="293">
        <f t="shared" si="9"/>
        <v>5555</v>
      </c>
    </row>
    <row r="21" spans="1:19" ht="14.65" customHeight="1">
      <c r="A21" s="289" t="s">
        <v>41</v>
      </c>
      <c r="B21" s="291">
        <f>SUM(C21:F21)</f>
        <v>32568</v>
      </c>
      <c r="C21" s="291">
        <v>1968</v>
      </c>
      <c r="D21" s="291">
        <v>6100</v>
      </c>
      <c r="E21" s="291">
        <v>4765</v>
      </c>
      <c r="F21" s="291">
        <v>19735</v>
      </c>
      <c r="G21" s="291">
        <v>32233</v>
      </c>
      <c r="H21" s="291">
        <f>SUM(I21:L21)</f>
        <v>33901</v>
      </c>
      <c r="I21" s="291">
        <v>1001</v>
      </c>
      <c r="J21" s="291">
        <v>5374</v>
      </c>
      <c r="K21" s="291">
        <v>5732</v>
      </c>
      <c r="L21" s="291">
        <v>21794</v>
      </c>
      <c r="M21" s="291">
        <v>33650</v>
      </c>
      <c r="N21" s="294">
        <f t="shared" si="8"/>
        <v>1333</v>
      </c>
      <c r="O21" s="294">
        <f t="shared" si="8"/>
        <v>-967</v>
      </c>
      <c r="P21" s="294">
        <f t="shared" si="8"/>
        <v>-726</v>
      </c>
      <c r="Q21" s="294">
        <f t="shared" si="8"/>
        <v>967</v>
      </c>
      <c r="R21" s="294">
        <f t="shared" si="8"/>
        <v>2059</v>
      </c>
      <c r="S21" s="294">
        <f t="shared" si="9"/>
        <v>1417</v>
      </c>
    </row>
    <row r="22" spans="1:19" ht="14.65" customHeight="1">
      <c r="A22" s="290"/>
      <c r="B22" s="376" t="s">
        <v>230</v>
      </c>
      <c r="C22" s="364"/>
      <c r="D22" s="364"/>
      <c r="E22" s="364"/>
      <c r="F22" s="364"/>
      <c r="G22" s="364"/>
      <c r="H22" s="376" t="s">
        <v>230</v>
      </c>
      <c r="I22" s="364"/>
      <c r="J22" s="364"/>
      <c r="K22" s="364"/>
      <c r="L22" s="364"/>
      <c r="M22" s="364"/>
      <c r="N22" s="376" t="s">
        <v>124</v>
      </c>
      <c r="O22" s="364"/>
      <c r="P22" s="364"/>
      <c r="Q22" s="364"/>
      <c r="R22" s="364"/>
      <c r="S22" s="364"/>
    </row>
    <row r="23" spans="1:19" ht="14.65" customHeight="1">
      <c r="A23" s="287" t="s">
        <v>29</v>
      </c>
      <c r="B23" s="304">
        <f t="shared" ref="B23:G25" si="10">B19*100/$B19</f>
        <v>100</v>
      </c>
      <c r="C23" s="295">
        <f t="shared" si="10"/>
        <v>11.603133722576557</v>
      </c>
      <c r="D23" s="295">
        <f>D19*100/$B19</f>
        <v>30.365016652957753</v>
      </c>
      <c r="E23" s="295">
        <f t="shared" si="10"/>
        <v>13.229325386658756</v>
      </c>
      <c r="F23" s="295">
        <f t="shared" si="10"/>
        <v>44.802524237806935</v>
      </c>
      <c r="G23" s="295">
        <f t="shared" si="10"/>
        <v>81.874570191879826</v>
      </c>
      <c r="H23" s="304">
        <f t="shared" ref="H23:M25" si="11">H19*100/$H19</f>
        <v>100</v>
      </c>
      <c r="I23" s="295">
        <f t="shared" si="11"/>
        <v>8.5656198854337156</v>
      </c>
      <c r="J23" s="295">
        <f t="shared" si="11"/>
        <v>26.686528232405891</v>
      </c>
      <c r="K23" s="295">
        <f t="shared" si="11"/>
        <v>15.219670621931261</v>
      </c>
      <c r="L23" s="295">
        <f t="shared" si="11"/>
        <v>49.528181260229132</v>
      </c>
      <c r="M23" s="295">
        <f t="shared" si="11"/>
        <v>86.552526595744681</v>
      </c>
      <c r="N23" s="303" t="s">
        <v>103</v>
      </c>
      <c r="O23" s="301">
        <f t="shared" ref="O23:R25" si="12">I23-C23</f>
        <v>-3.037513837142841</v>
      </c>
      <c r="P23" s="301">
        <f t="shared" si="12"/>
        <v>-3.6784884205518615</v>
      </c>
      <c r="Q23" s="301">
        <f t="shared" si="12"/>
        <v>1.9903452352725051</v>
      </c>
      <c r="R23" s="301">
        <f t="shared" si="12"/>
        <v>4.7256570224221974</v>
      </c>
      <c r="S23" s="301">
        <f t="shared" ref="S23:S25" si="13">M23-G23</f>
        <v>4.6779564038648545</v>
      </c>
    </row>
    <row r="24" spans="1:19" ht="14.65" customHeight="1">
      <c r="A24" s="288" t="s">
        <v>30</v>
      </c>
      <c r="B24" s="305">
        <f t="shared" si="10"/>
        <v>100</v>
      </c>
      <c r="C24" s="297">
        <f t="shared" si="10"/>
        <v>15.957011997211069</v>
      </c>
      <c r="D24" s="297">
        <f t="shared" si="10"/>
        <v>39.47539249392927</v>
      </c>
      <c r="E24" s="297">
        <f t="shared" si="10"/>
        <v>12.13184910922511</v>
      </c>
      <c r="F24" s="297">
        <f t="shared" si="10"/>
        <v>32.435746399634553</v>
      </c>
      <c r="G24" s="297">
        <f t="shared" si="10"/>
        <v>68.487485875027048</v>
      </c>
      <c r="H24" s="305">
        <f t="shared" si="11"/>
        <v>100</v>
      </c>
      <c r="I24" s="297">
        <f t="shared" si="11"/>
        <v>12.860270386169228</v>
      </c>
      <c r="J24" s="297">
        <f t="shared" si="11"/>
        <v>34.976414562033085</v>
      </c>
      <c r="K24" s="297">
        <f t="shared" si="11"/>
        <v>13.927821788882119</v>
      </c>
      <c r="L24" s="297">
        <f t="shared" si="11"/>
        <v>38.235493262915568</v>
      </c>
      <c r="M24" s="297">
        <f t="shared" si="11"/>
        <v>76.829846299681762</v>
      </c>
      <c r="N24" s="302" t="s">
        <v>103</v>
      </c>
      <c r="O24" s="302">
        <f t="shared" si="12"/>
        <v>-3.0967416110418409</v>
      </c>
      <c r="P24" s="302">
        <f t="shared" si="12"/>
        <v>-4.4989779318961851</v>
      </c>
      <c r="Q24" s="302">
        <f t="shared" si="12"/>
        <v>1.7959726796570088</v>
      </c>
      <c r="R24" s="302">
        <f t="shared" si="12"/>
        <v>5.7997468632810154</v>
      </c>
      <c r="S24" s="302">
        <f t="shared" si="13"/>
        <v>8.3423604246547143</v>
      </c>
    </row>
    <row r="25" spans="1:19" ht="14.65" customHeight="1">
      <c r="A25" s="289" t="s">
        <v>41</v>
      </c>
      <c r="B25" s="304">
        <f t="shared" si="10"/>
        <v>100</v>
      </c>
      <c r="C25" s="295">
        <f t="shared" si="10"/>
        <v>6.0427413411938096</v>
      </c>
      <c r="D25" s="295">
        <f t="shared" si="10"/>
        <v>18.730041758781628</v>
      </c>
      <c r="E25" s="295">
        <f t="shared" si="10"/>
        <v>14.630926062392533</v>
      </c>
      <c r="F25" s="295">
        <f t="shared" si="10"/>
        <v>60.596290837632033</v>
      </c>
      <c r="G25" s="295">
        <f t="shared" si="10"/>
        <v>98.971382952591497</v>
      </c>
      <c r="H25" s="304">
        <f t="shared" si="11"/>
        <v>100</v>
      </c>
      <c r="I25" s="295">
        <f t="shared" si="11"/>
        <v>2.9527152591368986</v>
      </c>
      <c r="J25" s="295">
        <f t="shared" si="11"/>
        <v>15.852039762838855</v>
      </c>
      <c r="K25" s="295">
        <f t="shared" si="11"/>
        <v>16.908055809563141</v>
      </c>
      <c r="L25" s="295">
        <f t="shared" si="11"/>
        <v>64.287189168461111</v>
      </c>
      <c r="M25" s="295">
        <f t="shared" si="11"/>
        <v>99.259608861095543</v>
      </c>
      <c r="N25" s="301" t="s">
        <v>103</v>
      </c>
      <c r="O25" s="301">
        <f t="shared" si="12"/>
        <v>-3.090026082056911</v>
      </c>
      <c r="P25" s="301">
        <f t="shared" si="12"/>
        <v>-2.878001995942773</v>
      </c>
      <c r="Q25" s="301">
        <f t="shared" si="12"/>
        <v>2.2771297471706085</v>
      </c>
      <c r="R25" s="301">
        <f t="shared" si="12"/>
        <v>3.6908983308290786</v>
      </c>
      <c r="S25" s="301">
        <f t="shared" si="13"/>
        <v>0.28822590850404595</v>
      </c>
    </row>
    <row r="26" spans="1:19" ht="20.25" customHeight="1">
      <c r="A26" s="373" t="s">
        <v>127</v>
      </c>
      <c r="B26" s="373"/>
      <c r="C26" s="373"/>
      <c r="D26" s="373"/>
      <c r="E26" s="373"/>
      <c r="F26" s="373"/>
      <c r="G26" s="373"/>
      <c r="H26" s="373"/>
      <c r="I26" s="373"/>
      <c r="J26" s="373"/>
      <c r="K26" s="373"/>
      <c r="L26" s="373"/>
      <c r="M26" s="373"/>
      <c r="N26" s="373"/>
      <c r="O26" s="373"/>
      <c r="P26" s="373"/>
      <c r="Q26" s="373"/>
      <c r="R26" s="373"/>
      <c r="S26" s="373"/>
    </row>
  </sheetData>
  <mergeCells count="29">
    <mergeCell ref="A26:S26"/>
    <mergeCell ref="B18:G18"/>
    <mergeCell ref="H18:M18"/>
    <mergeCell ref="N18:S18"/>
    <mergeCell ref="B22:G22"/>
    <mergeCell ref="H22:M22"/>
    <mergeCell ref="N22:S22"/>
    <mergeCell ref="B13:G13"/>
    <mergeCell ref="H13:M13"/>
    <mergeCell ref="N13:S13"/>
    <mergeCell ref="B17:G17"/>
    <mergeCell ref="H17:M17"/>
    <mergeCell ref="N17:S17"/>
    <mergeCell ref="B8:G8"/>
    <mergeCell ref="H8:M8"/>
    <mergeCell ref="N8:S8"/>
    <mergeCell ref="B9:G9"/>
    <mergeCell ref="H9:M9"/>
    <mergeCell ref="N9:S9"/>
    <mergeCell ref="A5:A7"/>
    <mergeCell ref="B5:G5"/>
    <mergeCell ref="H5:M5"/>
    <mergeCell ref="N5:S5"/>
    <mergeCell ref="B6:B7"/>
    <mergeCell ref="C6:G6"/>
    <mergeCell ref="H6:H7"/>
    <mergeCell ref="I6:M6"/>
    <mergeCell ref="N6:N7"/>
    <mergeCell ref="O6:S6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6"/>
  <sheetViews>
    <sheetView workbookViewId="0"/>
  </sheetViews>
  <sheetFormatPr baseColWidth="10" defaultColWidth="10.81640625" defaultRowHeight="14.65" customHeight="1"/>
  <cols>
    <col min="1" max="1" width="18.54296875" style="3" customWidth="1"/>
    <col min="2" max="2" width="15.54296875" style="3" customWidth="1"/>
    <col min="3" max="5" width="12.54296875" style="3" customWidth="1"/>
    <col min="6" max="6" width="12.54296875" style="283" customWidth="1"/>
    <col min="7" max="7" width="12.54296875" style="3" customWidth="1"/>
    <col min="8" max="8" width="15.54296875" style="3" customWidth="1"/>
    <col min="9" max="11" width="12.54296875" style="3" customWidth="1"/>
    <col min="12" max="12" width="12.54296875" style="283" customWidth="1"/>
    <col min="13" max="13" width="12.54296875" style="3" customWidth="1"/>
    <col min="14" max="14" width="15.54296875" style="3" customWidth="1"/>
    <col min="15" max="17" width="12.54296875" style="3" customWidth="1"/>
    <col min="18" max="18" width="12.54296875" style="283" customWidth="1"/>
    <col min="19" max="19" width="12.54296875" style="3" customWidth="1"/>
    <col min="20" max="16384" width="10.81640625" style="3"/>
  </cols>
  <sheetData>
    <row r="1" spans="1:19" s="5" customFormat="1" ht="20.25" customHeight="1">
      <c r="A1" s="4" t="s">
        <v>0</v>
      </c>
      <c r="F1" s="284"/>
      <c r="L1" s="284"/>
      <c r="R1" s="284"/>
    </row>
    <row r="2" spans="1:19" s="2" customFormat="1" ht="14.65" customHeight="1">
      <c r="A2" s="1"/>
      <c r="F2" s="282"/>
      <c r="L2" s="282"/>
      <c r="R2" s="282"/>
    </row>
    <row r="3" spans="1:19" s="2" customFormat="1" ht="14.65" customHeight="1">
      <c r="A3" s="9" t="s">
        <v>346</v>
      </c>
      <c r="F3" s="282"/>
      <c r="L3" s="282"/>
      <c r="R3" s="282"/>
    </row>
    <row r="5" spans="1:19" ht="14.65" customHeight="1">
      <c r="A5" s="374" t="s">
        <v>207</v>
      </c>
      <c r="B5" s="366">
        <v>2012</v>
      </c>
      <c r="C5" s="366"/>
      <c r="D5" s="366"/>
      <c r="E5" s="366"/>
      <c r="F5" s="366"/>
      <c r="G5" s="366"/>
      <c r="H5" s="366">
        <v>2015</v>
      </c>
      <c r="I5" s="366"/>
      <c r="J5" s="366"/>
      <c r="K5" s="366"/>
      <c r="L5" s="366"/>
      <c r="M5" s="366"/>
      <c r="N5" s="366" t="s">
        <v>214</v>
      </c>
      <c r="O5" s="366"/>
      <c r="P5" s="366"/>
      <c r="Q5" s="366"/>
      <c r="R5" s="366"/>
      <c r="S5" s="366"/>
    </row>
    <row r="6" spans="1:19" ht="14.65" customHeight="1">
      <c r="A6" s="375"/>
      <c r="B6" s="371" t="s">
        <v>154</v>
      </c>
      <c r="C6" s="366" t="s">
        <v>27</v>
      </c>
      <c r="D6" s="366"/>
      <c r="E6" s="366"/>
      <c r="F6" s="366"/>
      <c r="G6" s="366"/>
      <c r="H6" s="371" t="s">
        <v>154</v>
      </c>
      <c r="I6" s="366" t="s">
        <v>27</v>
      </c>
      <c r="J6" s="366"/>
      <c r="K6" s="366"/>
      <c r="L6" s="366"/>
      <c r="M6" s="366"/>
      <c r="N6" s="371" t="s">
        <v>154</v>
      </c>
      <c r="O6" s="366" t="s">
        <v>27</v>
      </c>
      <c r="P6" s="366"/>
      <c r="Q6" s="366"/>
      <c r="R6" s="366"/>
      <c r="S6" s="366"/>
    </row>
    <row r="7" spans="1:19" s="25" customFormat="1" ht="40.15" customHeight="1">
      <c r="A7" s="377"/>
      <c r="B7" s="372"/>
      <c r="C7" s="300" t="s">
        <v>72</v>
      </c>
      <c r="D7" s="300" t="s">
        <v>145</v>
      </c>
      <c r="E7" s="300" t="s">
        <v>146</v>
      </c>
      <c r="F7" s="300" t="s">
        <v>147</v>
      </c>
      <c r="G7" s="300" t="s">
        <v>158</v>
      </c>
      <c r="H7" s="372"/>
      <c r="I7" s="300" t="s">
        <v>72</v>
      </c>
      <c r="J7" s="300" t="s">
        <v>145</v>
      </c>
      <c r="K7" s="300" t="s">
        <v>146</v>
      </c>
      <c r="L7" s="300" t="s">
        <v>147</v>
      </c>
      <c r="M7" s="300" t="s">
        <v>158</v>
      </c>
      <c r="N7" s="372"/>
      <c r="O7" s="300" t="s">
        <v>72</v>
      </c>
      <c r="P7" s="300" t="s">
        <v>145</v>
      </c>
      <c r="Q7" s="300" t="s">
        <v>146</v>
      </c>
      <c r="R7" s="300" t="s">
        <v>147</v>
      </c>
      <c r="S7" s="300" t="s">
        <v>158</v>
      </c>
    </row>
    <row r="8" spans="1:19" ht="14.65" customHeight="1">
      <c r="A8" s="8"/>
      <c r="B8" s="365" t="s">
        <v>173</v>
      </c>
      <c r="C8" s="365"/>
      <c r="D8" s="365"/>
      <c r="E8" s="365"/>
      <c r="F8" s="365"/>
      <c r="G8" s="365"/>
      <c r="H8" s="365" t="s">
        <v>173</v>
      </c>
      <c r="I8" s="365"/>
      <c r="J8" s="365"/>
      <c r="K8" s="365"/>
      <c r="L8" s="365"/>
      <c r="M8" s="365"/>
      <c r="N8" s="365" t="s">
        <v>173</v>
      </c>
      <c r="O8" s="365"/>
      <c r="P8" s="365"/>
      <c r="Q8" s="365"/>
      <c r="R8" s="365"/>
      <c r="S8" s="365"/>
    </row>
    <row r="9" spans="1:19" ht="14.65" customHeight="1">
      <c r="A9" s="8"/>
      <c r="B9" s="362" t="s">
        <v>5</v>
      </c>
      <c r="C9" s="362"/>
      <c r="D9" s="362"/>
      <c r="E9" s="362"/>
      <c r="F9" s="362"/>
      <c r="G9" s="362"/>
      <c r="H9" s="362" t="s">
        <v>5</v>
      </c>
      <c r="I9" s="362"/>
      <c r="J9" s="362"/>
      <c r="K9" s="362"/>
      <c r="L9" s="362"/>
      <c r="M9" s="362"/>
      <c r="N9" s="362" t="s">
        <v>5</v>
      </c>
      <c r="O9" s="362"/>
      <c r="P9" s="362"/>
      <c r="Q9" s="362"/>
      <c r="R9" s="362"/>
      <c r="S9" s="362"/>
    </row>
    <row r="10" spans="1:19" ht="14.65" customHeight="1">
      <c r="A10" s="287" t="s">
        <v>29</v>
      </c>
      <c r="B10" s="307">
        <f>B11+B12</f>
        <v>40286</v>
      </c>
      <c r="C10" s="307">
        <f t="shared" ref="C10:M10" si="0">C11+C12</f>
        <v>4642</v>
      </c>
      <c r="D10" s="307">
        <f t="shared" si="0"/>
        <v>14525</v>
      </c>
      <c r="E10" s="307">
        <f t="shared" si="0"/>
        <v>4365</v>
      </c>
      <c r="F10" s="307">
        <f t="shared" si="0"/>
        <v>16754</v>
      </c>
      <c r="G10" s="307">
        <f t="shared" si="0"/>
        <v>34984</v>
      </c>
      <c r="H10" s="307">
        <f t="shared" si="0"/>
        <v>43511</v>
      </c>
      <c r="I10" s="307">
        <f t="shared" si="0"/>
        <v>4176</v>
      </c>
      <c r="J10" s="307">
        <f t="shared" si="0"/>
        <v>15627</v>
      </c>
      <c r="K10" s="307">
        <f t="shared" si="0"/>
        <v>5865</v>
      </c>
      <c r="L10" s="307">
        <f t="shared" si="0"/>
        <v>17843</v>
      </c>
      <c r="M10" s="307">
        <f t="shared" si="0"/>
        <v>38941</v>
      </c>
      <c r="N10" s="309">
        <f t="shared" ref="N10:R12" si="1">H10-B10</f>
        <v>3225</v>
      </c>
      <c r="O10" s="309">
        <f t="shared" si="1"/>
        <v>-466</v>
      </c>
      <c r="P10" s="309">
        <f t="shared" si="1"/>
        <v>1102</v>
      </c>
      <c r="Q10" s="309">
        <f t="shared" si="1"/>
        <v>1500</v>
      </c>
      <c r="R10" s="309">
        <f t="shared" si="1"/>
        <v>1089</v>
      </c>
      <c r="S10" s="309">
        <f t="shared" ref="S10:S12" si="2">M10-G10</f>
        <v>3957</v>
      </c>
    </row>
    <row r="11" spans="1:19" ht="14.65" customHeight="1">
      <c r="A11" s="288" t="s">
        <v>30</v>
      </c>
      <c r="B11" s="292">
        <f>SUM(C11:F11)</f>
        <v>26863</v>
      </c>
      <c r="C11" s="292">
        <v>3794</v>
      </c>
      <c r="D11" s="292">
        <v>8972</v>
      </c>
      <c r="E11" s="292">
        <v>3668</v>
      </c>
      <c r="F11" s="292">
        <v>10429</v>
      </c>
      <c r="G11" s="292">
        <v>21706</v>
      </c>
      <c r="H11" s="292">
        <f>SUM(I11:L11)</f>
        <v>30860</v>
      </c>
      <c r="I11" s="292">
        <v>3840</v>
      </c>
      <c r="J11" s="292">
        <v>9693</v>
      </c>
      <c r="K11" s="292">
        <v>4849</v>
      </c>
      <c r="L11" s="292">
        <v>12478</v>
      </c>
      <c r="M11" s="292">
        <v>26371</v>
      </c>
      <c r="N11" s="293">
        <f t="shared" si="1"/>
        <v>3997</v>
      </c>
      <c r="O11" s="293">
        <f t="shared" si="1"/>
        <v>46</v>
      </c>
      <c r="P11" s="293">
        <f t="shared" si="1"/>
        <v>721</v>
      </c>
      <c r="Q11" s="293">
        <f t="shared" si="1"/>
        <v>1181</v>
      </c>
      <c r="R11" s="293">
        <f t="shared" si="1"/>
        <v>2049</v>
      </c>
      <c r="S11" s="293">
        <f t="shared" si="2"/>
        <v>4665</v>
      </c>
    </row>
    <row r="12" spans="1:19" ht="14.65" customHeight="1">
      <c r="A12" s="289" t="s">
        <v>41</v>
      </c>
      <c r="B12" s="291">
        <f>SUM(C12:F12)</f>
        <v>13423</v>
      </c>
      <c r="C12" s="291">
        <v>848</v>
      </c>
      <c r="D12" s="291">
        <v>5553</v>
      </c>
      <c r="E12" s="291">
        <v>697</v>
      </c>
      <c r="F12" s="291">
        <v>6325</v>
      </c>
      <c r="G12" s="291">
        <v>13278</v>
      </c>
      <c r="H12" s="291">
        <f>SUM(I12:L12)</f>
        <v>12651</v>
      </c>
      <c r="I12" s="291">
        <v>336</v>
      </c>
      <c r="J12" s="291">
        <v>5934</v>
      </c>
      <c r="K12" s="291">
        <v>1016</v>
      </c>
      <c r="L12" s="291">
        <v>5365</v>
      </c>
      <c r="M12" s="291">
        <v>12570</v>
      </c>
      <c r="N12" s="294">
        <f t="shared" si="1"/>
        <v>-772</v>
      </c>
      <c r="O12" s="294">
        <f t="shared" si="1"/>
        <v>-512</v>
      </c>
      <c r="P12" s="294">
        <f t="shared" si="1"/>
        <v>381</v>
      </c>
      <c r="Q12" s="294">
        <f t="shared" si="1"/>
        <v>319</v>
      </c>
      <c r="R12" s="294">
        <f t="shared" si="1"/>
        <v>-960</v>
      </c>
      <c r="S12" s="294">
        <f t="shared" si="2"/>
        <v>-708</v>
      </c>
    </row>
    <row r="13" spans="1:19" ht="14.65" customHeight="1">
      <c r="A13" s="290"/>
      <c r="B13" s="376" t="s">
        <v>231</v>
      </c>
      <c r="C13" s="364"/>
      <c r="D13" s="364"/>
      <c r="E13" s="364"/>
      <c r="F13" s="364"/>
      <c r="G13" s="364"/>
      <c r="H13" s="376" t="s">
        <v>231</v>
      </c>
      <c r="I13" s="364"/>
      <c r="J13" s="364"/>
      <c r="K13" s="364"/>
      <c r="L13" s="364"/>
      <c r="M13" s="364"/>
      <c r="N13" s="376" t="s">
        <v>124</v>
      </c>
      <c r="O13" s="364"/>
      <c r="P13" s="364"/>
      <c r="Q13" s="364"/>
      <c r="R13" s="364"/>
      <c r="S13" s="364"/>
    </row>
    <row r="14" spans="1:19" ht="14.65" customHeight="1">
      <c r="A14" s="287" t="s">
        <v>29</v>
      </c>
      <c r="B14" s="304">
        <f t="shared" ref="B14:G16" si="3">B10*100/$B10</f>
        <v>100</v>
      </c>
      <c r="C14" s="295">
        <f t="shared" si="3"/>
        <v>11.522613314799186</v>
      </c>
      <c r="D14" s="295">
        <f t="shared" si="3"/>
        <v>36.05470883185226</v>
      </c>
      <c r="E14" s="295">
        <f t="shared" si="3"/>
        <v>10.835029538797597</v>
      </c>
      <c r="F14" s="295">
        <f t="shared" si="3"/>
        <v>41.587648314550961</v>
      </c>
      <c r="G14" s="295">
        <f t="shared" si="3"/>
        <v>86.839100431911831</v>
      </c>
      <c r="H14" s="304">
        <f>H10*100/$H10</f>
        <v>100</v>
      </c>
      <c r="I14" s="295">
        <f t="shared" ref="H14:M16" si="4">I10*100/$H10</f>
        <v>9.5975730275102844</v>
      </c>
      <c r="J14" s="295">
        <f t="shared" si="4"/>
        <v>35.915055962859967</v>
      </c>
      <c r="K14" s="295">
        <f t="shared" si="4"/>
        <v>13.479350049412792</v>
      </c>
      <c r="L14" s="295">
        <f t="shared" si="4"/>
        <v>41.008020960216953</v>
      </c>
      <c r="M14" s="295">
        <f t="shared" si="4"/>
        <v>89.496908827652774</v>
      </c>
      <c r="N14" s="303" t="s">
        <v>103</v>
      </c>
      <c r="O14" s="301">
        <f t="shared" ref="O14:R16" si="5">I14-C14</f>
        <v>-1.9250402872889012</v>
      </c>
      <c r="P14" s="301">
        <f t="shared" si="5"/>
        <v>-0.13965286899229312</v>
      </c>
      <c r="Q14" s="301">
        <f t="shared" si="5"/>
        <v>2.644320510615195</v>
      </c>
      <c r="R14" s="301">
        <f t="shared" si="5"/>
        <v>-0.5796273543340078</v>
      </c>
      <c r="S14" s="301">
        <f t="shared" ref="S14:S16" si="6">M14-G14</f>
        <v>2.6578083957409433</v>
      </c>
    </row>
    <row r="15" spans="1:19" ht="14.65" customHeight="1">
      <c r="A15" s="288" t="s">
        <v>30</v>
      </c>
      <c r="B15" s="305">
        <f t="shared" si="3"/>
        <v>100</v>
      </c>
      <c r="C15" s="297">
        <f t="shared" si="3"/>
        <v>14.123515616275174</v>
      </c>
      <c r="D15" s="297">
        <f t="shared" si="3"/>
        <v>33.399099132635968</v>
      </c>
      <c r="E15" s="297">
        <f t="shared" si="3"/>
        <v>13.654468972192234</v>
      </c>
      <c r="F15" s="297">
        <f t="shared" si="3"/>
        <v>38.822916278896621</v>
      </c>
      <c r="G15" s="297">
        <f t="shared" si="3"/>
        <v>80.802590924319702</v>
      </c>
      <c r="H15" s="305">
        <f t="shared" si="4"/>
        <v>100</v>
      </c>
      <c r="I15" s="297">
        <f t="shared" si="4"/>
        <v>12.443292287751134</v>
      </c>
      <c r="J15" s="297">
        <f t="shared" si="4"/>
        <v>31.409591704471808</v>
      </c>
      <c r="K15" s="297">
        <f t="shared" si="4"/>
        <v>15.712896953985743</v>
      </c>
      <c r="L15" s="297">
        <f t="shared" si="4"/>
        <v>40.434219053791317</v>
      </c>
      <c r="M15" s="297">
        <f t="shared" si="4"/>
        <v>85.453661697990924</v>
      </c>
      <c r="N15" s="302" t="s">
        <v>103</v>
      </c>
      <c r="O15" s="302">
        <f t="shared" si="5"/>
        <v>-1.6802233285240398</v>
      </c>
      <c r="P15" s="302">
        <f t="shared" si="5"/>
        <v>-1.9895074281641598</v>
      </c>
      <c r="Q15" s="302">
        <f t="shared" si="5"/>
        <v>2.0584279817935087</v>
      </c>
      <c r="R15" s="302">
        <f t="shared" si="5"/>
        <v>1.6113027748946962</v>
      </c>
      <c r="S15" s="302">
        <f t="shared" si="6"/>
        <v>4.651070773671222</v>
      </c>
    </row>
    <row r="16" spans="1:19" ht="14.65" customHeight="1">
      <c r="A16" s="289" t="s">
        <v>41</v>
      </c>
      <c r="B16" s="280">
        <f t="shared" si="3"/>
        <v>100</v>
      </c>
      <c r="C16" s="311">
        <f t="shared" si="3"/>
        <v>6.3175147135513674</v>
      </c>
      <c r="D16" s="311">
        <f t="shared" si="3"/>
        <v>41.369291514564551</v>
      </c>
      <c r="E16" s="311">
        <f t="shared" si="3"/>
        <v>5.1925799001713475</v>
      </c>
      <c r="F16" s="311">
        <f t="shared" si="3"/>
        <v>47.120613871712735</v>
      </c>
      <c r="G16" s="311">
        <f t="shared" si="3"/>
        <v>98.919764583178122</v>
      </c>
      <c r="H16" s="280">
        <f t="shared" si="4"/>
        <v>100</v>
      </c>
      <c r="I16" s="311">
        <f t="shared" si="4"/>
        <v>2.6559165283376807</v>
      </c>
      <c r="J16" s="311">
        <f t="shared" si="4"/>
        <v>46.905382973677973</v>
      </c>
      <c r="K16" s="311">
        <f t="shared" si="4"/>
        <v>8.0309856928306065</v>
      </c>
      <c r="L16" s="311">
        <f t="shared" si="4"/>
        <v>42.407714805153745</v>
      </c>
      <c r="M16" s="311">
        <f t="shared" si="4"/>
        <v>99.359734408347165</v>
      </c>
      <c r="N16" s="312" t="s">
        <v>103</v>
      </c>
      <c r="O16" s="312">
        <f t="shared" si="5"/>
        <v>-3.6615981852136867</v>
      </c>
      <c r="P16" s="312">
        <f t="shared" si="5"/>
        <v>5.5360914591134218</v>
      </c>
      <c r="Q16" s="312">
        <f t="shared" si="5"/>
        <v>2.838405792659259</v>
      </c>
      <c r="R16" s="312">
        <f t="shared" si="5"/>
        <v>-4.7128990665589896</v>
      </c>
      <c r="S16" s="312">
        <f t="shared" si="6"/>
        <v>0.43996982516904382</v>
      </c>
    </row>
    <row r="17" spans="1:19" ht="14.65" customHeight="1">
      <c r="A17" s="285"/>
      <c r="B17" s="365" t="s">
        <v>172</v>
      </c>
      <c r="C17" s="365"/>
      <c r="D17" s="365"/>
      <c r="E17" s="365"/>
      <c r="F17" s="365"/>
      <c r="G17" s="365"/>
      <c r="H17" s="365" t="s">
        <v>172</v>
      </c>
      <c r="I17" s="365"/>
      <c r="J17" s="365"/>
      <c r="K17" s="365"/>
      <c r="L17" s="365"/>
      <c r="M17" s="365"/>
      <c r="N17" s="365" t="s">
        <v>172</v>
      </c>
      <c r="O17" s="365"/>
      <c r="P17" s="365"/>
      <c r="Q17" s="365"/>
      <c r="R17" s="365"/>
      <c r="S17" s="365"/>
    </row>
    <row r="18" spans="1:19" ht="14.65" customHeight="1">
      <c r="A18" s="285"/>
      <c r="B18" s="362" t="s">
        <v>5</v>
      </c>
      <c r="C18" s="362"/>
      <c r="D18" s="362"/>
      <c r="E18" s="362"/>
      <c r="F18" s="362"/>
      <c r="G18" s="362"/>
      <c r="H18" s="362" t="s">
        <v>5</v>
      </c>
      <c r="I18" s="362"/>
      <c r="J18" s="362"/>
      <c r="K18" s="362"/>
      <c r="L18" s="362"/>
      <c r="M18" s="362"/>
      <c r="N18" s="362" t="s">
        <v>5</v>
      </c>
      <c r="O18" s="362"/>
      <c r="P18" s="362"/>
      <c r="Q18" s="362"/>
      <c r="R18" s="362"/>
      <c r="S18" s="362"/>
    </row>
    <row r="19" spans="1:19" ht="14.65" customHeight="1">
      <c r="A19" s="287" t="s">
        <v>29</v>
      </c>
      <c r="B19" s="307">
        <f>B20+B21</f>
        <v>139124</v>
      </c>
      <c r="C19" s="307">
        <f t="shared" ref="C19:M19" si="7">C20+C21</f>
        <v>13737</v>
      </c>
      <c r="D19" s="307">
        <f t="shared" si="7"/>
        <v>38754</v>
      </c>
      <c r="E19" s="307">
        <f t="shared" si="7"/>
        <v>16890</v>
      </c>
      <c r="F19" s="307">
        <f t="shared" si="7"/>
        <v>69743</v>
      </c>
      <c r="G19" s="307">
        <f t="shared" si="7"/>
        <v>122261</v>
      </c>
      <c r="H19" s="307">
        <f t="shared" si="7"/>
        <v>147124</v>
      </c>
      <c r="I19" s="307">
        <f t="shared" si="7"/>
        <v>9484</v>
      </c>
      <c r="J19" s="307">
        <f t="shared" si="7"/>
        <v>37161</v>
      </c>
      <c r="K19" s="307">
        <f t="shared" si="7"/>
        <v>19518</v>
      </c>
      <c r="L19" s="307">
        <f t="shared" si="7"/>
        <v>80961</v>
      </c>
      <c r="M19" s="307">
        <f t="shared" si="7"/>
        <v>133816</v>
      </c>
      <c r="N19" s="309">
        <f t="shared" ref="N19:R21" si="8">H19-B19</f>
        <v>8000</v>
      </c>
      <c r="O19" s="309">
        <f t="shared" si="8"/>
        <v>-4253</v>
      </c>
      <c r="P19" s="309">
        <f t="shared" si="8"/>
        <v>-1593</v>
      </c>
      <c r="Q19" s="309">
        <f t="shared" si="8"/>
        <v>2628</v>
      </c>
      <c r="R19" s="309">
        <f t="shared" si="8"/>
        <v>11218</v>
      </c>
      <c r="S19" s="309">
        <f t="shared" ref="S19:S21" si="9">M19-G19</f>
        <v>11555</v>
      </c>
    </row>
    <row r="20" spans="1:19" ht="14.65" customHeight="1">
      <c r="A20" s="288" t="s">
        <v>30</v>
      </c>
      <c r="B20" s="292">
        <f>SUM(C20:F20)</f>
        <v>63462</v>
      </c>
      <c r="C20" s="292">
        <v>8885</v>
      </c>
      <c r="D20" s="292">
        <v>26186</v>
      </c>
      <c r="E20" s="292">
        <v>7253</v>
      </c>
      <c r="F20" s="292">
        <v>21138</v>
      </c>
      <c r="G20" s="292">
        <v>47266</v>
      </c>
      <c r="H20" s="292">
        <f>SUM(I20:L20)</f>
        <v>65467</v>
      </c>
      <c r="I20" s="292">
        <v>7542</v>
      </c>
      <c r="J20" s="292">
        <v>24871</v>
      </c>
      <c r="K20" s="292">
        <v>9270</v>
      </c>
      <c r="L20" s="292">
        <v>23784</v>
      </c>
      <c r="M20" s="292">
        <v>52750</v>
      </c>
      <c r="N20" s="293">
        <f t="shared" si="8"/>
        <v>2005</v>
      </c>
      <c r="O20" s="293">
        <f t="shared" si="8"/>
        <v>-1343</v>
      </c>
      <c r="P20" s="293">
        <f t="shared" si="8"/>
        <v>-1315</v>
      </c>
      <c r="Q20" s="293">
        <f t="shared" si="8"/>
        <v>2017</v>
      </c>
      <c r="R20" s="293">
        <f t="shared" si="8"/>
        <v>2646</v>
      </c>
      <c r="S20" s="293">
        <f t="shared" si="9"/>
        <v>5484</v>
      </c>
    </row>
    <row r="21" spans="1:19" ht="14.65" customHeight="1">
      <c r="A21" s="289" t="s">
        <v>41</v>
      </c>
      <c r="B21" s="291">
        <f>SUM(C21:F21)</f>
        <v>75662</v>
      </c>
      <c r="C21" s="291">
        <v>4852</v>
      </c>
      <c r="D21" s="291">
        <v>12568</v>
      </c>
      <c r="E21" s="291">
        <v>9637</v>
      </c>
      <c r="F21" s="291">
        <v>48605</v>
      </c>
      <c r="G21" s="291">
        <v>74995</v>
      </c>
      <c r="H21" s="291">
        <f>SUM(I21:L21)</f>
        <v>81657</v>
      </c>
      <c r="I21" s="291">
        <v>1942</v>
      </c>
      <c r="J21" s="291">
        <v>12290</v>
      </c>
      <c r="K21" s="291">
        <v>10248</v>
      </c>
      <c r="L21" s="291">
        <v>57177</v>
      </c>
      <c r="M21" s="291">
        <v>81066</v>
      </c>
      <c r="N21" s="294">
        <f t="shared" si="8"/>
        <v>5995</v>
      </c>
      <c r="O21" s="294">
        <f t="shared" si="8"/>
        <v>-2910</v>
      </c>
      <c r="P21" s="294">
        <f t="shared" si="8"/>
        <v>-278</v>
      </c>
      <c r="Q21" s="294">
        <f t="shared" si="8"/>
        <v>611</v>
      </c>
      <c r="R21" s="294">
        <f t="shared" si="8"/>
        <v>8572</v>
      </c>
      <c r="S21" s="294">
        <f t="shared" si="9"/>
        <v>6071</v>
      </c>
    </row>
    <row r="22" spans="1:19" ht="14.65" customHeight="1">
      <c r="A22" s="290"/>
      <c r="B22" s="376" t="s">
        <v>230</v>
      </c>
      <c r="C22" s="364"/>
      <c r="D22" s="364"/>
      <c r="E22" s="364"/>
      <c r="F22" s="364"/>
      <c r="G22" s="364"/>
      <c r="H22" s="376" t="s">
        <v>230</v>
      </c>
      <c r="I22" s="364"/>
      <c r="J22" s="364"/>
      <c r="K22" s="364"/>
      <c r="L22" s="364"/>
      <c r="M22" s="364"/>
      <c r="N22" s="376" t="s">
        <v>124</v>
      </c>
      <c r="O22" s="364"/>
      <c r="P22" s="364"/>
      <c r="Q22" s="364"/>
      <c r="R22" s="364"/>
      <c r="S22" s="364"/>
    </row>
    <row r="23" spans="1:19" ht="14.65" customHeight="1">
      <c r="A23" s="287" t="s">
        <v>29</v>
      </c>
      <c r="B23" s="304">
        <f t="shared" ref="B23:G25" si="10">B19*100/$B19</f>
        <v>100</v>
      </c>
      <c r="C23" s="295">
        <f t="shared" si="10"/>
        <v>9.8739254190506305</v>
      </c>
      <c r="D23" s="295">
        <f>D19*100/$B19</f>
        <v>27.855725827319514</v>
      </c>
      <c r="E23" s="295">
        <f t="shared" si="10"/>
        <v>12.140248986515626</v>
      </c>
      <c r="F23" s="295">
        <f t="shared" si="10"/>
        <v>50.130099767114231</v>
      </c>
      <c r="G23" s="295">
        <f t="shared" si="10"/>
        <v>87.87915816106495</v>
      </c>
      <c r="H23" s="304">
        <f t="shared" ref="H23:M25" si="11">H19*100/$H19</f>
        <v>100</v>
      </c>
      <c r="I23" s="295">
        <f t="shared" si="11"/>
        <v>6.4462630162312067</v>
      </c>
      <c r="J23" s="295">
        <f t="shared" si="11"/>
        <v>25.258285527854056</v>
      </c>
      <c r="K23" s="295">
        <f t="shared" si="11"/>
        <v>13.266360349093281</v>
      </c>
      <c r="L23" s="295">
        <f t="shared" si="11"/>
        <v>55.029091106821454</v>
      </c>
      <c r="M23" s="295">
        <f t="shared" si="11"/>
        <v>90.954568935047988</v>
      </c>
      <c r="N23" s="303" t="s">
        <v>103</v>
      </c>
      <c r="O23" s="301">
        <f t="shared" ref="O23:R25" si="12">I23-C23</f>
        <v>-3.4276624028194238</v>
      </c>
      <c r="P23" s="301">
        <f t="shared" si="12"/>
        <v>-2.5974402994654575</v>
      </c>
      <c r="Q23" s="301">
        <f t="shared" si="12"/>
        <v>1.1261113625776549</v>
      </c>
      <c r="R23" s="301">
        <f t="shared" si="12"/>
        <v>4.8989913397072229</v>
      </c>
      <c r="S23" s="301">
        <f t="shared" ref="S23:S25" si="13">M23-G23</f>
        <v>3.0754107739830374</v>
      </c>
    </row>
    <row r="24" spans="1:19" ht="14.65" customHeight="1">
      <c r="A24" s="288" t="s">
        <v>30</v>
      </c>
      <c r="B24" s="305">
        <f t="shared" si="10"/>
        <v>100</v>
      </c>
      <c r="C24" s="297">
        <f t="shared" si="10"/>
        <v>14.000504238757051</v>
      </c>
      <c r="D24" s="297">
        <f t="shared" si="10"/>
        <v>41.262487787967601</v>
      </c>
      <c r="E24" s="297">
        <f t="shared" si="10"/>
        <v>11.428886577794586</v>
      </c>
      <c r="F24" s="297">
        <f t="shared" si="10"/>
        <v>33.308121395480761</v>
      </c>
      <c r="G24" s="297">
        <f t="shared" si="10"/>
        <v>74.479215908732783</v>
      </c>
      <c r="H24" s="305">
        <f t="shared" si="11"/>
        <v>100</v>
      </c>
      <c r="I24" s="297">
        <f t="shared" si="11"/>
        <v>11.520307941405594</v>
      </c>
      <c r="J24" s="297">
        <f t="shared" si="11"/>
        <v>37.990132433134249</v>
      </c>
      <c r="K24" s="297">
        <f t="shared" si="11"/>
        <v>14.159805703636946</v>
      </c>
      <c r="L24" s="297">
        <f t="shared" si="11"/>
        <v>36.329753921823212</v>
      </c>
      <c r="M24" s="297">
        <f t="shared" si="11"/>
        <v>80.574946156078639</v>
      </c>
      <c r="N24" s="302" t="s">
        <v>103</v>
      </c>
      <c r="O24" s="302">
        <f t="shared" si="12"/>
        <v>-2.4801962973514566</v>
      </c>
      <c r="P24" s="302">
        <f t="shared" si="12"/>
        <v>-3.2723553548333513</v>
      </c>
      <c r="Q24" s="302">
        <f t="shared" si="12"/>
        <v>2.7309191258423606</v>
      </c>
      <c r="R24" s="302">
        <f t="shared" si="12"/>
        <v>3.0216325263424508</v>
      </c>
      <c r="S24" s="302">
        <f t="shared" si="13"/>
        <v>6.0957302473458554</v>
      </c>
    </row>
    <row r="25" spans="1:19" ht="14.65" customHeight="1">
      <c r="A25" s="289" t="s">
        <v>41</v>
      </c>
      <c r="B25" s="304">
        <f t="shared" si="10"/>
        <v>100</v>
      </c>
      <c r="C25" s="295">
        <f t="shared" si="10"/>
        <v>6.4127303005471701</v>
      </c>
      <c r="D25" s="295">
        <f t="shared" si="10"/>
        <v>16.61071607940578</v>
      </c>
      <c r="E25" s="295">
        <f t="shared" si="10"/>
        <v>12.736908884248368</v>
      </c>
      <c r="F25" s="295">
        <f t="shared" si="10"/>
        <v>64.239644735798677</v>
      </c>
      <c r="G25" s="295">
        <f t="shared" si="10"/>
        <v>99.118447833787101</v>
      </c>
      <c r="H25" s="304">
        <f t="shared" si="11"/>
        <v>100</v>
      </c>
      <c r="I25" s="295">
        <f t="shared" si="11"/>
        <v>2.3782406897142927</v>
      </c>
      <c r="J25" s="295">
        <f t="shared" si="11"/>
        <v>15.050761110498794</v>
      </c>
      <c r="K25" s="295">
        <f t="shared" si="11"/>
        <v>12.550056945515999</v>
      </c>
      <c r="L25" s="295">
        <f t="shared" si="11"/>
        <v>70.020941254270909</v>
      </c>
      <c r="M25" s="295">
        <f t="shared" si="11"/>
        <v>99.27624086116316</v>
      </c>
      <c r="N25" s="301" t="s">
        <v>103</v>
      </c>
      <c r="O25" s="301">
        <f t="shared" si="12"/>
        <v>-4.0344896108328774</v>
      </c>
      <c r="P25" s="301">
        <f t="shared" si="12"/>
        <v>-1.559954968906986</v>
      </c>
      <c r="Q25" s="301">
        <f t="shared" si="12"/>
        <v>-0.18685193873236905</v>
      </c>
      <c r="R25" s="301">
        <f t="shared" si="12"/>
        <v>5.7812965184722316</v>
      </c>
      <c r="S25" s="301">
        <f t="shared" si="13"/>
        <v>0.1577930273760586</v>
      </c>
    </row>
    <row r="26" spans="1:19" ht="20.25" customHeight="1">
      <c r="A26" s="373" t="s">
        <v>127</v>
      </c>
      <c r="B26" s="373"/>
      <c r="C26" s="373"/>
      <c r="D26" s="373"/>
      <c r="E26" s="373"/>
      <c r="F26" s="373"/>
      <c r="G26" s="373"/>
      <c r="H26" s="373"/>
      <c r="I26" s="373"/>
      <c r="J26" s="373"/>
      <c r="K26" s="373"/>
      <c r="L26" s="373"/>
      <c r="M26" s="373"/>
      <c r="N26" s="373"/>
      <c r="O26" s="373"/>
      <c r="P26" s="373"/>
      <c r="Q26" s="373"/>
      <c r="R26" s="373"/>
      <c r="S26" s="373"/>
    </row>
  </sheetData>
  <mergeCells count="29">
    <mergeCell ref="A26:S26"/>
    <mergeCell ref="B18:G18"/>
    <mergeCell ref="H18:M18"/>
    <mergeCell ref="N18:S18"/>
    <mergeCell ref="B22:G22"/>
    <mergeCell ref="H22:M22"/>
    <mergeCell ref="N22:S22"/>
    <mergeCell ref="B13:G13"/>
    <mergeCell ref="H13:M13"/>
    <mergeCell ref="N13:S13"/>
    <mergeCell ref="B17:G17"/>
    <mergeCell ref="H17:M17"/>
    <mergeCell ref="N17:S17"/>
    <mergeCell ref="B8:G8"/>
    <mergeCell ref="H8:M8"/>
    <mergeCell ref="N8:S8"/>
    <mergeCell ref="B9:G9"/>
    <mergeCell ref="H9:M9"/>
    <mergeCell ref="N9:S9"/>
    <mergeCell ref="A5:A7"/>
    <mergeCell ref="B5:G5"/>
    <mergeCell ref="H5:M5"/>
    <mergeCell ref="N5:S5"/>
    <mergeCell ref="B6:B7"/>
    <mergeCell ref="C6:G6"/>
    <mergeCell ref="H6:H7"/>
    <mergeCell ref="I6:M6"/>
    <mergeCell ref="N6:N7"/>
    <mergeCell ref="O6:S6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6"/>
  <sheetViews>
    <sheetView workbookViewId="0"/>
  </sheetViews>
  <sheetFormatPr baseColWidth="10" defaultColWidth="10.81640625" defaultRowHeight="14.65" customHeight="1"/>
  <cols>
    <col min="1" max="1" width="18.54296875" style="3" customWidth="1"/>
    <col min="2" max="2" width="15.54296875" style="3" customWidth="1"/>
    <col min="3" max="5" width="12.54296875" style="3" customWidth="1"/>
    <col min="6" max="6" width="12.54296875" style="283" customWidth="1"/>
    <col min="7" max="7" width="12.54296875" style="3" customWidth="1"/>
    <col min="8" max="8" width="15.54296875" style="3" customWidth="1"/>
    <col min="9" max="11" width="12.54296875" style="3" customWidth="1"/>
    <col min="12" max="12" width="12.54296875" style="283" customWidth="1"/>
    <col min="13" max="13" width="12.54296875" style="3" customWidth="1"/>
    <col min="14" max="14" width="15.54296875" style="3" customWidth="1"/>
    <col min="15" max="17" width="12.54296875" style="3" customWidth="1"/>
    <col min="18" max="18" width="12.54296875" style="283" customWidth="1"/>
    <col min="19" max="19" width="12.54296875" style="3" customWidth="1"/>
    <col min="20" max="16384" width="10.81640625" style="3"/>
  </cols>
  <sheetData>
    <row r="1" spans="1:19" s="5" customFormat="1" ht="20.25" customHeight="1">
      <c r="A1" s="4" t="s">
        <v>0</v>
      </c>
      <c r="F1" s="284"/>
      <c r="L1" s="284"/>
      <c r="R1" s="284"/>
    </row>
    <row r="2" spans="1:19" s="2" customFormat="1" ht="14.65" customHeight="1">
      <c r="A2" s="1"/>
      <c r="F2" s="282"/>
      <c r="L2" s="282"/>
      <c r="R2" s="282"/>
    </row>
    <row r="3" spans="1:19" s="2" customFormat="1" ht="14.65" customHeight="1">
      <c r="A3" s="9" t="s">
        <v>345</v>
      </c>
      <c r="F3" s="282"/>
      <c r="L3" s="282"/>
      <c r="R3" s="282"/>
    </row>
    <row r="5" spans="1:19" ht="14.65" customHeight="1">
      <c r="A5" s="374" t="s">
        <v>207</v>
      </c>
      <c r="B5" s="366">
        <v>2012</v>
      </c>
      <c r="C5" s="366"/>
      <c r="D5" s="366"/>
      <c r="E5" s="366"/>
      <c r="F5" s="366"/>
      <c r="G5" s="366"/>
      <c r="H5" s="366">
        <v>2015</v>
      </c>
      <c r="I5" s="366"/>
      <c r="J5" s="366"/>
      <c r="K5" s="366"/>
      <c r="L5" s="366"/>
      <c r="M5" s="366"/>
      <c r="N5" s="366" t="s">
        <v>214</v>
      </c>
      <c r="O5" s="366"/>
      <c r="P5" s="366"/>
      <c r="Q5" s="366"/>
      <c r="R5" s="366"/>
      <c r="S5" s="366"/>
    </row>
    <row r="6" spans="1:19" ht="14.65" customHeight="1">
      <c r="A6" s="375"/>
      <c r="B6" s="371" t="s">
        <v>154</v>
      </c>
      <c r="C6" s="366" t="s">
        <v>27</v>
      </c>
      <c r="D6" s="366"/>
      <c r="E6" s="366"/>
      <c r="F6" s="366"/>
      <c r="G6" s="366"/>
      <c r="H6" s="371" t="s">
        <v>154</v>
      </c>
      <c r="I6" s="366" t="s">
        <v>27</v>
      </c>
      <c r="J6" s="366"/>
      <c r="K6" s="366"/>
      <c r="L6" s="366"/>
      <c r="M6" s="366"/>
      <c r="N6" s="371" t="s">
        <v>154</v>
      </c>
      <c r="O6" s="366" t="s">
        <v>27</v>
      </c>
      <c r="P6" s="366"/>
      <c r="Q6" s="366"/>
      <c r="R6" s="366"/>
      <c r="S6" s="366"/>
    </row>
    <row r="7" spans="1:19" s="25" customFormat="1" ht="40.15" customHeight="1">
      <c r="A7" s="377"/>
      <c r="B7" s="372"/>
      <c r="C7" s="300" t="s">
        <v>72</v>
      </c>
      <c r="D7" s="300" t="s">
        <v>145</v>
      </c>
      <c r="E7" s="300" t="s">
        <v>146</v>
      </c>
      <c r="F7" s="300" t="s">
        <v>147</v>
      </c>
      <c r="G7" s="300" t="s">
        <v>158</v>
      </c>
      <c r="H7" s="372"/>
      <c r="I7" s="300" t="s">
        <v>72</v>
      </c>
      <c r="J7" s="300" t="s">
        <v>145</v>
      </c>
      <c r="K7" s="300" t="s">
        <v>146</v>
      </c>
      <c r="L7" s="300" t="s">
        <v>147</v>
      </c>
      <c r="M7" s="300" t="s">
        <v>158</v>
      </c>
      <c r="N7" s="372"/>
      <c r="O7" s="300" t="s">
        <v>72</v>
      </c>
      <c r="P7" s="300" t="s">
        <v>145</v>
      </c>
      <c r="Q7" s="300" t="s">
        <v>146</v>
      </c>
      <c r="R7" s="300" t="s">
        <v>147</v>
      </c>
      <c r="S7" s="300" t="s">
        <v>158</v>
      </c>
    </row>
    <row r="8" spans="1:19" ht="14.65" customHeight="1">
      <c r="A8" s="8"/>
      <c r="B8" s="365" t="s">
        <v>173</v>
      </c>
      <c r="C8" s="365"/>
      <c r="D8" s="365"/>
      <c r="E8" s="365"/>
      <c r="F8" s="365"/>
      <c r="G8" s="365"/>
      <c r="H8" s="365" t="s">
        <v>173</v>
      </c>
      <c r="I8" s="365"/>
      <c r="J8" s="365"/>
      <c r="K8" s="365"/>
      <c r="L8" s="365"/>
      <c r="M8" s="365"/>
      <c r="N8" s="365" t="s">
        <v>173</v>
      </c>
      <c r="O8" s="365"/>
      <c r="P8" s="365"/>
      <c r="Q8" s="365"/>
      <c r="R8" s="365"/>
      <c r="S8" s="365"/>
    </row>
    <row r="9" spans="1:19" ht="14.65" customHeight="1">
      <c r="A9" s="8"/>
      <c r="B9" s="362" t="s">
        <v>5</v>
      </c>
      <c r="C9" s="362"/>
      <c r="D9" s="362"/>
      <c r="E9" s="362"/>
      <c r="F9" s="362"/>
      <c r="G9" s="362"/>
      <c r="H9" s="362" t="s">
        <v>5</v>
      </c>
      <c r="I9" s="362"/>
      <c r="J9" s="362"/>
      <c r="K9" s="362"/>
      <c r="L9" s="362"/>
      <c r="M9" s="362"/>
      <c r="N9" s="362" t="s">
        <v>5</v>
      </c>
      <c r="O9" s="362"/>
      <c r="P9" s="362"/>
      <c r="Q9" s="362"/>
      <c r="R9" s="362"/>
      <c r="S9" s="362"/>
    </row>
    <row r="10" spans="1:19" ht="14.65" customHeight="1">
      <c r="A10" s="287" t="s">
        <v>29</v>
      </c>
      <c r="B10" s="307">
        <f>B11+B12</f>
        <v>14148</v>
      </c>
      <c r="C10" s="307">
        <f t="shared" ref="C10:M10" si="0">C11+C12</f>
        <v>3824</v>
      </c>
      <c r="D10" s="307">
        <f t="shared" si="0"/>
        <v>4538</v>
      </c>
      <c r="E10" s="307">
        <f t="shared" si="0"/>
        <v>1803</v>
      </c>
      <c r="F10" s="307">
        <f t="shared" si="0"/>
        <v>3983</v>
      </c>
      <c r="G10" s="307">
        <f t="shared" si="0"/>
        <v>9318</v>
      </c>
      <c r="H10" s="307">
        <f t="shared" si="0"/>
        <v>15044</v>
      </c>
      <c r="I10" s="307">
        <f t="shared" si="0"/>
        <v>3240</v>
      </c>
      <c r="J10" s="307">
        <f t="shared" si="0"/>
        <v>4678</v>
      </c>
      <c r="K10" s="307">
        <f t="shared" si="0"/>
        <v>2198</v>
      </c>
      <c r="L10" s="307">
        <f t="shared" si="0"/>
        <v>4928</v>
      </c>
      <c r="M10" s="307">
        <f t="shared" si="0"/>
        <v>11073</v>
      </c>
      <c r="N10" s="309">
        <f t="shared" ref="N10:R12" si="1">H10-B10</f>
        <v>896</v>
      </c>
      <c r="O10" s="309">
        <f t="shared" si="1"/>
        <v>-584</v>
      </c>
      <c r="P10" s="309">
        <f t="shared" si="1"/>
        <v>140</v>
      </c>
      <c r="Q10" s="309">
        <f t="shared" si="1"/>
        <v>395</v>
      </c>
      <c r="R10" s="309">
        <f t="shared" si="1"/>
        <v>945</v>
      </c>
      <c r="S10" s="309">
        <f t="shared" ref="S10:S12" si="2">M10-G10</f>
        <v>1755</v>
      </c>
    </row>
    <row r="11" spans="1:19" ht="14.65" customHeight="1">
      <c r="A11" s="288" t="s">
        <v>30</v>
      </c>
      <c r="B11" s="292">
        <f>SUM(C11:F11)</f>
        <v>13049</v>
      </c>
      <c r="C11" s="292">
        <v>3735</v>
      </c>
      <c r="D11" s="292">
        <v>4165</v>
      </c>
      <c r="E11" s="292">
        <v>1679</v>
      </c>
      <c r="F11" s="292">
        <v>3470</v>
      </c>
      <c r="G11" s="292">
        <v>8260</v>
      </c>
      <c r="H11" s="292">
        <f>SUM(I11:L11)</f>
        <v>13744</v>
      </c>
      <c r="I11" s="292">
        <v>3206</v>
      </c>
      <c r="J11" s="292">
        <v>4256</v>
      </c>
      <c r="K11" s="292">
        <v>2043</v>
      </c>
      <c r="L11" s="292">
        <v>4239</v>
      </c>
      <c r="M11" s="292">
        <v>9797</v>
      </c>
      <c r="N11" s="293">
        <f t="shared" si="1"/>
        <v>695</v>
      </c>
      <c r="O11" s="293">
        <f t="shared" si="1"/>
        <v>-529</v>
      </c>
      <c r="P11" s="293">
        <f t="shared" si="1"/>
        <v>91</v>
      </c>
      <c r="Q11" s="293">
        <f t="shared" si="1"/>
        <v>364</v>
      </c>
      <c r="R11" s="293">
        <f t="shared" si="1"/>
        <v>769</v>
      </c>
      <c r="S11" s="293">
        <f t="shared" si="2"/>
        <v>1537</v>
      </c>
    </row>
    <row r="12" spans="1:19" ht="14.65" customHeight="1">
      <c r="A12" s="289" t="s">
        <v>41</v>
      </c>
      <c r="B12" s="291">
        <f>SUM(C12:F12)</f>
        <v>1099</v>
      </c>
      <c r="C12" s="291">
        <v>89</v>
      </c>
      <c r="D12" s="291">
        <v>373</v>
      </c>
      <c r="E12" s="291">
        <v>124</v>
      </c>
      <c r="F12" s="291">
        <v>513</v>
      </c>
      <c r="G12" s="291">
        <v>1058</v>
      </c>
      <c r="H12" s="291">
        <f>SUM(I12:L12)</f>
        <v>1300</v>
      </c>
      <c r="I12" s="291">
        <v>34</v>
      </c>
      <c r="J12" s="291">
        <v>422</v>
      </c>
      <c r="K12" s="291">
        <v>155</v>
      </c>
      <c r="L12" s="291">
        <v>689</v>
      </c>
      <c r="M12" s="291">
        <v>1276</v>
      </c>
      <c r="N12" s="294">
        <f t="shared" si="1"/>
        <v>201</v>
      </c>
      <c r="O12" s="294">
        <f t="shared" si="1"/>
        <v>-55</v>
      </c>
      <c r="P12" s="294">
        <f t="shared" si="1"/>
        <v>49</v>
      </c>
      <c r="Q12" s="294">
        <f t="shared" si="1"/>
        <v>31</v>
      </c>
      <c r="R12" s="294">
        <f t="shared" si="1"/>
        <v>176</v>
      </c>
      <c r="S12" s="294">
        <f t="shared" si="2"/>
        <v>218</v>
      </c>
    </row>
    <row r="13" spans="1:19" ht="14.65" customHeight="1">
      <c r="A13" s="290"/>
      <c r="B13" s="376" t="s">
        <v>231</v>
      </c>
      <c r="C13" s="364"/>
      <c r="D13" s="364"/>
      <c r="E13" s="364"/>
      <c r="F13" s="364"/>
      <c r="G13" s="364"/>
      <c r="H13" s="376" t="s">
        <v>231</v>
      </c>
      <c r="I13" s="364"/>
      <c r="J13" s="364"/>
      <c r="K13" s="364"/>
      <c r="L13" s="364"/>
      <c r="M13" s="364"/>
      <c r="N13" s="376" t="s">
        <v>124</v>
      </c>
      <c r="O13" s="364"/>
      <c r="P13" s="364"/>
      <c r="Q13" s="364"/>
      <c r="R13" s="364"/>
      <c r="S13" s="364"/>
    </row>
    <row r="14" spans="1:19" ht="14.65" customHeight="1">
      <c r="A14" s="287" t="s">
        <v>29</v>
      </c>
      <c r="B14" s="304">
        <f t="shared" ref="B14:G16" si="3">B10*100/$B10</f>
        <v>100</v>
      </c>
      <c r="C14" s="295">
        <f t="shared" si="3"/>
        <v>27.028555272830083</v>
      </c>
      <c r="D14" s="295">
        <f t="shared" si="3"/>
        <v>32.075204975968333</v>
      </c>
      <c r="E14" s="295">
        <f t="shared" si="3"/>
        <v>12.743850720949958</v>
      </c>
      <c r="F14" s="295">
        <f t="shared" si="3"/>
        <v>28.152389030251626</v>
      </c>
      <c r="G14" s="295">
        <f t="shared" si="3"/>
        <v>65.860899067005931</v>
      </c>
      <c r="H14" s="304">
        <f>H10*100/$H10</f>
        <v>100</v>
      </c>
      <c r="I14" s="295">
        <f t="shared" ref="H14:M16" si="4">I10*100/$H10</f>
        <v>21.536825312416909</v>
      </c>
      <c r="J14" s="295">
        <f t="shared" si="4"/>
        <v>31.095453336878489</v>
      </c>
      <c r="K14" s="295">
        <f t="shared" si="4"/>
        <v>14.610475937250731</v>
      </c>
      <c r="L14" s="295">
        <f t="shared" si="4"/>
        <v>32.757245413453866</v>
      </c>
      <c r="M14" s="295">
        <f t="shared" si="4"/>
        <v>73.604094655676676</v>
      </c>
      <c r="N14" s="303" t="s">
        <v>103</v>
      </c>
      <c r="O14" s="301">
        <f t="shared" ref="O14:R16" si="5">I14-C14</f>
        <v>-5.4917299604131742</v>
      </c>
      <c r="P14" s="301">
        <f t="shared" si="5"/>
        <v>-0.97975163908984442</v>
      </c>
      <c r="Q14" s="301">
        <f t="shared" si="5"/>
        <v>1.8666252163007737</v>
      </c>
      <c r="R14" s="301">
        <f t="shared" si="5"/>
        <v>4.6048563832022396</v>
      </c>
      <c r="S14" s="301">
        <f t="shared" ref="S14:S16" si="6">M14-G14</f>
        <v>7.7431955886707442</v>
      </c>
    </row>
    <row r="15" spans="1:19" ht="14.65" customHeight="1">
      <c r="A15" s="288" t="s">
        <v>30</v>
      </c>
      <c r="B15" s="305">
        <f t="shared" si="3"/>
        <v>100</v>
      </c>
      <c r="C15" s="297">
        <f t="shared" si="3"/>
        <v>28.622882979538662</v>
      </c>
      <c r="D15" s="297">
        <f t="shared" si="3"/>
        <v>31.918154647865737</v>
      </c>
      <c r="E15" s="297">
        <f t="shared" si="3"/>
        <v>12.866886351444554</v>
      </c>
      <c r="F15" s="297">
        <f t="shared" si="3"/>
        <v>26.592076021151048</v>
      </c>
      <c r="G15" s="297">
        <f t="shared" si="3"/>
        <v>63.299869721817764</v>
      </c>
      <c r="H15" s="305">
        <f t="shared" si="4"/>
        <v>100</v>
      </c>
      <c r="I15" s="297">
        <f t="shared" si="4"/>
        <v>23.326542491268917</v>
      </c>
      <c r="J15" s="297">
        <f t="shared" si="4"/>
        <v>30.966239813736902</v>
      </c>
      <c r="K15" s="297">
        <f t="shared" si="4"/>
        <v>14.864668218859139</v>
      </c>
      <c r="L15" s="297">
        <f t="shared" si="4"/>
        <v>30.842549476135041</v>
      </c>
      <c r="M15" s="297">
        <f t="shared" si="4"/>
        <v>71.282013969732247</v>
      </c>
      <c r="N15" s="302" t="s">
        <v>103</v>
      </c>
      <c r="O15" s="302">
        <f t="shared" si="5"/>
        <v>-5.2963404882697454</v>
      </c>
      <c r="P15" s="302">
        <f t="shared" si="5"/>
        <v>-0.95191483412883571</v>
      </c>
      <c r="Q15" s="302">
        <f t="shared" si="5"/>
        <v>1.9977818674145844</v>
      </c>
      <c r="R15" s="302">
        <f t="shared" si="5"/>
        <v>4.2504734549839931</v>
      </c>
      <c r="S15" s="302">
        <f t="shared" si="6"/>
        <v>7.9821442479144835</v>
      </c>
    </row>
    <row r="16" spans="1:19" ht="14.65" customHeight="1">
      <c r="A16" s="289" t="s">
        <v>41</v>
      </c>
      <c r="B16" s="280">
        <f t="shared" si="3"/>
        <v>100</v>
      </c>
      <c r="C16" s="311">
        <f t="shared" si="3"/>
        <v>8.098271155595997</v>
      </c>
      <c r="D16" s="311">
        <f t="shared" si="3"/>
        <v>33.939945404913558</v>
      </c>
      <c r="E16" s="311">
        <f t="shared" si="3"/>
        <v>11.282984531392175</v>
      </c>
      <c r="F16" s="311">
        <f t="shared" si="3"/>
        <v>46.678798908098273</v>
      </c>
      <c r="G16" s="311">
        <f t="shared" si="3"/>
        <v>96.269335759781626</v>
      </c>
      <c r="H16" s="280">
        <f t="shared" si="4"/>
        <v>100</v>
      </c>
      <c r="I16" s="311">
        <f t="shared" si="4"/>
        <v>2.6153846153846154</v>
      </c>
      <c r="J16" s="311">
        <f t="shared" si="4"/>
        <v>32.46153846153846</v>
      </c>
      <c r="K16" s="311">
        <f t="shared" si="4"/>
        <v>11.923076923076923</v>
      </c>
      <c r="L16" s="311">
        <f t="shared" si="4"/>
        <v>53</v>
      </c>
      <c r="M16" s="311">
        <f t="shared" si="4"/>
        <v>98.15384615384616</v>
      </c>
      <c r="N16" s="312" t="s">
        <v>103</v>
      </c>
      <c r="O16" s="312">
        <f t="shared" si="5"/>
        <v>-5.482886540211382</v>
      </c>
      <c r="P16" s="312">
        <f t="shared" si="5"/>
        <v>-1.4784069433750986</v>
      </c>
      <c r="Q16" s="312">
        <f t="shared" si="5"/>
        <v>0.64009239168474785</v>
      </c>
      <c r="R16" s="312">
        <f t="shared" si="5"/>
        <v>6.3212010919017274</v>
      </c>
      <c r="S16" s="312">
        <f t="shared" si="6"/>
        <v>1.8845103940645345</v>
      </c>
    </row>
    <row r="17" spans="1:19" ht="14.65" customHeight="1">
      <c r="A17" s="285"/>
      <c r="B17" s="365" t="s">
        <v>172</v>
      </c>
      <c r="C17" s="365"/>
      <c r="D17" s="365"/>
      <c r="E17" s="365"/>
      <c r="F17" s="365"/>
      <c r="G17" s="365"/>
      <c r="H17" s="365" t="s">
        <v>172</v>
      </c>
      <c r="I17" s="365"/>
      <c r="J17" s="365"/>
      <c r="K17" s="365"/>
      <c r="L17" s="365"/>
      <c r="M17" s="365"/>
      <c r="N17" s="365" t="s">
        <v>172</v>
      </c>
      <c r="O17" s="365"/>
      <c r="P17" s="365"/>
      <c r="Q17" s="365"/>
      <c r="R17" s="365"/>
      <c r="S17" s="365"/>
    </row>
    <row r="18" spans="1:19" ht="14.65" customHeight="1">
      <c r="A18" s="285"/>
      <c r="B18" s="362" t="s">
        <v>5</v>
      </c>
      <c r="C18" s="362"/>
      <c r="D18" s="362"/>
      <c r="E18" s="362"/>
      <c r="F18" s="362"/>
      <c r="G18" s="362"/>
      <c r="H18" s="362" t="s">
        <v>5</v>
      </c>
      <c r="I18" s="362"/>
      <c r="J18" s="362"/>
      <c r="K18" s="362"/>
      <c r="L18" s="362"/>
      <c r="M18" s="362"/>
      <c r="N18" s="362" t="s">
        <v>5</v>
      </c>
      <c r="O18" s="362"/>
      <c r="P18" s="362"/>
      <c r="Q18" s="362"/>
      <c r="R18" s="362"/>
      <c r="S18" s="362"/>
    </row>
    <row r="19" spans="1:19" ht="14.65" customHeight="1">
      <c r="A19" s="287" t="s">
        <v>29</v>
      </c>
      <c r="B19" s="307">
        <f>B20+B21</f>
        <v>51806</v>
      </c>
      <c r="C19" s="307">
        <f t="shared" ref="C19:M19" si="7">C20+C21</f>
        <v>12054</v>
      </c>
      <c r="D19" s="307">
        <f t="shared" si="7"/>
        <v>16089</v>
      </c>
      <c r="E19" s="307">
        <f t="shared" si="7"/>
        <v>6209</v>
      </c>
      <c r="F19" s="307">
        <f t="shared" si="7"/>
        <v>17454</v>
      </c>
      <c r="G19" s="307">
        <f t="shared" si="7"/>
        <v>35831</v>
      </c>
      <c r="H19" s="307">
        <f t="shared" si="7"/>
        <v>53318</v>
      </c>
      <c r="I19" s="307">
        <f t="shared" si="7"/>
        <v>9632</v>
      </c>
      <c r="J19" s="307">
        <f t="shared" si="7"/>
        <v>14891</v>
      </c>
      <c r="K19" s="307">
        <f t="shared" si="7"/>
        <v>7667</v>
      </c>
      <c r="L19" s="307">
        <f t="shared" si="7"/>
        <v>21128</v>
      </c>
      <c r="M19" s="307">
        <f t="shared" si="7"/>
        <v>41044</v>
      </c>
      <c r="N19" s="309">
        <f t="shared" ref="N19:R21" si="8">H19-B19</f>
        <v>1512</v>
      </c>
      <c r="O19" s="309">
        <f t="shared" si="8"/>
        <v>-2422</v>
      </c>
      <c r="P19" s="309">
        <f t="shared" si="8"/>
        <v>-1198</v>
      </c>
      <c r="Q19" s="309">
        <f t="shared" si="8"/>
        <v>1458</v>
      </c>
      <c r="R19" s="309">
        <f t="shared" si="8"/>
        <v>3674</v>
      </c>
      <c r="S19" s="309">
        <f t="shared" ref="S19:S21" si="9">M19-G19</f>
        <v>5213</v>
      </c>
    </row>
    <row r="20" spans="1:19" ht="14.65" customHeight="1">
      <c r="A20" s="288" t="s">
        <v>30</v>
      </c>
      <c r="B20" s="292">
        <f>SUM(C20:F20)</f>
        <v>33687</v>
      </c>
      <c r="C20" s="292">
        <v>11180</v>
      </c>
      <c r="D20" s="292">
        <v>12326</v>
      </c>
      <c r="E20" s="292">
        <v>3521</v>
      </c>
      <c r="F20" s="292">
        <v>6660</v>
      </c>
      <c r="G20" s="292">
        <v>17972</v>
      </c>
      <c r="H20" s="292">
        <f>SUM(I20:L20)</f>
        <v>34250</v>
      </c>
      <c r="I20" s="292">
        <v>9211</v>
      </c>
      <c r="J20" s="292">
        <v>11528</v>
      </c>
      <c r="K20" s="292">
        <v>4820</v>
      </c>
      <c r="L20" s="292">
        <v>8691</v>
      </c>
      <c r="M20" s="292">
        <v>22161</v>
      </c>
      <c r="N20" s="293">
        <f t="shared" si="8"/>
        <v>563</v>
      </c>
      <c r="O20" s="293">
        <f t="shared" si="8"/>
        <v>-1969</v>
      </c>
      <c r="P20" s="293">
        <f t="shared" si="8"/>
        <v>-798</v>
      </c>
      <c r="Q20" s="293">
        <f t="shared" si="8"/>
        <v>1299</v>
      </c>
      <c r="R20" s="293">
        <f t="shared" si="8"/>
        <v>2031</v>
      </c>
      <c r="S20" s="293">
        <f t="shared" si="9"/>
        <v>4189</v>
      </c>
    </row>
    <row r="21" spans="1:19" ht="14.65" customHeight="1">
      <c r="A21" s="289" t="s">
        <v>41</v>
      </c>
      <c r="B21" s="291">
        <f>SUM(C21:F21)</f>
        <v>18119</v>
      </c>
      <c r="C21" s="291">
        <v>874</v>
      </c>
      <c r="D21" s="291">
        <v>3763</v>
      </c>
      <c r="E21" s="291">
        <v>2688</v>
      </c>
      <c r="F21" s="291">
        <v>10794</v>
      </c>
      <c r="G21" s="291">
        <v>17859</v>
      </c>
      <c r="H21" s="291">
        <f>SUM(I21:L21)</f>
        <v>19068</v>
      </c>
      <c r="I21" s="291">
        <v>421</v>
      </c>
      <c r="J21" s="291">
        <v>3363</v>
      </c>
      <c r="K21" s="291">
        <v>2847</v>
      </c>
      <c r="L21" s="291">
        <v>12437</v>
      </c>
      <c r="M21" s="291">
        <v>18883</v>
      </c>
      <c r="N21" s="294">
        <f t="shared" si="8"/>
        <v>949</v>
      </c>
      <c r="O21" s="294">
        <f t="shared" si="8"/>
        <v>-453</v>
      </c>
      <c r="P21" s="294">
        <f t="shared" si="8"/>
        <v>-400</v>
      </c>
      <c r="Q21" s="294">
        <f t="shared" si="8"/>
        <v>159</v>
      </c>
      <c r="R21" s="294">
        <f t="shared" si="8"/>
        <v>1643</v>
      </c>
      <c r="S21" s="294">
        <f t="shared" si="9"/>
        <v>1024</v>
      </c>
    </row>
    <row r="22" spans="1:19" ht="14.65" customHeight="1">
      <c r="A22" s="290"/>
      <c r="B22" s="376" t="s">
        <v>230</v>
      </c>
      <c r="C22" s="364"/>
      <c r="D22" s="364"/>
      <c r="E22" s="364"/>
      <c r="F22" s="364"/>
      <c r="G22" s="364"/>
      <c r="H22" s="376" t="s">
        <v>230</v>
      </c>
      <c r="I22" s="364"/>
      <c r="J22" s="364"/>
      <c r="K22" s="364"/>
      <c r="L22" s="364"/>
      <c r="M22" s="364"/>
      <c r="N22" s="376" t="s">
        <v>124</v>
      </c>
      <c r="O22" s="364"/>
      <c r="P22" s="364"/>
      <c r="Q22" s="364"/>
      <c r="R22" s="364"/>
      <c r="S22" s="364"/>
    </row>
    <row r="23" spans="1:19" ht="14.65" customHeight="1">
      <c r="A23" s="287" t="s">
        <v>29</v>
      </c>
      <c r="B23" s="304">
        <f t="shared" ref="B23:G25" si="10">B19*100/$B19</f>
        <v>100</v>
      </c>
      <c r="C23" s="295">
        <f t="shared" si="10"/>
        <v>23.267575184341581</v>
      </c>
      <c r="D23" s="295">
        <f>D19*100/$B19</f>
        <v>31.056248311006446</v>
      </c>
      <c r="E23" s="295">
        <f t="shared" si="10"/>
        <v>11.985098251167818</v>
      </c>
      <c r="F23" s="295">
        <f t="shared" si="10"/>
        <v>33.69107825348415</v>
      </c>
      <c r="G23" s="295">
        <f t="shared" si="10"/>
        <v>69.163803420453235</v>
      </c>
      <c r="H23" s="304">
        <f t="shared" ref="H23:M25" si="11">H19*100/$H19</f>
        <v>100</v>
      </c>
      <c r="I23" s="295">
        <f t="shared" si="11"/>
        <v>18.065193743201171</v>
      </c>
      <c r="J23" s="295">
        <f t="shared" si="11"/>
        <v>27.928654488165346</v>
      </c>
      <c r="K23" s="295">
        <f t="shared" si="11"/>
        <v>14.37975918076447</v>
      </c>
      <c r="L23" s="295">
        <f t="shared" si="11"/>
        <v>39.626392587869013</v>
      </c>
      <c r="M23" s="295">
        <f t="shared" si="11"/>
        <v>76.97963164409768</v>
      </c>
      <c r="N23" s="303" t="s">
        <v>103</v>
      </c>
      <c r="O23" s="301">
        <f t="shared" ref="O23:R25" si="12">I23-C23</f>
        <v>-5.2023814411404103</v>
      </c>
      <c r="P23" s="301">
        <f t="shared" si="12"/>
        <v>-3.1275938228410993</v>
      </c>
      <c r="Q23" s="301">
        <f t="shared" si="12"/>
        <v>2.3946609295966521</v>
      </c>
      <c r="R23" s="301">
        <f t="shared" si="12"/>
        <v>5.9353143343848629</v>
      </c>
      <c r="S23" s="301">
        <f t="shared" ref="S23:S25" si="13">M23-G23</f>
        <v>7.815828223644445</v>
      </c>
    </row>
    <row r="24" spans="1:19" ht="14.65" customHeight="1">
      <c r="A24" s="288" t="s">
        <v>30</v>
      </c>
      <c r="B24" s="305">
        <f t="shared" si="10"/>
        <v>100</v>
      </c>
      <c r="C24" s="297">
        <f t="shared" si="10"/>
        <v>33.187876628966663</v>
      </c>
      <c r="D24" s="297">
        <f t="shared" si="10"/>
        <v>36.589782408644282</v>
      </c>
      <c r="E24" s="297">
        <f t="shared" si="10"/>
        <v>10.452103185204976</v>
      </c>
      <c r="F24" s="297">
        <f t="shared" si="10"/>
        <v>19.770237777184079</v>
      </c>
      <c r="G24" s="297">
        <f t="shared" si="10"/>
        <v>53.349956956689525</v>
      </c>
      <c r="H24" s="305">
        <f t="shared" si="11"/>
        <v>100</v>
      </c>
      <c r="I24" s="297">
        <f t="shared" si="11"/>
        <v>26.893430656934306</v>
      </c>
      <c r="J24" s="297">
        <f t="shared" si="11"/>
        <v>33.658394160583939</v>
      </c>
      <c r="K24" s="297">
        <f t="shared" si="11"/>
        <v>14.072992700729927</v>
      </c>
      <c r="L24" s="297">
        <f t="shared" si="11"/>
        <v>25.375182481751825</v>
      </c>
      <c r="M24" s="297">
        <f t="shared" si="11"/>
        <v>64.703649635036498</v>
      </c>
      <c r="N24" s="302" t="s">
        <v>103</v>
      </c>
      <c r="O24" s="302">
        <f t="shared" si="12"/>
        <v>-6.2944459720323565</v>
      </c>
      <c r="P24" s="302">
        <f t="shared" si="12"/>
        <v>-2.9313882480603439</v>
      </c>
      <c r="Q24" s="302">
        <f t="shared" si="12"/>
        <v>3.6208895155249508</v>
      </c>
      <c r="R24" s="302">
        <f t="shared" si="12"/>
        <v>5.6049447045677461</v>
      </c>
      <c r="S24" s="302">
        <f t="shared" si="13"/>
        <v>11.353692678346974</v>
      </c>
    </row>
    <row r="25" spans="1:19" ht="14.65" customHeight="1">
      <c r="A25" s="289" t="s">
        <v>41</v>
      </c>
      <c r="B25" s="304">
        <f t="shared" si="10"/>
        <v>100</v>
      </c>
      <c r="C25" s="295">
        <f t="shared" si="10"/>
        <v>4.8236657652188315</v>
      </c>
      <c r="D25" s="295">
        <f t="shared" si="10"/>
        <v>20.768254318671008</v>
      </c>
      <c r="E25" s="295">
        <f t="shared" si="10"/>
        <v>14.835255808819472</v>
      </c>
      <c r="F25" s="295">
        <f t="shared" si="10"/>
        <v>59.572824107290693</v>
      </c>
      <c r="G25" s="295">
        <f t="shared" si="10"/>
        <v>98.56504222087311</v>
      </c>
      <c r="H25" s="304">
        <f t="shared" si="11"/>
        <v>100</v>
      </c>
      <c r="I25" s="295">
        <f t="shared" si="11"/>
        <v>2.2078875603104677</v>
      </c>
      <c r="J25" s="295">
        <f t="shared" si="11"/>
        <v>17.63687853996224</v>
      </c>
      <c r="K25" s="295">
        <f t="shared" si="11"/>
        <v>14.930774071743235</v>
      </c>
      <c r="L25" s="295">
        <f t="shared" si="11"/>
        <v>65.224459827984063</v>
      </c>
      <c r="M25" s="295">
        <f t="shared" si="11"/>
        <v>99.029788126704432</v>
      </c>
      <c r="N25" s="301" t="s">
        <v>103</v>
      </c>
      <c r="O25" s="301">
        <f t="shared" si="12"/>
        <v>-2.6157782049083638</v>
      </c>
      <c r="P25" s="301">
        <f t="shared" si="12"/>
        <v>-3.1313757787087688</v>
      </c>
      <c r="Q25" s="301">
        <f t="shared" si="12"/>
        <v>9.5518262923762975E-2</v>
      </c>
      <c r="R25" s="301">
        <f t="shared" si="12"/>
        <v>5.6516357206933705</v>
      </c>
      <c r="S25" s="301">
        <f t="shared" si="13"/>
        <v>0.46474590583132169</v>
      </c>
    </row>
    <row r="26" spans="1:19" ht="20.25" customHeight="1">
      <c r="A26" s="373" t="s">
        <v>127</v>
      </c>
      <c r="B26" s="373"/>
      <c r="C26" s="373"/>
      <c r="D26" s="373"/>
      <c r="E26" s="373"/>
      <c r="F26" s="373"/>
      <c r="G26" s="373"/>
      <c r="H26" s="373"/>
      <c r="I26" s="373"/>
      <c r="J26" s="373"/>
      <c r="K26" s="373"/>
      <c r="L26" s="373"/>
      <c r="M26" s="373"/>
      <c r="N26" s="373"/>
      <c r="O26" s="373"/>
      <c r="P26" s="373"/>
      <c r="Q26" s="373"/>
      <c r="R26" s="373"/>
      <c r="S26" s="373"/>
    </row>
  </sheetData>
  <mergeCells count="29">
    <mergeCell ref="A26:S26"/>
    <mergeCell ref="B18:G18"/>
    <mergeCell ref="H18:M18"/>
    <mergeCell ref="N18:S18"/>
    <mergeCell ref="B22:G22"/>
    <mergeCell ref="H22:M22"/>
    <mergeCell ref="N22:S22"/>
    <mergeCell ref="B13:G13"/>
    <mergeCell ref="H13:M13"/>
    <mergeCell ref="N13:S13"/>
    <mergeCell ref="B17:G17"/>
    <mergeCell ref="H17:M17"/>
    <mergeCell ref="N17:S17"/>
    <mergeCell ref="B8:G8"/>
    <mergeCell ref="H8:M8"/>
    <mergeCell ref="N8:S8"/>
    <mergeCell ref="B9:G9"/>
    <mergeCell ref="H9:M9"/>
    <mergeCell ref="N9:S9"/>
    <mergeCell ref="A5:A7"/>
    <mergeCell ref="B5:G5"/>
    <mergeCell ref="H5:M5"/>
    <mergeCell ref="N5:S5"/>
    <mergeCell ref="B6:B7"/>
    <mergeCell ref="C6:G6"/>
    <mergeCell ref="H6:H7"/>
    <mergeCell ref="I6:M6"/>
    <mergeCell ref="N6:N7"/>
    <mergeCell ref="O6:S6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6"/>
  <sheetViews>
    <sheetView workbookViewId="0">
      <selection activeCell="B4" sqref="B4"/>
    </sheetView>
  </sheetViews>
  <sheetFormatPr baseColWidth="10" defaultColWidth="10.81640625" defaultRowHeight="14.65" customHeight="1"/>
  <cols>
    <col min="1" max="1" width="26.81640625" style="283" customWidth="1"/>
    <col min="2" max="2" width="15.54296875" style="283" customWidth="1"/>
    <col min="3" max="5" width="12.54296875" style="283" customWidth="1"/>
    <col min="6" max="6" width="15.54296875" style="283" customWidth="1"/>
    <col min="7" max="9" width="12.54296875" style="283" customWidth="1"/>
    <col min="10" max="10" width="15.54296875" style="283" customWidth="1"/>
    <col min="11" max="13" width="12.54296875" style="283" customWidth="1"/>
    <col min="14" max="16384" width="10.81640625" style="283"/>
  </cols>
  <sheetData>
    <row r="1" spans="1:13" s="284" customFormat="1" ht="20.25" customHeight="1">
      <c r="A1" s="4" t="s">
        <v>0</v>
      </c>
    </row>
    <row r="2" spans="1:13" s="282" customFormat="1" ht="14.65" customHeight="1">
      <c r="A2" s="1"/>
    </row>
    <row r="3" spans="1:13" s="282" customFormat="1" ht="14.65" customHeight="1">
      <c r="A3" s="9" t="s">
        <v>446</v>
      </c>
    </row>
    <row r="5" spans="1:13" ht="14.65" customHeight="1">
      <c r="A5" s="374" t="s">
        <v>207</v>
      </c>
      <c r="B5" s="366">
        <v>2012</v>
      </c>
      <c r="C5" s="366"/>
      <c r="D5" s="366"/>
      <c r="E5" s="366"/>
      <c r="F5" s="366">
        <v>2015</v>
      </c>
      <c r="G5" s="366"/>
      <c r="H5" s="366"/>
      <c r="I5" s="366"/>
      <c r="J5" s="366" t="s">
        <v>214</v>
      </c>
      <c r="K5" s="366"/>
      <c r="L5" s="366"/>
      <c r="M5" s="366"/>
    </row>
    <row r="6" spans="1:13" ht="14.65" customHeight="1">
      <c r="A6" s="375"/>
      <c r="B6" s="371" t="s">
        <v>155</v>
      </c>
      <c r="C6" s="366" t="s">
        <v>27</v>
      </c>
      <c r="D6" s="366"/>
      <c r="E6" s="366"/>
      <c r="F6" s="371" t="s">
        <v>155</v>
      </c>
      <c r="G6" s="366" t="s">
        <v>27</v>
      </c>
      <c r="H6" s="366"/>
      <c r="I6" s="366"/>
      <c r="J6" s="371" t="s">
        <v>155</v>
      </c>
      <c r="K6" s="366" t="s">
        <v>27</v>
      </c>
      <c r="L6" s="366"/>
      <c r="M6" s="366"/>
    </row>
    <row r="7" spans="1:13" s="25" customFormat="1" ht="40.15" customHeight="1">
      <c r="A7" s="377"/>
      <c r="B7" s="372"/>
      <c r="C7" s="300" t="s">
        <v>72</v>
      </c>
      <c r="D7" s="300" t="s">
        <v>159</v>
      </c>
      <c r="E7" s="300" t="s">
        <v>158</v>
      </c>
      <c r="F7" s="372"/>
      <c r="G7" s="300" t="s">
        <v>72</v>
      </c>
      <c r="H7" s="300" t="s">
        <v>159</v>
      </c>
      <c r="I7" s="300" t="s">
        <v>158</v>
      </c>
      <c r="J7" s="372"/>
      <c r="K7" s="300" t="s">
        <v>72</v>
      </c>
      <c r="L7" s="300" t="s">
        <v>159</v>
      </c>
      <c r="M7" s="300" t="s">
        <v>158</v>
      </c>
    </row>
    <row r="8" spans="1:13" ht="14.65" customHeight="1">
      <c r="A8" s="285"/>
      <c r="B8" s="365" t="s">
        <v>173</v>
      </c>
      <c r="C8" s="365"/>
      <c r="D8" s="365"/>
      <c r="E8" s="365"/>
      <c r="F8" s="365" t="s">
        <v>173</v>
      </c>
      <c r="G8" s="365"/>
      <c r="H8" s="365"/>
      <c r="I8" s="365"/>
      <c r="J8" s="365" t="s">
        <v>173</v>
      </c>
      <c r="K8" s="365"/>
      <c r="L8" s="365"/>
      <c r="M8" s="365"/>
    </row>
    <row r="9" spans="1:13" ht="14.65" customHeight="1">
      <c r="A9" s="285"/>
      <c r="B9" s="362" t="s">
        <v>5</v>
      </c>
      <c r="C9" s="362"/>
      <c r="D9" s="362"/>
      <c r="E9" s="362"/>
      <c r="F9" s="362" t="s">
        <v>5</v>
      </c>
      <c r="G9" s="362"/>
      <c r="H9" s="362"/>
      <c r="I9" s="362"/>
      <c r="J9" s="362" t="s">
        <v>5</v>
      </c>
      <c r="K9" s="362"/>
      <c r="L9" s="362"/>
      <c r="M9" s="362"/>
    </row>
    <row r="10" spans="1:13" ht="14.65" customHeight="1">
      <c r="A10" s="287" t="s">
        <v>29</v>
      </c>
      <c r="B10" s="307">
        <f>B11+B12</f>
        <v>85490</v>
      </c>
      <c r="C10" s="307">
        <f t="shared" ref="C10:I10" si="0">C11+C12</f>
        <v>47238</v>
      </c>
      <c r="D10" s="307">
        <f t="shared" si="0"/>
        <v>38252</v>
      </c>
      <c r="E10" s="307">
        <f t="shared" si="0"/>
        <v>75584</v>
      </c>
      <c r="F10" s="307">
        <f t="shared" si="0"/>
        <v>86900</v>
      </c>
      <c r="G10" s="307">
        <f t="shared" si="0"/>
        <v>47357</v>
      </c>
      <c r="H10" s="307">
        <f t="shared" si="0"/>
        <v>39543</v>
      </c>
      <c r="I10" s="307">
        <f t="shared" si="0"/>
        <v>75274</v>
      </c>
      <c r="J10" s="309">
        <f>F10-B10</f>
        <v>1410</v>
      </c>
      <c r="K10" s="309">
        <f t="shared" ref="K10:M12" si="1">G10-C10</f>
        <v>119</v>
      </c>
      <c r="L10" s="309">
        <f t="shared" si="1"/>
        <v>1291</v>
      </c>
      <c r="M10" s="309">
        <f t="shared" si="1"/>
        <v>-310</v>
      </c>
    </row>
    <row r="11" spans="1:13" ht="14.65" customHeight="1">
      <c r="A11" s="288" t="s">
        <v>30</v>
      </c>
      <c r="B11" s="292">
        <f>SUM(C11:D11)</f>
        <v>71477</v>
      </c>
      <c r="C11" s="292">
        <v>37656</v>
      </c>
      <c r="D11" s="292">
        <v>33821</v>
      </c>
      <c r="E11" s="292">
        <v>65973</v>
      </c>
      <c r="F11" s="292">
        <f>SUM(G11:H11)</f>
        <v>69241</v>
      </c>
      <c r="G11" s="292">
        <v>35999</v>
      </c>
      <c r="H11" s="292">
        <v>33242</v>
      </c>
      <c r="I11" s="292">
        <v>64225</v>
      </c>
      <c r="J11" s="293">
        <f>F11-B11</f>
        <v>-2236</v>
      </c>
      <c r="K11" s="293">
        <f t="shared" si="1"/>
        <v>-1657</v>
      </c>
      <c r="L11" s="293">
        <f t="shared" si="1"/>
        <v>-579</v>
      </c>
      <c r="M11" s="293">
        <f t="shared" si="1"/>
        <v>-1748</v>
      </c>
    </row>
    <row r="12" spans="1:13" ht="14.65" customHeight="1">
      <c r="A12" s="289" t="s">
        <v>41</v>
      </c>
      <c r="B12" s="291">
        <f>SUM(C12:D12)</f>
        <v>14013</v>
      </c>
      <c r="C12" s="291">
        <v>9582</v>
      </c>
      <c r="D12" s="291">
        <v>4431</v>
      </c>
      <c r="E12" s="291">
        <v>9611</v>
      </c>
      <c r="F12" s="291">
        <f>SUM(G12:H12)</f>
        <v>17659</v>
      </c>
      <c r="G12" s="291">
        <v>11358</v>
      </c>
      <c r="H12" s="291">
        <v>6301</v>
      </c>
      <c r="I12" s="291">
        <v>11049</v>
      </c>
      <c r="J12" s="294">
        <f>F12-B12</f>
        <v>3646</v>
      </c>
      <c r="K12" s="294">
        <f t="shared" si="1"/>
        <v>1776</v>
      </c>
      <c r="L12" s="294">
        <f t="shared" si="1"/>
        <v>1870</v>
      </c>
      <c r="M12" s="294">
        <f t="shared" si="1"/>
        <v>1438</v>
      </c>
    </row>
    <row r="13" spans="1:13" ht="14.65" customHeight="1">
      <c r="A13" s="290"/>
      <c r="B13" s="376" t="s">
        <v>156</v>
      </c>
      <c r="C13" s="364"/>
      <c r="D13" s="364"/>
      <c r="E13" s="364"/>
      <c r="F13" s="376" t="s">
        <v>156</v>
      </c>
      <c r="G13" s="364"/>
      <c r="H13" s="364"/>
      <c r="I13" s="364"/>
      <c r="J13" s="376" t="s">
        <v>124</v>
      </c>
      <c r="K13" s="364"/>
      <c r="L13" s="364"/>
      <c r="M13" s="364"/>
    </row>
    <row r="14" spans="1:13" ht="14.65" customHeight="1">
      <c r="A14" s="287" t="s">
        <v>29</v>
      </c>
      <c r="B14" s="304">
        <f t="shared" ref="B14:E16" si="2">B10*100/$B10</f>
        <v>100</v>
      </c>
      <c r="C14" s="295">
        <f t="shared" si="2"/>
        <v>55.25558544859048</v>
      </c>
      <c r="D14" s="295">
        <f t="shared" si="2"/>
        <v>44.74441455140952</v>
      </c>
      <c r="E14" s="295">
        <f t="shared" si="2"/>
        <v>88.412679845595974</v>
      </c>
      <c r="F14" s="304">
        <f>F10*100/$F10</f>
        <v>100</v>
      </c>
      <c r="G14" s="295">
        <f>G10*100/$F10</f>
        <v>54.495972382048329</v>
      </c>
      <c r="H14" s="295">
        <f t="shared" ref="F14:I16" si="3">H10*100/$F10</f>
        <v>45.504027617951671</v>
      </c>
      <c r="I14" s="295">
        <f t="shared" si="3"/>
        <v>86.621403912543158</v>
      </c>
      <c r="J14" s="303" t="s">
        <v>103</v>
      </c>
      <c r="K14" s="301">
        <f>G14-C14</f>
        <v>-0.75961306654215122</v>
      </c>
      <c r="L14" s="301">
        <f>H14-D14</f>
        <v>0.75961306654215122</v>
      </c>
      <c r="M14" s="301">
        <f t="shared" ref="K14:M16" si="4">I14-E14</f>
        <v>-1.7912759330528161</v>
      </c>
    </row>
    <row r="15" spans="1:13" ht="14.65" customHeight="1">
      <c r="A15" s="288" t="s">
        <v>30</v>
      </c>
      <c r="B15" s="305">
        <f t="shared" si="2"/>
        <v>100</v>
      </c>
      <c r="C15" s="297">
        <f t="shared" si="2"/>
        <v>52.682681142185601</v>
      </c>
      <c r="D15" s="297">
        <f t="shared" si="2"/>
        <v>47.317318857814399</v>
      </c>
      <c r="E15" s="297">
        <f t="shared" si="2"/>
        <v>92.299620857058912</v>
      </c>
      <c r="F15" s="305">
        <f t="shared" si="3"/>
        <v>100</v>
      </c>
      <c r="G15" s="297">
        <f t="shared" si="3"/>
        <v>51.990872459958695</v>
      </c>
      <c r="H15" s="297">
        <f t="shared" si="3"/>
        <v>48.009127540041305</v>
      </c>
      <c r="I15" s="297">
        <f t="shared" si="3"/>
        <v>92.755737207723755</v>
      </c>
      <c r="J15" s="302" t="s">
        <v>103</v>
      </c>
      <c r="K15" s="302">
        <f t="shared" si="4"/>
        <v>-0.69180868222690606</v>
      </c>
      <c r="L15" s="302">
        <f t="shared" si="4"/>
        <v>0.69180868222690606</v>
      </c>
      <c r="M15" s="302">
        <f t="shared" si="4"/>
        <v>0.45611635066484268</v>
      </c>
    </row>
    <row r="16" spans="1:13" ht="14.65" customHeight="1">
      <c r="A16" s="289" t="s">
        <v>41</v>
      </c>
      <c r="B16" s="280">
        <f t="shared" si="2"/>
        <v>100</v>
      </c>
      <c r="C16" s="311">
        <f t="shared" si="2"/>
        <v>68.379362020980523</v>
      </c>
      <c r="D16" s="311">
        <f t="shared" si="2"/>
        <v>31.620637979019481</v>
      </c>
      <c r="E16" s="311">
        <f t="shared" si="2"/>
        <v>68.586312709626782</v>
      </c>
      <c r="F16" s="280">
        <f t="shared" si="3"/>
        <v>100</v>
      </c>
      <c r="G16" s="311">
        <f t="shared" si="3"/>
        <v>64.318477830001697</v>
      </c>
      <c r="H16" s="311">
        <f t="shared" si="3"/>
        <v>35.681522169998303</v>
      </c>
      <c r="I16" s="311">
        <f t="shared" si="3"/>
        <v>62.568661872133191</v>
      </c>
      <c r="J16" s="312" t="s">
        <v>103</v>
      </c>
      <c r="K16" s="312">
        <f t="shared" si="4"/>
        <v>-4.0608841909788254</v>
      </c>
      <c r="L16" s="312">
        <f t="shared" si="4"/>
        <v>4.0608841909788218</v>
      </c>
      <c r="M16" s="312">
        <f t="shared" si="4"/>
        <v>-6.0176508374935906</v>
      </c>
    </row>
    <row r="17" spans="1:13" ht="14.65" customHeight="1">
      <c r="A17" s="285"/>
      <c r="B17" s="365" t="s">
        <v>172</v>
      </c>
      <c r="C17" s="365"/>
      <c r="D17" s="365"/>
      <c r="E17" s="365"/>
      <c r="F17" s="365" t="s">
        <v>172</v>
      </c>
      <c r="G17" s="365"/>
      <c r="H17" s="365"/>
      <c r="I17" s="365"/>
      <c r="J17" s="365" t="s">
        <v>172</v>
      </c>
      <c r="K17" s="365"/>
      <c r="L17" s="365"/>
      <c r="M17" s="365"/>
    </row>
    <row r="18" spans="1:13" ht="14.65" customHeight="1">
      <c r="A18" s="285"/>
      <c r="B18" s="362" t="s">
        <v>5</v>
      </c>
      <c r="C18" s="362"/>
      <c r="D18" s="362"/>
      <c r="E18" s="362"/>
      <c r="F18" s="362" t="s">
        <v>5</v>
      </c>
      <c r="G18" s="362"/>
      <c r="H18" s="362"/>
      <c r="I18" s="362"/>
      <c r="J18" s="362" t="s">
        <v>5</v>
      </c>
      <c r="K18" s="362"/>
      <c r="L18" s="362"/>
      <c r="M18" s="362"/>
    </row>
    <row r="19" spans="1:13" ht="14.65" customHeight="1">
      <c r="A19" s="287" t="s">
        <v>29</v>
      </c>
      <c r="B19" s="307">
        <f>B20+B21</f>
        <v>366583</v>
      </c>
      <c r="C19" s="307">
        <f t="shared" ref="C19:I19" si="5">C20+C21</f>
        <v>236798</v>
      </c>
      <c r="D19" s="307">
        <f t="shared" si="5"/>
        <v>129785</v>
      </c>
      <c r="E19" s="307">
        <f t="shared" si="5"/>
        <v>280941</v>
      </c>
      <c r="F19" s="307">
        <f t="shared" si="5"/>
        <v>381134</v>
      </c>
      <c r="G19" s="307">
        <f t="shared" si="5"/>
        <v>234099</v>
      </c>
      <c r="H19" s="307">
        <f t="shared" si="5"/>
        <v>147035</v>
      </c>
      <c r="I19" s="307">
        <f t="shared" si="5"/>
        <v>280425</v>
      </c>
      <c r="J19" s="309">
        <f>F19-B19</f>
        <v>14551</v>
      </c>
      <c r="K19" s="309">
        <f t="shared" ref="K19:K21" si="6">G19-C19</f>
        <v>-2699</v>
      </c>
      <c r="L19" s="309">
        <f t="shared" ref="L19:L21" si="7">H19-D19</f>
        <v>17250</v>
      </c>
      <c r="M19" s="309">
        <f t="shared" ref="M19:M21" si="8">I19-E19</f>
        <v>-516</v>
      </c>
    </row>
    <row r="20" spans="1:13" ht="14.65" customHeight="1">
      <c r="A20" s="288" t="s">
        <v>30</v>
      </c>
      <c r="B20" s="292">
        <f>SUM(C20:D20)</f>
        <v>132498</v>
      </c>
      <c r="C20" s="292">
        <v>89309</v>
      </c>
      <c r="D20" s="292">
        <v>43189</v>
      </c>
      <c r="E20" s="292">
        <v>117664</v>
      </c>
      <c r="F20" s="292">
        <f>SUM(G20:H20)</f>
        <v>130428</v>
      </c>
      <c r="G20" s="292">
        <v>86855</v>
      </c>
      <c r="H20" s="292">
        <v>43573</v>
      </c>
      <c r="I20" s="292">
        <v>116325</v>
      </c>
      <c r="J20" s="293">
        <f t="shared" ref="J20:J21" si="9">F20-B20</f>
        <v>-2070</v>
      </c>
      <c r="K20" s="293">
        <f t="shared" si="6"/>
        <v>-2454</v>
      </c>
      <c r="L20" s="293">
        <f t="shared" si="7"/>
        <v>384</v>
      </c>
      <c r="M20" s="293">
        <f t="shared" si="8"/>
        <v>-1339</v>
      </c>
    </row>
    <row r="21" spans="1:13" ht="14.65" customHeight="1">
      <c r="A21" s="289" t="s">
        <v>41</v>
      </c>
      <c r="B21" s="291">
        <f>SUM(C21:D21)</f>
        <v>234085</v>
      </c>
      <c r="C21" s="291">
        <v>147489</v>
      </c>
      <c r="D21" s="291">
        <v>86596</v>
      </c>
      <c r="E21" s="291">
        <v>163277</v>
      </c>
      <c r="F21" s="291">
        <f>SUM(G21:H21)</f>
        <v>250706</v>
      </c>
      <c r="G21" s="291">
        <v>147244</v>
      </c>
      <c r="H21" s="291">
        <v>103462</v>
      </c>
      <c r="I21" s="291">
        <v>164100</v>
      </c>
      <c r="J21" s="294">
        <f t="shared" si="9"/>
        <v>16621</v>
      </c>
      <c r="K21" s="294">
        <f t="shared" si="6"/>
        <v>-245</v>
      </c>
      <c r="L21" s="294">
        <f t="shared" si="7"/>
        <v>16866</v>
      </c>
      <c r="M21" s="294">
        <f t="shared" si="8"/>
        <v>823</v>
      </c>
    </row>
    <row r="22" spans="1:13" ht="14.65" customHeight="1">
      <c r="A22" s="290"/>
      <c r="B22" s="376" t="s">
        <v>156</v>
      </c>
      <c r="C22" s="364"/>
      <c r="D22" s="364"/>
      <c r="E22" s="364"/>
      <c r="F22" s="376" t="s">
        <v>156</v>
      </c>
      <c r="G22" s="364"/>
      <c r="H22" s="364"/>
      <c r="I22" s="364"/>
      <c r="J22" s="376" t="s">
        <v>124</v>
      </c>
      <c r="K22" s="364"/>
      <c r="L22" s="364"/>
      <c r="M22" s="364"/>
    </row>
    <row r="23" spans="1:13" ht="14.65" customHeight="1">
      <c r="A23" s="287" t="s">
        <v>29</v>
      </c>
      <c r="B23" s="304">
        <f t="shared" ref="B23:E25" si="10">B19*100/$B19</f>
        <v>100</v>
      </c>
      <c r="C23" s="295">
        <f t="shared" si="10"/>
        <v>64.596012362820971</v>
      </c>
      <c r="D23" s="295">
        <f t="shared" si="10"/>
        <v>35.403987637179029</v>
      </c>
      <c r="E23" s="295">
        <f t="shared" si="10"/>
        <v>76.637760070707046</v>
      </c>
      <c r="F23" s="304">
        <f t="shared" ref="F23:I25" si="11">F19*100/$F19</f>
        <v>100</v>
      </c>
      <c r="G23" s="295">
        <f t="shared" si="11"/>
        <v>61.421704702283186</v>
      </c>
      <c r="H23" s="295">
        <f t="shared" si="11"/>
        <v>38.578295297716814</v>
      </c>
      <c r="I23" s="295">
        <f t="shared" si="11"/>
        <v>73.576484910818763</v>
      </c>
      <c r="J23" s="303" t="s">
        <v>103</v>
      </c>
      <c r="K23" s="301">
        <f t="shared" ref="K23:M25" si="12">G23-C23</f>
        <v>-3.1743076605377851</v>
      </c>
      <c r="L23" s="301">
        <f t="shared" si="12"/>
        <v>3.1743076605377851</v>
      </c>
      <c r="M23" s="301">
        <f t="shared" si="12"/>
        <v>-3.0612751598882824</v>
      </c>
    </row>
    <row r="24" spans="1:13" ht="14.65" customHeight="1">
      <c r="A24" s="288" t="s">
        <v>30</v>
      </c>
      <c r="B24" s="305">
        <f t="shared" si="10"/>
        <v>100</v>
      </c>
      <c r="C24" s="297">
        <f t="shared" si="10"/>
        <v>67.40403628734019</v>
      </c>
      <c r="D24" s="297">
        <f t="shared" si="10"/>
        <v>32.595963712659817</v>
      </c>
      <c r="E24" s="297">
        <f t="shared" si="10"/>
        <v>88.804359311083942</v>
      </c>
      <c r="F24" s="305">
        <f t="shared" si="11"/>
        <v>100</v>
      </c>
      <c r="G24" s="297">
        <f t="shared" si="11"/>
        <v>66.59229613273223</v>
      </c>
      <c r="H24" s="297">
        <f t="shared" si="11"/>
        <v>33.407703867267763</v>
      </c>
      <c r="I24" s="297">
        <f t="shared" si="11"/>
        <v>89.187137731162025</v>
      </c>
      <c r="J24" s="302" t="s">
        <v>103</v>
      </c>
      <c r="K24" s="302">
        <f t="shared" si="12"/>
        <v>-0.81174015460796056</v>
      </c>
      <c r="L24" s="302">
        <f t="shared" si="12"/>
        <v>0.81174015460794635</v>
      </c>
      <c r="M24" s="302">
        <f t="shared" si="12"/>
        <v>0.3827784200780826</v>
      </c>
    </row>
    <row r="25" spans="1:13" ht="14.65" customHeight="1">
      <c r="A25" s="289" t="s">
        <v>41</v>
      </c>
      <c r="B25" s="304">
        <f t="shared" si="10"/>
        <v>100</v>
      </c>
      <c r="C25" s="295">
        <f t="shared" si="10"/>
        <v>63.006600166606148</v>
      </c>
      <c r="D25" s="295">
        <f t="shared" si="10"/>
        <v>36.993399833393852</v>
      </c>
      <c r="E25" s="295">
        <f t="shared" si="10"/>
        <v>69.751158767114504</v>
      </c>
      <c r="F25" s="304">
        <f t="shared" si="11"/>
        <v>100</v>
      </c>
      <c r="G25" s="295">
        <f t="shared" si="11"/>
        <v>58.731741561829395</v>
      </c>
      <c r="H25" s="295">
        <f t="shared" si="11"/>
        <v>41.268258438170605</v>
      </c>
      <c r="I25" s="295">
        <f t="shared" si="11"/>
        <v>65.455154643287358</v>
      </c>
      <c r="J25" s="301" t="s">
        <v>103</v>
      </c>
      <c r="K25" s="301">
        <f t="shared" si="12"/>
        <v>-4.2748586047767532</v>
      </c>
      <c r="L25" s="301">
        <f t="shared" si="12"/>
        <v>4.2748586047767532</v>
      </c>
      <c r="M25" s="301">
        <f t="shared" si="12"/>
        <v>-4.2960041238271458</v>
      </c>
    </row>
    <row r="26" spans="1:13" ht="20.25" customHeight="1">
      <c r="A26" s="373" t="s">
        <v>127</v>
      </c>
      <c r="B26" s="373"/>
      <c r="C26" s="373"/>
      <c r="D26" s="373"/>
      <c r="E26" s="373"/>
      <c r="F26" s="373"/>
      <c r="G26" s="373"/>
      <c r="H26" s="373"/>
      <c r="I26" s="373"/>
      <c r="J26" s="373"/>
      <c r="K26" s="373"/>
      <c r="L26" s="373"/>
      <c r="M26" s="373"/>
    </row>
  </sheetData>
  <mergeCells count="29">
    <mergeCell ref="A5:A7"/>
    <mergeCell ref="B5:E5"/>
    <mergeCell ref="F5:I5"/>
    <mergeCell ref="J5:M5"/>
    <mergeCell ref="B6:B7"/>
    <mergeCell ref="C6:E6"/>
    <mergeCell ref="F6:F7"/>
    <mergeCell ref="G6:I6"/>
    <mergeCell ref="J6:J7"/>
    <mergeCell ref="K6:M6"/>
    <mergeCell ref="B8:E8"/>
    <mergeCell ref="F8:I8"/>
    <mergeCell ref="J8:M8"/>
    <mergeCell ref="B9:E9"/>
    <mergeCell ref="F9:I9"/>
    <mergeCell ref="J9:M9"/>
    <mergeCell ref="B13:E13"/>
    <mergeCell ref="F13:I13"/>
    <mergeCell ref="J13:M13"/>
    <mergeCell ref="B17:E17"/>
    <mergeCell ref="F17:I17"/>
    <mergeCell ref="J17:M17"/>
    <mergeCell ref="A26:M26"/>
    <mergeCell ref="B18:E18"/>
    <mergeCell ref="F18:I18"/>
    <mergeCell ref="J18:M18"/>
    <mergeCell ref="B22:E22"/>
    <mergeCell ref="F22:I22"/>
    <mergeCell ref="J22:M22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1200"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6"/>
  <sheetViews>
    <sheetView workbookViewId="0"/>
  </sheetViews>
  <sheetFormatPr baseColWidth="10" defaultColWidth="10.81640625" defaultRowHeight="14.65" customHeight="1"/>
  <cols>
    <col min="1" max="1" width="26.81640625" style="3" customWidth="1"/>
    <col min="2" max="2" width="15.54296875" style="3" customWidth="1"/>
    <col min="3" max="5" width="12.54296875" style="3" customWidth="1"/>
    <col min="6" max="6" width="15.54296875" style="3" customWidth="1"/>
    <col min="7" max="9" width="12.54296875" style="3" customWidth="1"/>
    <col min="10" max="10" width="15.54296875" style="3" customWidth="1"/>
    <col min="11" max="13" width="12.54296875" style="3" customWidth="1"/>
    <col min="14" max="16384" width="10.81640625" style="3"/>
  </cols>
  <sheetData>
    <row r="1" spans="1:13" s="5" customFormat="1" ht="20.25" customHeight="1">
      <c r="A1" s="4" t="s">
        <v>0</v>
      </c>
    </row>
    <row r="2" spans="1:13" s="2" customFormat="1" ht="14.65" customHeight="1">
      <c r="A2" s="1"/>
    </row>
    <row r="3" spans="1:13" s="2" customFormat="1" ht="14.65" customHeight="1">
      <c r="A3" s="9" t="s">
        <v>344</v>
      </c>
    </row>
    <row r="5" spans="1:13" ht="14.65" customHeight="1">
      <c r="A5" s="374" t="s">
        <v>207</v>
      </c>
      <c r="B5" s="366">
        <v>2012</v>
      </c>
      <c r="C5" s="366"/>
      <c r="D5" s="366"/>
      <c r="E5" s="366"/>
      <c r="F5" s="366">
        <v>2015</v>
      </c>
      <c r="G5" s="366"/>
      <c r="H5" s="366"/>
      <c r="I5" s="366"/>
      <c r="J5" s="366" t="s">
        <v>214</v>
      </c>
      <c r="K5" s="366"/>
      <c r="L5" s="366"/>
      <c r="M5" s="366"/>
    </row>
    <row r="6" spans="1:13" ht="14.65" customHeight="1">
      <c r="A6" s="375"/>
      <c r="B6" s="371" t="s">
        <v>155</v>
      </c>
      <c r="C6" s="366" t="s">
        <v>27</v>
      </c>
      <c r="D6" s="366"/>
      <c r="E6" s="366"/>
      <c r="F6" s="371" t="s">
        <v>155</v>
      </c>
      <c r="G6" s="366" t="s">
        <v>27</v>
      </c>
      <c r="H6" s="366"/>
      <c r="I6" s="366"/>
      <c r="J6" s="371" t="s">
        <v>155</v>
      </c>
      <c r="K6" s="366" t="s">
        <v>27</v>
      </c>
      <c r="L6" s="366"/>
      <c r="M6" s="366"/>
    </row>
    <row r="7" spans="1:13" s="25" customFormat="1" ht="40.15" customHeight="1">
      <c r="A7" s="377"/>
      <c r="B7" s="372"/>
      <c r="C7" s="181" t="s">
        <v>72</v>
      </c>
      <c r="D7" s="181" t="s">
        <v>159</v>
      </c>
      <c r="E7" s="181" t="s">
        <v>158</v>
      </c>
      <c r="F7" s="372"/>
      <c r="G7" s="181" t="s">
        <v>72</v>
      </c>
      <c r="H7" s="181" t="s">
        <v>159</v>
      </c>
      <c r="I7" s="181" t="s">
        <v>158</v>
      </c>
      <c r="J7" s="372"/>
      <c r="K7" s="181" t="s">
        <v>72</v>
      </c>
      <c r="L7" s="181" t="s">
        <v>159</v>
      </c>
      <c r="M7" s="181" t="s">
        <v>158</v>
      </c>
    </row>
    <row r="8" spans="1:13" ht="14.65" customHeight="1">
      <c r="A8" s="8"/>
      <c r="B8" s="365" t="s">
        <v>173</v>
      </c>
      <c r="C8" s="365"/>
      <c r="D8" s="365"/>
      <c r="E8" s="365"/>
      <c r="F8" s="365" t="s">
        <v>173</v>
      </c>
      <c r="G8" s="365"/>
      <c r="H8" s="365"/>
      <c r="I8" s="365"/>
      <c r="J8" s="365" t="s">
        <v>173</v>
      </c>
      <c r="K8" s="365"/>
      <c r="L8" s="365"/>
      <c r="M8" s="365"/>
    </row>
    <row r="9" spans="1:13" ht="14.65" customHeight="1">
      <c r="A9" s="8"/>
      <c r="B9" s="362" t="s">
        <v>5</v>
      </c>
      <c r="C9" s="362"/>
      <c r="D9" s="362"/>
      <c r="E9" s="362"/>
      <c r="F9" s="362" t="s">
        <v>5</v>
      </c>
      <c r="G9" s="362"/>
      <c r="H9" s="362"/>
      <c r="I9" s="362"/>
      <c r="J9" s="362" t="s">
        <v>5</v>
      </c>
      <c r="K9" s="362"/>
      <c r="L9" s="362"/>
      <c r="M9" s="362"/>
    </row>
    <row r="10" spans="1:13" ht="14.65" customHeight="1">
      <c r="A10" s="26" t="s">
        <v>29</v>
      </c>
      <c r="B10" s="307">
        <f>B11+B12</f>
        <v>41848</v>
      </c>
      <c r="C10" s="307">
        <f t="shared" ref="C10:I10" si="0">C11+C12</f>
        <v>20589</v>
      </c>
      <c r="D10" s="307">
        <f t="shared" si="0"/>
        <v>21259</v>
      </c>
      <c r="E10" s="307">
        <f t="shared" si="0"/>
        <v>37715</v>
      </c>
      <c r="F10" s="307">
        <f t="shared" si="0"/>
        <v>45669</v>
      </c>
      <c r="G10" s="307">
        <f t="shared" si="0"/>
        <v>24066</v>
      </c>
      <c r="H10" s="307">
        <f t="shared" si="0"/>
        <v>21603</v>
      </c>
      <c r="I10" s="307">
        <f t="shared" si="0"/>
        <v>40567</v>
      </c>
      <c r="J10" s="309">
        <f>F10-B10</f>
        <v>3821</v>
      </c>
      <c r="K10" s="309">
        <f t="shared" ref="K10:M10" si="1">G10-C10</f>
        <v>3477</v>
      </c>
      <c r="L10" s="309">
        <f t="shared" si="1"/>
        <v>344</v>
      </c>
      <c r="M10" s="309">
        <f t="shared" si="1"/>
        <v>2852</v>
      </c>
    </row>
    <row r="11" spans="1:13" ht="14.65" customHeight="1">
      <c r="A11" s="27" t="s">
        <v>30</v>
      </c>
      <c r="B11" s="292">
        <f>SUM(C11:D11)</f>
        <v>34016</v>
      </c>
      <c r="C11" s="292">
        <v>14532</v>
      </c>
      <c r="D11" s="292">
        <v>19484</v>
      </c>
      <c r="E11" s="292">
        <v>32211</v>
      </c>
      <c r="F11" s="292">
        <f>SUM(G11:H11)</f>
        <v>35987</v>
      </c>
      <c r="G11" s="292">
        <v>16947</v>
      </c>
      <c r="H11" s="292">
        <v>19040</v>
      </c>
      <c r="I11" s="292">
        <v>34242</v>
      </c>
      <c r="J11" s="293">
        <f t="shared" ref="J11:J12" si="2">F11-B11</f>
        <v>1971</v>
      </c>
      <c r="K11" s="293">
        <f t="shared" ref="K11:K12" si="3">G11-C11</f>
        <v>2415</v>
      </c>
      <c r="L11" s="293">
        <f t="shared" ref="L11:L12" si="4">H11-D11</f>
        <v>-444</v>
      </c>
      <c r="M11" s="293">
        <f t="shared" ref="M11:M12" si="5">I11-E11</f>
        <v>2031</v>
      </c>
    </row>
    <row r="12" spans="1:13" ht="14.65" customHeight="1">
      <c r="A12" s="30" t="s">
        <v>41</v>
      </c>
      <c r="B12" s="291">
        <f>SUM(C12:D12)</f>
        <v>7832</v>
      </c>
      <c r="C12" s="291">
        <v>6057</v>
      </c>
      <c r="D12" s="291">
        <v>1775</v>
      </c>
      <c r="E12" s="291">
        <v>5504</v>
      </c>
      <c r="F12" s="291">
        <f>SUM(G12:H12)</f>
        <v>9682</v>
      </c>
      <c r="G12" s="291">
        <v>7119</v>
      </c>
      <c r="H12" s="291">
        <v>2563</v>
      </c>
      <c r="I12" s="291">
        <v>6325</v>
      </c>
      <c r="J12" s="294">
        <f t="shared" si="2"/>
        <v>1850</v>
      </c>
      <c r="K12" s="294">
        <f t="shared" si="3"/>
        <v>1062</v>
      </c>
      <c r="L12" s="294">
        <f t="shared" si="4"/>
        <v>788</v>
      </c>
      <c r="M12" s="294">
        <f t="shared" si="5"/>
        <v>821</v>
      </c>
    </row>
    <row r="13" spans="1:13" ht="14.65" customHeight="1">
      <c r="A13" s="31"/>
      <c r="B13" s="376" t="s">
        <v>156</v>
      </c>
      <c r="C13" s="364"/>
      <c r="D13" s="364"/>
      <c r="E13" s="364"/>
      <c r="F13" s="376" t="s">
        <v>156</v>
      </c>
      <c r="G13" s="364"/>
      <c r="H13" s="364"/>
      <c r="I13" s="364"/>
      <c r="J13" s="376" t="s">
        <v>124</v>
      </c>
      <c r="K13" s="364"/>
      <c r="L13" s="364"/>
      <c r="M13" s="364"/>
    </row>
    <row r="14" spans="1:13" ht="14.65" customHeight="1">
      <c r="A14" s="26" t="s">
        <v>29</v>
      </c>
      <c r="B14" s="304">
        <f t="shared" ref="B14:E16" si="6">B10*100/$B10</f>
        <v>100</v>
      </c>
      <c r="C14" s="63">
        <f t="shared" si="6"/>
        <v>49.1994838463009</v>
      </c>
      <c r="D14" s="63">
        <f t="shared" si="6"/>
        <v>50.8005161536991</v>
      </c>
      <c r="E14" s="63">
        <f t="shared" si="6"/>
        <v>90.123781303766009</v>
      </c>
      <c r="F14" s="304">
        <f t="shared" ref="F14:I16" si="7">F10*100/$F10</f>
        <v>100</v>
      </c>
      <c r="G14" s="63">
        <f t="shared" si="7"/>
        <v>52.696577547132627</v>
      </c>
      <c r="H14" s="63">
        <f t="shared" si="7"/>
        <v>47.303422452867373</v>
      </c>
      <c r="I14" s="63">
        <f t="shared" si="7"/>
        <v>88.828308042654754</v>
      </c>
      <c r="J14" s="183" t="s">
        <v>103</v>
      </c>
      <c r="K14" s="174">
        <f t="shared" ref="K14:M16" si="8">G14-C14</f>
        <v>3.4970937008317264</v>
      </c>
      <c r="L14" s="174">
        <f t="shared" si="8"/>
        <v>-3.4970937008317264</v>
      </c>
      <c r="M14" s="174">
        <f t="shared" si="8"/>
        <v>-1.2954732611112547</v>
      </c>
    </row>
    <row r="15" spans="1:13" ht="14.65" customHeight="1">
      <c r="A15" s="27" t="s">
        <v>30</v>
      </c>
      <c r="B15" s="305">
        <f t="shared" si="6"/>
        <v>100</v>
      </c>
      <c r="C15" s="65">
        <f t="shared" si="6"/>
        <v>42.721072436500471</v>
      </c>
      <c r="D15" s="65">
        <f t="shared" si="6"/>
        <v>57.278927563499529</v>
      </c>
      <c r="E15" s="65">
        <f t="shared" si="6"/>
        <v>94.69367356538099</v>
      </c>
      <c r="F15" s="305">
        <f t="shared" si="7"/>
        <v>100</v>
      </c>
      <c r="G15" s="65">
        <f t="shared" si="7"/>
        <v>47.092005446411207</v>
      </c>
      <c r="H15" s="65">
        <f t="shared" si="7"/>
        <v>52.907994553588793</v>
      </c>
      <c r="I15" s="65">
        <f t="shared" si="7"/>
        <v>95.15102675966321</v>
      </c>
      <c r="J15" s="175" t="s">
        <v>103</v>
      </c>
      <c r="K15" s="175">
        <f t="shared" si="8"/>
        <v>4.3709330099107362</v>
      </c>
      <c r="L15" s="175">
        <f t="shared" si="8"/>
        <v>-4.3709330099107362</v>
      </c>
      <c r="M15" s="175">
        <f t="shared" si="8"/>
        <v>0.45735319428221999</v>
      </c>
    </row>
    <row r="16" spans="1:13" ht="14.65" customHeight="1">
      <c r="A16" s="30" t="s">
        <v>41</v>
      </c>
      <c r="B16" s="280">
        <f t="shared" si="6"/>
        <v>100</v>
      </c>
      <c r="C16" s="195">
        <f t="shared" si="6"/>
        <v>77.336567926455572</v>
      </c>
      <c r="D16" s="195">
        <f t="shared" si="6"/>
        <v>22.663432073544435</v>
      </c>
      <c r="E16" s="195">
        <f t="shared" si="6"/>
        <v>70.275791624106233</v>
      </c>
      <c r="F16" s="280">
        <f t="shared" si="7"/>
        <v>100</v>
      </c>
      <c r="G16" s="195">
        <f t="shared" si="7"/>
        <v>73.528196653583976</v>
      </c>
      <c r="H16" s="195">
        <f t="shared" si="7"/>
        <v>26.471803346416031</v>
      </c>
      <c r="I16" s="195">
        <f t="shared" si="7"/>
        <v>65.327411691799213</v>
      </c>
      <c r="J16" s="196" t="s">
        <v>103</v>
      </c>
      <c r="K16" s="196">
        <f t="shared" si="8"/>
        <v>-3.8083712728715966</v>
      </c>
      <c r="L16" s="196">
        <f t="shared" si="8"/>
        <v>3.8083712728715966</v>
      </c>
      <c r="M16" s="196">
        <f t="shared" si="8"/>
        <v>-4.9483799323070201</v>
      </c>
    </row>
    <row r="17" spans="1:13" ht="14.65" customHeight="1">
      <c r="A17" s="8"/>
      <c r="B17" s="365" t="s">
        <v>172</v>
      </c>
      <c r="C17" s="365"/>
      <c r="D17" s="365"/>
      <c r="E17" s="365"/>
      <c r="F17" s="365" t="s">
        <v>172</v>
      </c>
      <c r="G17" s="365"/>
      <c r="H17" s="365"/>
      <c r="I17" s="365"/>
      <c r="J17" s="365" t="s">
        <v>172</v>
      </c>
      <c r="K17" s="365"/>
      <c r="L17" s="365"/>
      <c r="M17" s="365"/>
    </row>
    <row r="18" spans="1:13" ht="14.65" customHeight="1">
      <c r="A18" s="8"/>
      <c r="B18" s="362" t="s">
        <v>5</v>
      </c>
      <c r="C18" s="362"/>
      <c r="D18" s="362"/>
      <c r="E18" s="362"/>
      <c r="F18" s="362" t="s">
        <v>5</v>
      </c>
      <c r="G18" s="362"/>
      <c r="H18" s="362"/>
      <c r="I18" s="362"/>
      <c r="J18" s="362" t="s">
        <v>5</v>
      </c>
      <c r="K18" s="362"/>
      <c r="L18" s="362"/>
      <c r="M18" s="362"/>
    </row>
    <row r="19" spans="1:13" ht="14.65" customHeight="1">
      <c r="A19" s="26" t="s">
        <v>29</v>
      </c>
      <c r="B19" s="307">
        <f>B20+B21</f>
        <v>179900</v>
      </c>
      <c r="C19" s="307">
        <f t="shared" ref="C19:I19" si="9">C20+C21</f>
        <v>120231</v>
      </c>
      <c r="D19" s="307">
        <f t="shared" si="9"/>
        <v>59669</v>
      </c>
      <c r="E19" s="307">
        <f t="shared" si="9"/>
        <v>136953</v>
      </c>
      <c r="F19" s="307">
        <f t="shared" si="9"/>
        <v>189199</v>
      </c>
      <c r="G19" s="307">
        <f t="shared" si="9"/>
        <v>123654</v>
      </c>
      <c r="H19" s="307">
        <f t="shared" si="9"/>
        <v>65545</v>
      </c>
      <c r="I19" s="307">
        <f t="shared" si="9"/>
        <v>138496</v>
      </c>
      <c r="J19" s="309">
        <f>F19-B19</f>
        <v>9299</v>
      </c>
      <c r="K19" s="309">
        <f t="shared" ref="K19:K21" si="10">G19-C19</f>
        <v>3423</v>
      </c>
      <c r="L19" s="309">
        <f t="shared" ref="L19:L21" si="11">H19-D19</f>
        <v>5876</v>
      </c>
      <c r="M19" s="309">
        <f t="shared" ref="M19:M21" si="12">I19-E19</f>
        <v>1543</v>
      </c>
    </row>
    <row r="20" spans="1:13" ht="14.65" customHeight="1">
      <c r="A20" s="27" t="s">
        <v>30</v>
      </c>
      <c r="B20" s="292">
        <f>SUM(C20:D20)</f>
        <v>50371</v>
      </c>
      <c r="C20" s="292">
        <v>29672</v>
      </c>
      <c r="D20" s="292">
        <v>20699</v>
      </c>
      <c r="E20" s="292">
        <v>45267</v>
      </c>
      <c r="F20" s="292">
        <f>SUM(G20:H20)</f>
        <v>53079</v>
      </c>
      <c r="G20" s="292">
        <v>32928</v>
      </c>
      <c r="H20" s="292">
        <v>20151</v>
      </c>
      <c r="I20" s="292">
        <v>48139</v>
      </c>
      <c r="J20" s="293">
        <f t="shared" ref="J20:J21" si="13">F20-B20</f>
        <v>2708</v>
      </c>
      <c r="K20" s="293">
        <f t="shared" si="10"/>
        <v>3256</v>
      </c>
      <c r="L20" s="293">
        <f t="shared" si="11"/>
        <v>-548</v>
      </c>
      <c r="M20" s="293">
        <f t="shared" si="12"/>
        <v>2872</v>
      </c>
    </row>
    <row r="21" spans="1:13" ht="14.65" customHeight="1">
      <c r="A21" s="30" t="s">
        <v>41</v>
      </c>
      <c r="B21" s="291">
        <f>SUM(C21:D21)</f>
        <v>129529</v>
      </c>
      <c r="C21" s="291">
        <v>90559</v>
      </c>
      <c r="D21" s="291">
        <v>38970</v>
      </c>
      <c r="E21" s="291">
        <v>91686</v>
      </c>
      <c r="F21" s="291">
        <f>SUM(G21:H21)</f>
        <v>136120</v>
      </c>
      <c r="G21" s="291">
        <v>90726</v>
      </c>
      <c r="H21" s="291">
        <v>45394</v>
      </c>
      <c r="I21" s="291">
        <v>90357</v>
      </c>
      <c r="J21" s="294">
        <f t="shared" si="13"/>
        <v>6591</v>
      </c>
      <c r="K21" s="294">
        <f t="shared" si="10"/>
        <v>167</v>
      </c>
      <c r="L21" s="294">
        <f t="shared" si="11"/>
        <v>6424</v>
      </c>
      <c r="M21" s="294">
        <f t="shared" si="12"/>
        <v>-1329</v>
      </c>
    </row>
    <row r="22" spans="1:13" ht="14.65" customHeight="1">
      <c r="A22" s="31"/>
      <c r="B22" s="376" t="s">
        <v>156</v>
      </c>
      <c r="C22" s="364"/>
      <c r="D22" s="364"/>
      <c r="E22" s="364"/>
      <c r="F22" s="376" t="s">
        <v>156</v>
      </c>
      <c r="G22" s="364"/>
      <c r="H22" s="364"/>
      <c r="I22" s="364"/>
      <c r="J22" s="376" t="s">
        <v>124</v>
      </c>
      <c r="K22" s="364"/>
      <c r="L22" s="364"/>
      <c r="M22" s="364"/>
    </row>
    <row r="23" spans="1:13" ht="14.65" customHeight="1">
      <c r="A23" s="26" t="s">
        <v>29</v>
      </c>
      <c r="B23" s="304">
        <f t="shared" ref="B23:E25" si="14">B19*100/$B19</f>
        <v>100</v>
      </c>
      <c r="C23" s="63">
        <f t="shared" si="14"/>
        <v>66.832128960533623</v>
      </c>
      <c r="D23" s="63">
        <f t="shared" si="14"/>
        <v>33.16787103946637</v>
      </c>
      <c r="E23" s="63">
        <f t="shared" si="14"/>
        <v>76.127292940522509</v>
      </c>
      <c r="F23" s="304">
        <f t="shared" ref="F23:I25" si="15">F19*100/$F19</f>
        <v>100</v>
      </c>
      <c r="G23" s="63">
        <f t="shared" si="15"/>
        <v>65.356582222950436</v>
      </c>
      <c r="H23" s="63">
        <f t="shared" si="15"/>
        <v>34.643417777049564</v>
      </c>
      <c r="I23" s="63">
        <f t="shared" si="15"/>
        <v>73.201232564654148</v>
      </c>
      <c r="J23" s="183" t="s">
        <v>103</v>
      </c>
      <c r="K23" s="174">
        <f t="shared" ref="K23:M25" si="16">G23-C23</f>
        <v>-1.475546737583187</v>
      </c>
      <c r="L23" s="174">
        <f t="shared" si="16"/>
        <v>1.4755467375831941</v>
      </c>
      <c r="M23" s="174">
        <f t="shared" si="16"/>
        <v>-2.9260603758683601</v>
      </c>
    </row>
    <row r="24" spans="1:13" ht="14.65" customHeight="1">
      <c r="A24" s="27" t="s">
        <v>30</v>
      </c>
      <c r="B24" s="305">
        <f t="shared" si="14"/>
        <v>100</v>
      </c>
      <c r="C24" s="65">
        <f t="shared" si="14"/>
        <v>58.906910722439498</v>
      </c>
      <c r="D24" s="65">
        <f t="shared" si="14"/>
        <v>41.093089277560502</v>
      </c>
      <c r="E24" s="65">
        <f t="shared" si="14"/>
        <v>89.86718548371087</v>
      </c>
      <c r="F24" s="305">
        <f t="shared" si="15"/>
        <v>100</v>
      </c>
      <c r="G24" s="65">
        <f t="shared" si="15"/>
        <v>62.03583338043294</v>
      </c>
      <c r="H24" s="65">
        <f t="shared" si="15"/>
        <v>37.96416661956706</v>
      </c>
      <c r="I24" s="65">
        <f t="shared" si="15"/>
        <v>90.693117805535152</v>
      </c>
      <c r="J24" s="175" t="s">
        <v>103</v>
      </c>
      <c r="K24" s="175">
        <f t="shared" si="16"/>
        <v>3.1289226579934422</v>
      </c>
      <c r="L24" s="175">
        <f t="shared" si="16"/>
        <v>-3.1289226579934422</v>
      </c>
      <c r="M24" s="175">
        <f t="shared" si="16"/>
        <v>0.82593232182428267</v>
      </c>
    </row>
    <row r="25" spans="1:13" ht="14.65" customHeight="1">
      <c r="A25" s="30" t="s">
        <v>41</v>
      </c>
      <c r="B25" s="304">
        <f t="shared" si="14"/>
        <v>100</v>
      </c>
      <c r="C25" s="63">
        <f t="shared" si="14"/>
        <v>69.914073296327459</v>
      </c>
      <c r="D25" s="63">
        <f t="shared" si="14"/>
        <v>30.085926703672538</v>
      </c>
      <c r="E25" s="63">
        <f t="shared" si="14"/>
        <v>70.784148723451892</v>
      </c>
      <c r="F25" s="304">
        <f t="shared" si="15"/>
        <v>100</v>
      </c>
      <c r="G25" s="63">
        <f t="shared" si="15"/>
        <v>66.651483984719363</v>
      </c>
      <c r="H25" s="63">
        <f t="shared" si="15"/>
        <v>33.348516015280637</v>
      </c>
      <c r="I25" s="63">
        <f t="shared" si="15"/>
        <v>66.38039964736997</v>
      </c>
      <c r="J25" s="174" t="s">
        <v>103</v>
      </c>
      <c r="K25" s="174">
        <f t="shared" si="16"/>
        <v>-3.262589311608096</v>
      </c>
      <c r="L25" s="174">
        <f t="shared" si="16"/>
        <v>3.2625893116080995</v>
      </c>
      <c r="M25" s="174">
        <f t="shared" si="16"/>
        <v>-4.4037490760819225</v>
      </c>
    </row>
    <row r="26" spans="1:13" ht="20.25" customHeight="1">
      <c r="A26" s="373" t="s">
        <v>127</v>
      </c>
      <c r="B26" s="373"/>
      <c r="C26" s="373"/>
      <c r="D26" s="373"/>
      <c r="E26" s="373"/>
      <c r="F26" s="373"/>
      <c r="G26" s="373"/>
      <c r="H26" s="373"/>
      <c r="I26" s="373"/>
      <c r="J26" s="373"/>
      <c r="K26" s="373"/>
      <c r="L26" s="373"/>
      <c r="M26" s="373"/>
    </row>
  </sheetData>
  <mergeCells count="29">
    <mergeCell ref="A26:M26"/>
    <mergeCell ref="B18:E18"/>
    <mergeCell ref="F18:I18"/>
    <mergeCell ref="J18:M18"/>
    <mergeCell ref="B22:E22"/>
    <mergeCell ref="F22:I22"/>
    <mergeCell ref="J22:M22"/>
    <mergeCell ref="B13:E13"/>
    <mergeCell ref="F13:I13"/>
    <mergeCell ref="J13:M13"/>
    <mergeCell ref="B17:E17"/>
    <mergeCell ref="F17:I17"/>
    <mergeCell ref="J17:M17"/>
    <mergeCell ref="B8:E8"/>
    <mergeCell ref="F8:I8"/>
    <mergeCell ref="J8:M8"/>
    <mergeCell ref="B9:E9"/>
    <mergeCell ref="F9:I9"/>
    <mergeCell ref="J9:M9"/>
    <mergeCell ref="A5:A7"/>
    <mergeCell ref="B5:E5"/>
    <mergeCell ref="F5:I5"/>
    <mergeCell ref="J5:M5"/>
    <mergeCell ref="B6:B7"/>
    <mergeCell ref="C6:E6"/>
    <mergeCell ref="F6:F7"/>
    <mergeCell ref="G6:I6"/>
    <mergeCell ref="J6:J7"/>
    <mergeCell ref="K6:M6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6"/>
  <sheetViews>
    <sheetView workbookViewId="0"/>
  </sheetViews>
  <sheetFormatPr baseColWidth="10" defaultColWidth="10.81640625" defaultRowHeight="14.65" customHeight="1"/>
  <cols>
    <col min="1" max="1" width="26.81640625" style="3" customWidth="1"/>
    <col min="2" max="2" width="15.54296875" style="3" customWidth="1"/>
    <col min="3" max="5" width="12.54296875" style="3" customWidth="1"/>
    <col min="6" max="6" width="15.54296875" style="3" customWidth="1"/>
    <col min="7" max="9" width="12.54296875" style="3" customWidth="1"/>
    <col min="10" max="10" width="15.54296875" style="3" customWidth="1"/>
    <col min="11" max="13" width="12.54296875" style="3" customWidth="1"/>
    <col min="14" max="16384" width="10.81640625" style="3"/>
  </cols>
  <sheetData>
    <row r="1" spans="1:13" s="5" customFormat="1" ht="20.25" customHeight="1">
      <c r="A1" s="4" t="s">
        <v>0</v>
      </c>
    </row>
    <row r="2" spans="1:13" s="2" customFormat="1" ht="14.65" customHeight="1">
      <c r="A2" s="1"/>
    </row>
    <row r="3" spans="1:13" s="2" customFormat="1" ht="14.65" customHeight="1">
      <c r="A3" s="9" t="s">
        <v>343</v>
      </c>
    </row>
    <row r="5" spans="1:13" ht="14.65" customHeight="1">
      <c r="A5" s="374" t="s">
        <v>207</v>
      </c>
      <c r="B5" s="366">
        <v>2012</v>
      </c>
      <c r="C5" s="366"/>
      <c r="D5" s="366"/>
      <c r="E5" s="366"/>
      <c r="F5" s="366">
        <v>2015</v>
      </c>
      <c r="G5" s="366"/>
      <c r="H5" s="366"/>
      <c r="I5" s="366"/>
      <c r="J5" s="366" t="s">
        <v>214</v>
      </c>
      <c r="K5" s="366"/>
      <c r="L5" s="366"/>
      <c r="M5" s="366"/>
    </row>
    <row r="6" spans="1:13" ht="14.65" customHeight="1">
      <c r="A6" s="375"/>
      <c r="B6" s="371" t="s">
        <v>155</v>
      </c>
      <c r="C6" s="366" t="s">
        <v>27</v>
      </c>
      <c r="D6" s="366"/>
      <c r="E6" s="366"/>
      <c r="F6" s="371" t="s">
        <v>155</v>
      </c>
      <c r="G6" s="366" t="s">
        <v>27</v>
      </c>
      <c r="H6" s="366"/>
      <c r="I6" s="366"/>
      <c r="J6" s="371" t="s">
        <v>155</v>
      </c>
      <c r="K6" s="366" t="s">
        <v>27</v>
      </c>
      <c r="L6" s="366"/>
      <c r="M6" s="366"/>
    </row>
    <row r="7" spans="1:13" s="25" customFormat="1" ht="40.15" customHeight="1">
      <c r="A7" s="377"/>
      <c r="B7" s="372"/>
      <c r="C7" s="181" t="s">
        <v>72</v>
      </c>
      <c r="D7" s="181" t="s">
        <v>159</v>
      </c>
      <c r="E7" s="181" t="s">
        <v>158</v>
      </c>
      <c r="F7" s="372"/>
      <c r="G7" s="181" t="s">
        <v>72</v>
      </c>
      <c r="H7" s="181" t="s">
        <v>159</v>
      </c>
      <c r="I7" s="181" t="s">
        <v>158</v>
      </c>
      <c r="J7" s="372"/>
      <c r="K7" s="181" t="s">
        <v>72</v>
      </c>
      <c r="L7" s="181" t="s">
        <v>159</v>
      </c>
      <c r="M7" s="181" t="s">
        <v>158</v>
      </c>
    </row>
    <row r="8" spans="1:13" ht="14.65" customHeight="1">
      <c r="A8" s="8"/>
      <c r="B8" s="365" t="s">
        <v>173</v>
      </c>
      <c r="C8" s="365"/>
      <c r="D8" s="365"/>
      <c r="E8" s="365"/>
      <c r="F8" s="365" t="s">
        <v>173</v>
      </c>
      <c r="G8" s="365"/>
      <c r="H8" s="365"/>
      <c r="I8" s="365"/>
      <c r="J8" s="365" t="s">
        <v>173</v>
      </c>
      <c r="K8" s="365"/>
      <c r="L8" s="365"/>
      <c r="M8" s="365"/>
    </row>
    <row r="9" spans="1:13" ht="14.65" customHeight="1">
      <c r="A9" s="8"/>
      <c r="B9" s="362" t="s">
        <v>5</v>
      </c>
      <c r="C9" s="362"/>
      <c r="D9" s="362"/>
      <c r="E9" s="362"/>
      <c r="F9" s="362" t="s">
        <v>5</v>
      </c>
      <c r="G9" s="362"/>
      <c r="H9" s="362"/>
      <c r="I9" s="362"/>
      <c r="J9" s="362" t="s">
        <v>5</v>
      </c>
      <c r="K9" s="362"/>
      <c r="L9" s="362"/>
      <c r="M9" s="362"/>
    </row>
    <row r="10" spans="1:13" ht="14.65" customHeight="1">
      <c r="A10" s="26" t="s">
        <v>29</v>
      </c>
      <c r="B10" s="307">
        <f>B11+B12</f>
        <v>8174</v>
      </c>
      <c r="C10" s="307">
        <f t="shared" ref="C10:I10" si="0">C11+C12</f>
        <v>4557</v>
      </c>
      <c r="D10" s="307">
        <f t="shared" si="0"/>
        <v>3617</v>
      </c>
      <c r="E10" s="307">
        <f t="shared" si="0"/>
        <v>7089</v>
      </c>
      <c r="F10" s="307">
        <f t="shared" si="0"/>
        <v>7958</v>
      </c>
      <c r="G10" s="307">
        <f t="shared" si="0"/>
        <v>4169</v>
      </c>
      <c r="H10" s="307">
        <f t="shared" si="0"/>
        <v>3789</v>
      </c>
      <c r="I10" s="307">
        <f t="shared" si="0"/>
        <v>6712</v>
      </c>
      <c r="J10" s="309">
        <f>F10-B10</f>
        <v>-216</v>
      </c>
      <c r="K10" s="309">
        <f t="shared" ref="K10:M10" si="1">G10-C10</f>
        <v>-388</v>
      </c>
      <c r="L10" s="309">
        <f t="shared" si="1"/>
        <v>172</v>
      </c>
      <c r="M10" s="309">
        <f t="shared" si="1"/>
        <v>-377</v>
      </c>
    </row>
    <row r="11" spans="1:13" ht="14.65" customHeight="1">
      <c r="A11" s="27" t="s">
        <v>30</v>
      </c>
      <c r="B11" s="292">
        <f>SUM(C11:D11)</f>
        <v>7365</v>
      </c>
      <c r="C11" s="292">
        <v>4160</v>
      </c>
      <c r="D11" s="292">
        <v>3205</v>
      </c>
      <c r="E11" s="292">
        <v>6599</v>
      </c>
      <c r="F11" s="292">
        <f>SUM(G11:H11)</f>
        <v>6841</v>
      </c>
      <c r="G11" s="292">
        <v>3620</v>
      </c>
      <c r="H11" s="292">
        <v>3221</v>
      </c>
      <c r="I11" s="292">
        <v>6133</v>
      </c>
      <c r="J11" s="293">
        <f t="shared" ref="J11:J12" si="2">F11-B11</f>
        <v>-524</v>
      </c>
      <c r="K11" s="293">
        <f t="shared" ref="K11:K12" si="3">G11-C11</f>
        <v>-540</v>
      </c>
      <c r="L11" s="293">
        <f t="shared" ref="L11:L12" si="4">H11-D11</f>
        <v>16</v>
      </c>
      <c r="M11" s="293">
        <f t="shared" ref="M11:M12" si="5">I11-E11</f>
        <v>-466</v>
      </c>
    </row>
    <row r="12" spans="1:13" ht="14.65" customHeight="1">
      <c r="A12" s="30" t="s">
        <v>41</v>
      </c>
      <c r="B12" s="291">
        <f>SUM(C12:D12)</f>
        <v>809</v>
      </c>
      <c r="C12" s="291">
        <v>397</v>
      </c>
      <c r="D12" s="291">
        <v>412</v>
      </c>
      <c r="E12" s="291">
        <v>490</v>
      </c>
      <c r="F12" s="291">
        <f>SUM(G12:H12)</f>
        <v>1117</v>
      </c>
      <c r="G12" s="291">
        <v>549</v>
      </c>
      <c r="H12" s="291">
        <v>568</v>
      </c>
      <c r="I12" s="291">
        <v>579</v>
      </c>
      <c r="J12" s="294">
        <f t="shared" si="2"/>
        <v>308</v>
      </c>
      <c r="K12" s="294">
        <f t="shared" si="3"/>
        <v>152</v>
      </c>
      <c r="L12" s="294">
        <f t="shared" si="4"/>
        <v>156</v>
      </c>
      <c r="M12" s="294">
        <f t="shared" si="5"/>
        <v>89</v>
      </c>
    </row>
    <row r="13" spans="1:13" ht="14.65" customHeight="1">
      <c r="A13" s="31"/>
      <c r="B13" s="376" t="s">
        <v>156</v>
      </c>
      <c r="C13" s="364"/>
      <c r="D13" s="364"/>
      <c r="E13" s="364"/>
      <c r="F13" s="376" t="s">
        <v>156</v>
      </c>
      <c r="G13" s="364"/>
      <c r="H13" s="364"/>
      <c r="I13" s="364"/>
      <c r="J13" s="376" t="s">
        <v>124</v>
      </c>
      <c r="K13" s="364"/>
      <c r="L13" s="364"/>
      <c r="M13" s="364"/>
    </row>
    <row r="14" spans="1:13" ht="14.65" customHeight="1">
      <c r="A14" s="26" t="s">
        <v>29</v>
      </c>
      <c r="B14" s="304">
        <f t="shared" ref="B14:E16" si="6">B10*100/$B10</f>
        <v>100</v>
      </c>
      <c r="C14" s="63">
        <f t="shared" si="6"/>
        <v>55.749938830437976</v>
      </c>
      <c r="D14" s="63">
        <f t="shared" si="6"/>
        <v>44.250061169562024</v>
      </c>
      <c r="E14" s="63">
        <f t="shared" si="6"/>
        <v>86.726205040371909</v>
      </c>
      <c r="F14" s="304">
        <f t="shared" ref="F14:I16" si="7">F10*100/$F10</f>
        <v>100</v>
      </c>
      <c r="G14" s="63">
        <f t="shared" si="7"/>
        <v>52.387534556421208</v>
      </c>
      <c r="H14" s="63">
        <f t="shared" si="7"/>
        <v>47.612465443578792</v>
      </c>
      <c r="I14" s="63">
        <f t="shared" si="7"/>
        <v>84.342799698416684</v>
      </c>
      <c r="J14" s="183" t="s">
        <v>103</v>
      </c>
      <c r="K14" s="174">
        <f t="shared" ref="K14:M16" si="8">G14-C14</f>
        <v>-3.3624042740167681</v>
      </c>
      <c r="L14" s="174">
        <f t="shared" si="8"/>
        <v>3.3624042740167681</v>
      </c>
      <c r="M14" s="174">
        <f t="shared" si="8"/>
        <v>-2.3834053419552248</v>
      </c>
    </row>
    <row r="15" spans="1:13" ht="14.65" customHeight="1">
      <c r="A15" s="27" t="s">
        <v>30</v>
      </c>
      <c r="B15" s="305">
        <f t="shared" si="6"/>
        <v>100</v>
      </c>
      <c r="C15" s="65">
        <f t="shared" si="6"/>
        <v>56.483367277664627</v>
      </c>
      <c r="D15" s="65">
        <f t="shared" si="6"/>
        <v>43.516632722335373</v>
      </c>
      <c r="E15" s="65">
        <f t="shared" si="6"/>
        <v>89.599456890699258</v>
      </c>
      <c r="F15" s="305">
        <f t="shared" si="7"/>
        <v>100</v>
      </c>
      <c r="G15" s="65">
        <f t="shared" si="7"/>
        <v>52.916240315743309</v>
      </c>
      <c r="H15" s="65">
        <f t="shared" si="7"/>
        <v>47.083759684256691</v>
      </c>
      <c r="I15" s="65">
        <f t="shared" si="7"/>
        <v>89.650635871948552</v>
      </c>
      <c r="J15" s="175" t="s">
        <v>103</v>
      </c>
      <c r="K15" s="175">
        <f t="shared" si="8"/>
        <v>-3.5671269619213177</v>
      </c>
      <c r="L15" s="175">
        <f t="shared" si="8"/>
        <v>3.5671269619213177</v>
      </c>
      <c r="M15" s="175">
        <f t="shared" si="8"/>
        <v>5.1178981249293543E-2</v>
      </c>
    </row>
    <row r="16" spans="1:13" ht="14.65" customHeight="1">
      <c r="A16" s="30" t="s">
        <v>41</v>
      </c>
      <c r="B16" s="280">
        <f t="shared" si="6"/>
        <v>100</v>
      </c>
      <c r="C16" s="195">
        <f t="shared" si="6"/>
        <v>49.072929542645241</v>
      </c>
      <c r="D16" s="195">
        <f t="shared" si="6"/>
        <v>50.927070457354759</v>
      </c>
      <c r="E16" s="195">
        <f t="shared" si="6"/>
        <v>60.568603213844256</v>
      </c>
      <c r="F16" s="280">
        <f t="shared" si="7"/>
        <v>100</v>
      </c>
      <c r="G16" s="195">
        <f t="shared" si="7"/>
        <v>49.149507609668753</v>
      </c>
      <c r="H16" s="195">
        <f t="shared" si="7"/>
        <v>50.850492390331247</v>
      </c>
      <c r="I16" s="195">
        <f t="shared" si="7"/>
        <v>51.835273052820057</v>
      </c>
      <c r="J16" s="196" t="s">
        <v>103</v>
      </c>
      <c r="K16" s="196">
        <f t="shared" si="8"/>
        <v>7.6578067023511665E-2</v>
      </c>
      <c r="L16" s="196">
        <f t="shared" si="8"/>
        <v>-7.6578067023511665E-2</v>
      </c>
      <c r="M16" s="196">
        <f t="shared" si="8"/>
        <v>-8.7333301610241989</v>
      </c>
    </row>
    <row r="17" spans="1:13" ht="14.65" customHeight="1">
      <c r="A17" s="8"/>
      <c r="B17" s="365" t="s">
        <v>172</v>
      </c>
      <c r="C17" s="365"/>
      <c r="D17" s="365"/>
      <c r="E17" s="365"/>
      <c r="F17" s="365" t="s">
        <v>172</v>
      </c>
      <c r="G17" s="365"/>
      <c r="H17" s="365"/>
      <c r="I17" s="365"/>
      <c r="J17" s="365" t="s">
        <v>172</v>
      </c>
      <c r="K17" s="365"/>
      <c r="L17" s="365"/>
      <c r="M17" s="365"/>
    </row>
    <row r="18" spans="1:13" ht="14.65" customHeight="1">
      <c r="A18" s="8"/>
      <c r="B18" s="362" t="s">
        <v>5</v>
      </c>
      <c r="C18" s="362"/>
      <c r="D18" s="362"/>
      <c r="E18" s="362"/>
      <c r="F18" s="362" t="s">
        <v>5</v>
      </c>
      <c r="G18" s="362"/>
      <c r="H18" s="362"/>
      <c r="I18" s="362"/>
      <c r="J18" s="362" t="s">
        <v>5</v>
      </c>
      <c r="K18" s="362"/>
      <c r="L18" s="362"/>
      <c r="M18" s="362"/>
    </row>
    <row r="19" spans="1:13" ht="14.65" customHeight="1">
      <c r="A19" s="26" t="s">
        <v>29</v>
      </c>
      <c r="B19" s="307">
        <f>B20+B21</f>
        <v>31160</v>
      </c>
      <c r="C19" s="307">
        <f t="shared" ref="C19:I19" si="9">C20+C21</f>
        <v>20501</v>
      </c>
      <c r="D19" s="307">
        <f t="shared" si="9"/>
        <v>10659</v>
      </c>
      <c r="E19" s="307">
        <f t="shared" si="9"/>
        <v>24565</v>
      </c>
      <c r="F19" s="307">
        <f t="shared" si="9"/>
        <v>33450</v>
      </c>
      <c r="G19" s="307">
        <f t="shared" si="9"/>
        <v>21091</v>
      </c>
      <c r="H19" s="307">
        <f t="shared" si="9"/>
        <v>12359</v>
      </c>
      <c r="I19" s="307">
        <f t="shared" si="9"/>
        <v>25422</v>
      </c>
      <c r="J19" s="309">
        <f t="shared" ref="J19:J21" si="10">F19-B19</f>
        <v>2290</v>
      </c>
      <c r="K19" s="309">
        <f t="shared" ref="K19:K21" si="11">G19-C19</f>
        <v>590</v>
      </c>
      <c r="L19" s="309">
        <f t="shared" ref="L19:L21" si="12">H19-D19</f>
        <v>1700</v>
      </c>
      <c r="M19" s="309">
        <f t="shared" ref="M19:M21" si="13">I19-E19</f>
        <v>857</v>
      </c>
    </row>
    <row r="20" spans="1:13" ht="14.65" customHeight="1">
      <c r="A20" s="27" t="s">
        <v>30</v>
      </c>
      <c r="B20" s="292">
        <f>SUM(C20:D20)</f>
        <v>17288</v>
      </c>
      <c r="C20" s="292">
        <v>12482</v>
      </c>
      <c r="D20" s="292">
        <v>4806</v>
      </c>
      <c r="E20" s="292">
        <v>15041</v>
      </c>
      <c r="F20" s="292">
        <f>SUM(G20:H20)</f>
        <v>17154</v>
      </c>
      <c r="G20" s="292">
        <v>12031</v>
      </c>
      <c r="H20" s="292">
        <v>5123</v>
      </c>
      <c r="I20" s="292">
        <v>14890</v>
      </c>
      <c r="J20" s="293">
        <f t="shared" si="10"/>
        <v>-134</v>
      </c>
      <c r="K20" s="293">
        <f t="shared" si="11"/>
        <v>-451</v>
      </c>
      <c r="L20" s="293">
        <f t="shared" si="12"/>
        <v>317</v>
      </c>
      <c r="M20" s="293">
        <f t="shared" si="13"/>
        <v>-151</v>
      </c>
    </row>
    <row r="21" spans="1:13" ht="14.65" customHeight="1">
      <c r="A21" s="30" t="s">
        <v>41</v>
      </c>
      <c r="B21" s="291">
        <f>SUM(C21:D21)</f>
        <v>13872</v>
      </c>
      <c r="C21" s="291">
        <v>8019</v>
      </c>
      <c r="D21" s="291">
        <v>5853</v>
      </c>
      <c r="E21" s="291">
        <v>9524</v>
      </c>
      <c r="F21" s="291">
        <f>SUM(G21:H21)</f>
        <v>16296</v>
      </c>
      <c r="G21" s="291">
        <v>9060</v>
      </c>
      <c r="H21" s="291">
        <v>7236</v>
      </c>
      <c r="I21" s="291">
        <v>10532</v>
      </c>
      <c r="J21" s="294">
        <f t="shared" si="10"/>
        <v>2424</v>
      </c>
      <c r="K21" s="294">
        <f t="shared" si="11"/>
        <v>1041</v>
      </c>
      <c r="L21" s="294">
        <f t="shared" si="12"/>
        <v>1383</v>
      </c>
      <c r="M21" s="294">
        <f t="shared" si="13"/>
        <v>1008</v>
      </c>
    </row>
    <row r="22" spans="1:13" ht="14.65" customHeight="1">
      <c r="A22" s="31"/>
      <c r="B22" s="376" t="s">
        <v>156</v>
      </c>
      <c r="C22" s="364"/>
      <c r="D22" s="364"/>
      <c r="E22" s="364"/>
      <c r="F22" s="376" t="s">
        <v>156</v>
      </c>
      <c r="G22" s="364"/>
      <c r="H22" s="364"/>
      <c r="I22" s="364"/>
      <c r="J22" s="376" t="s">
        <v>124</v>
      </c>
      <c r="K22" s="364"/>
      <c r="L22" s="364"/>
      <c r="M22" s="364"/>
    </row>
    <row r="23" spans="1:13" ht="14.65" customHeight="1">
      <c r="A23" s="26" t="s">
        <v>29</v>
      </c>
      <c r="B23" s="304">
        <f t="shared" ref="B23:E25" si="14">B19*100/$B19</f>
        <v>100</v>
      </c>
      <c r="C23" s="63">
        <f t="shared" si="14"/>
        <v>65.792682926829272</v>
      </c>
      <c r="D23" s="63">
        <f t="shared" si="14"/>
        <v>34.207317073170735</v>
      </c>
      <c r="E23" s="63">
        <f t="shared" si="14"/>
        <v>78.835044929396659</v>
      </c>
      <c r="F23" s="304">
        <f t="shared" ref="F23:I25" si="15">F19*100/$F19</f>
        <v>100</v>
      </c>
      <c r="G23" s="63">
        <f t="shared" si="15"/>
        <v>63.052316890881912</v>
      </c>
      <c r="H23" s="63">
        <f t="shared" si="15"/>
        <v>36.947683109118088</v>
      </c>
      <c r="I23" s="63">
        <f t="shared" si="15"/>
        <v>76</v>
      </c>
      <c r="J23" s="183" t="s">
        <v>103</v>
      </c>
      <c r="K23" s="174">
        <f t="shared" ref="K23:M25" si="16">G23-C23</f>
        <v>-2.7403660359473605</v>
      </c>
      <c r="L23" s="174">
        <f t="shared" si="16"/>
        <v>2.7403660359473534</v>
      </c>
      <c r="M23" s="174">
        <f t="shared" si="16"/>
        <v>-2.8350449293966591</v>
      </c>
    </row>
    <row r="24" spans="1:13" ht="14.65" customHeight="1">
      <c r="A24" s="27" t="s">
        <v>30</v>
      </c>
      <c r="B24" s="305">
        <f t="shared" si="14"/>
        <v>100</v>
      </c>
      <c r="C24" s="65">
        <f t="shared" si="14"/>
        <v>72.200370198981958</v>
      </c>
      <c r="D24" s="65">
        <f t="shared" si="14"/>
        <v>27.799629801018046</v>
      </c>
      <c r="E24" s="65">
        <f t="shared" si="14"/>
        <v>87.002545118000924</v>
      </c>
      <c r="F24" s="305">
        <f t="shared" si="15"/>
        <v>100</v>
      </c>
      <c r="G24" s="65">
        <f t="shared" si="15"/>
        <v>70.135245423807859</v>
      </c>
      <c r="H24" s="65">
        <f t="shared" si="15"/>
        <v>29.864754576192141</v>
      </c>
      <c r="I24" s="65">
        <f t="shared" si="15"/>
        <v>86.801912090474531</v>
      </c>
      <c r="J24" s="175" t="s">
        <v>103</v>
      </c>
      <c r="K24" s="175">
        <f t="shared" si="16"/>
        <v>-2.0651247751740982</v>
      </c>
      <c r="L24" s="175">
        <f t="shared" si="16"/>
        <v>2.0651247751740947</v>
      </c>
      <c r="M24" s="175">
        <f t="shared" si="16"/>
        <v>-0.20063302752639345</v>
      </c>
    </row>
    <row r="25" spans="1:13" ht="14.65" customHeight="1">
      <c r="A25" s="30" t="s">
        <v>41</v>
      </c>
      <c r="B25" s="304">
        <f t="shared" si="14"/>
        <v>100</v>
      </c>
      <c r="C25" s="63">
        <f t="shared" si="14"/>
        <v>57.807093425605537</v>
      </c>
      <c r="D25" s="63">
        <f t="shared" si="14"/>
        <v>42.192906574394463</v>
      </c>
      <c r="E25" s="63">
        <f t="shared" si="14"/>
        <v>68.656286043829297</v>
      </c>
      <c r="F25" s="304">
        <f t="shared" si="15"/>
        <v>100</v>
      </c>
      <c r="G25" s="63">
        <f t="shared" si="15"/>
        <v>55.596465390279825</v>
      </c>
      <c r="H25" s="63">
        <f t="shared" si="15"/>
        <v>44.403534609720175</v>
      </c>
      <c r="I25" s="63">
        <f t="shared" si="15"/>
        <v>64.629356897398139</v>
      </c>
      <c r="J25" s="174" t="s">
        <v>103</v>
      </c>
      <c r="K25" s="174">
        <f t="shared" si="16"/>
        <v>-2.2106280353257119</v>
      </c>
      <c r="L25" s="174">
        <f t="shared" si="16"/>
        <v>2.2106280353257119</v>
      </c>
      <c r="M25" s="174">
        <f t="shared" si="16"/>
        <v>-4.0269291464311578</v>
      </c>
    </row>
    <row r="26" spans="1:13" ht="20.25" customHeight="1">
      <c r="A26" s="373" t="s">
        <v>127</v>
      </c>
      <c r="B26" s="373"/>
      <c r="C26" s="373"/>
      <c r="D26" s="373"/>
      <c r="E26" s="373"/>
      <c r="F26" s="373"/>
      <c r="G26" s="373"/>
      <c r="H26" s="373"/>
      <c r="I26" s="373"/>
      <c r="J26" s="373"/>
      <c r="K26" s="373"/>
      <c r="L26" s="373"/>
      <c r="M26" s="373"/>
    </row>
  </sheetData>
  <mergeCells count="29">
    <mergeCell ref="A26:M26"/>
    <mergeCell ref="B18:E18"/>
    <mergeCell ref="F18:I18"/>
    <mergeCell ref="J18:M18"/>
    <mergeCell ref="B22:E22"/>
    <mergeCell ref="F22:I22"/>
    <mergeCell ref="J22:M22"/>
    <mergeCell ref="B13:E13"/>
    <mergeCell ref="F13:I13"/>
    <mergeCell ref="J13:M13"/>
    <mergeCell ref="B17:E17"/>
    <mergeCell ref="F17:I17"/>
    <mergeCell ref="J17:M17"/>
    <mergeCell ref="B8:E8"/>
    <mergeCell ref="F8:I8"/>
    <mergeCell ref="J8:M8"/>
    <mergeCell ref="B9:E9"/>
    <mergeCell ref="F9:I9"/>
    <mergeCell ref="J9:M9"/>
    <mergeCell ref="A5:A7"/>
    <mergeCell ref="B5:E5"/>
    <mergeCell ref="F5:I5"/>
    <mergeCell ref="J5:M5"/>
    <mergeCell ref="B6:B7"/>
    <mergeCell ref="C6:E6"/>
    <mergeCell ref="F6:F7"/>
    <mergeCell ref="G6:I6"/>
    <mergeCell ref="J6:J7"/>
    <mergeCell ref="K6:M6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6"/>
  <sheetViews>
    <sheetView workbookViewId="0"/>
  </sheetViews>
  <sheetFormatPr baseColWidth="10" defaultColWidth="10.81640625" defaultRowHeight="14.65" customHeight="1"/>
  <cols>
    <col min="1" max="1" width="26.81640625" style="3" customWidth="1"/>
    <col min="2" max="2" width="15.54296875" style="3" customWidth="1"/>
    <col min="3" max="5" width="12.54296875" style="3" customWidth="1"/>
    <col min="6" max="6" width="15.54296875" style="3" customWidth="1"/>
    <col min="7" max="9" width="12.54296875" style="3" customWidth="1"/>
    <col min="10" max="10" width="15.54296875" style="3" customWidth="1"/>
    <col min="11" max="13" width="12.54296875" style="3" customWidth="1"/>
    <col min="14" max="16384" width="10.81640625" style="3"/>
  </cols>
  <sheetData>
    <row r="1" spans="1:13" s="5" customFormat="1" ht="20.25" customHeight="1">
      <c r="A1" s="4" t="s">
        <v>0</v>
      </c>
    </row>
    <row r="2" spans="1:13" s="2" customFormat="1" ht="14.65" customHeight="1">
      <c r="A2" s="1"/>
    </row>
    <row r="3" spans="1:13" s="2" customFormat="1" ht="14.65" customHeight="1">
      <c r="A3" s="9" t="s">
        <v>342</v>
      </c>
    </row>
    <row r="5" spans="1:13" ht="14.65" customHeight="1">
      <c r="A5" s="374" t="s">
        <v>207</v>
      </c>
      <c r="B5" s="366">
        <v>2012</v>
      </c>
      <c r="C5" s="366"/>
      <c r="D5" s="366"/>
      <c r="E5" s="366"/>
      <c r="F5" s="366">
        <v>2015</v>
      </c>
      <c r="G5" s="366"/>
      <c r="H5" s="366"/>
      <c r="I5" s="366"/>
      <c r="J5" s="366" t="s">
        <v>214</v>
      </c>
      <c r="K5" s="366"/>
      <c r="L5" s="366"/>
      <c r="M5" s="366"/>
    </row>
    <row r="6" spans="1:13" ht="14.65" customHeight="1">
      <c r="A6" s="375"/>
      <c r="B6" s="371" t="s">
        <v>155</v>
      </c>
      <c r="C6" s="366" t="s">
        <v>27</v>
      </c>
      <c r="D6" s="366"/>
      <c r="E6" s="366"/>
      <c r="F6" s="371" t="s">
        <v>155</v>
      </c>
      <c r="G6" s="366" t="s">
        <v>27</v>
      </c>
      <c r="H6" s="366"/>
      <c r="I6" s="366"/>
      <c r="J6" s="371" t="s">
        <v>155</v>
      </c>
      <c r="K6" s="366" t="s">
        <v>27</v>
      </c>
      <c r="L6" s="366"/>
      <c r="M6" s="366"/>
    </row>
    <row r="7" spans="1:13" s="25" customFormat="1" ht="40.15" customHeight="1">
      <c r="A7" s="377"/>
      <c r="B7" s="372"/>
      <c r="C7" s="181" t="s">
        <v>72</v>
      </c>
      <c r="D7" s="181" t="s">
        <v>159</v>
      </c>
      <c r="E7" s="181" t="s">
        <v>158</v>
      </c>
      <c r="F7" s="372"/>
      <c r="G7" s="181" t="s">
        <v>72</v>
      </c>
      <c r="H7" s="181" t="s">
        <v>159</v>
      </c>
      <c r="I7" s="181" t="s">
        <v>158</v>
      </c>
      <c r="J7" s="372"/>
      <c r="K7" s="181" t="s">
        <v>72</v>
      </c>
      <c r="L7" s="181" t="s">
        <v>159</v>
      </c>
      <c r="M7" s="181" t="s">
        <v>158</v>
      </c>
    </row>
    <row r="8" spans="1:13" ht="14.65" customHeight="1">
      <c r="A8" s="8"/>
      <c r="B8" s="365" t="s">
        <v>173</v>
      </c>
      <c r="C8" s="365"/>
      <c r="D8" s="365"/>
      <c r="E8" s="365"/>
      <c r="F8" s="365" t="s">
        <v>173</v>
      </c>
      <c r="G8" s="365"/>
      <c r="H8" s="365"/>
      <c r="I8" s="365"/>
      <c r="J8" s="365" t="s">
        <v>173</v>
      </c>
      <c r="K8" s="365"/>
      <c r="L8" s="365"/>
      <c r="M8" s="365"/>
    </row>
    <row r="9" spans="1:13" ht="14.65" customHeight="1">
      <c r="A9" s="8"/>
      <c r="B9" s="362" t="s">
        <v>5</v>
      </c>
      <c r="C9" s="362"/>
      <c r="D9" s="362"/>
      <c r="E9" s="362"/>
      <c r="F9" s="362" t="s">
        <v>5</v>
      </c>
      <c r="G9" s="362"/>
      <c r="H9" s="362"/>
      <c r="I9" s="362"/>
      <c r="J9" s="362" t="s">
        <v>5</v>
      </c>
      <c r="K9" s="362"/>
      <c r="L9" s="362"/>
      <c r="M9" s="362"/>
    </row>
    <row r="10" spans="1:13" ht="14.65" customHeight="1">
      <c r="A10" s="26" t="s">
        <v>29</v>
      </c>
      <c r="B10" s="307">
        <f>B11+B12</f>
        <v>8989</v>
      </c>
      <c r="C10" s="307">
        <f t="shared" ref="C10:I10" si="0">C11+C12</f>
        <v>4998</v>
      </c>
      <c r="D10" s="307">
        <f t="shared" si="0"/>
        <v>3991</v>
      </c>
      <c r="E10" s="307">
        <f t="shared" si="0"/>
        <v>7823</v>
      </c>
      <c r="F10" s="307">
        <f t="shared" si="0"/>
        <v>8761</v>
      </c>
      <c r="G10" s="307">
        <f t="shared" si="0"/>
        <v>5174</v>
      </c>
      <c r="H10" s="307">
        <f t="shared" si="0"/>
        <v>3587</v>
      </c>
      <c r="I10" s="307">
        <f t="shared" si="0"/>
        <v>7694</v>
      </c>
      <c r="J10" s="309">
        <f>F10-B10</f>
        <v>-228</v>
      </c>
      <c r="K10" s="309">
        <f t="shared" ref="K10:M12" si="1">G10-C10</f>
        <v>176</v>
      </c>
      <c r="L10" s="309">
        <f t="shared" si="1"/>
        <v>-404</v>
      </c>
      <c r="M10" s="309">
        <f t="shared" si="1"/>
        <v>-129</v>
      </c>
    </row>
    <row r="11" spans="1:13" ht="14.65" customHeight="1">
      <c r="A11" s="27" t="s">
        <v>30</v>
      </c>
      <c r="B11" s="292">
        <f>SUM(C11:D11)</f>
        <v>8884</v>
      </c>
      <c r="C11" s="292">
        <v>4931</v>
      </c>
      <c r="D11" s="292">
        <v>3953</v>
      </c>
      <c r="E11" s="292">
        <v>7736</v>
      </c>
      <c r="F11" s="292">
        <f>SUM(G11:H11)</f>
        <v>8633</v>
      </c>
      <c r="G11" s="292">
        <v>5129</v>
      </c>
      <c r="H11" s="292">
        <v>3504</v>
      </c>
      <c r="I11" s="292">
        <v>7601</v>
      </c>
      <c r="J11" s="293">
        <f>F11-B11</f>
        <v>-251</v>
      </c>
      <c r="K11" s="293">
        <f t="shared" si="1"/>
        <v>198</v>
      </c>
      <c r="L11" s="293">
        <f t="shared" si="1"/>
        <v>-449</v>
      </c>
      <c r="M11" s="293">
        <f t="shared" si="1"/>
        <v>-135</v>
      </c>
    </row>
    <row r="12" spans="1:13" ht="14.65" customHeight="1">
      <c r="A12" s="30" t="s">
        <v>41</v>
      </c>
      <c r="B12" s="291">
        <f>SUM(C12:D12)</f>
        <v>105</v>
      </c>
      <c r="C12" s="291">
        <v>67</v>
      </c>
      <c r="D12" s="291">
        <v>38</v>
      </c>
      <c r="E12" s="291">
        <v>87</v>
      </c>
      <c r="F12" s="291">
        <f>SUM(G12:H12)</f>
        <v>128</v>
      </c>
      <c r="G12" s="291">
        <v>45</v>
      </c>
      <c r="H12" s="291">
        <v>83</v>
      </c>
      <c r="I12" s="291">
        <v>93</v>
      </c>
      <c r="J12" s="294">
        <f>F12-B12</f>
        <v>23</v>
      </c>
      <c r="K12" s="294">
        <f t="shared" si="1"/>
        <v>-22</v>
      </c>
      <c r="L12" s="294">
        <f t="shared" si="1"/>
        <v>45</v>
      </c>
      <c r="M12" s="294">
        <f t="shared" si="1"/>
        <v>6</v>
      </c>
    </row>
    <row r="13" spans="1:13" ht="14.65" customHeight="1">
      <c r="A13" s="31"/>
      <c r="B13" s="376" t="s">
        <v>156</v>
      </c>
      <c r="C13" s="364"/>
      <c r="D13" s="364"/>
      <c r="E13" s="364"/>
      <c r="F13" s="376" t="s">
        <v>156</v>
      </c>
      <c r="G13" s="364"/>
      <c r="H13" s="364"/>
      <c r="I13" s="364"/>
      <c r="J13" s="376" t="s">
        <v>124</v>
      </c>
      <c r="K13" s="364"/>
      <c r="L13" s="364"/>
      <c r="M13" s="364"/>
    </row>
    <row r="14" spans="1:13" ht="14.65" customHeight="1">
      <c r="A14" s="26" t="s">
        <v>29</v>
      </c>
      <c r="B14" s="304">
        <f t="shared" ref="B14:E16" si="2">B10*100/$B10</f>
        <v>100</v>
      </c>
      <c r="C14" s="63">
        <f t="shared" si="2"/>
        <v>55.601290466125263</v>
      </c>
      <c r="D14" s="63">
        <f t="shared" si="2"/>
        <v>44.398709533874737</v>
      </c>
      <c r="E14" s="63">
        <f t="shared" si="2"/>
        <v>87.028590499499387</v>
      </c>
      <c r="F14" s="304">
        <f t="shared" ref="F14:I16" si="3">F10*100/$F10</f>
        <v>100</v>
      </c>
      <c r="G14" s="63">
        <f t="shared" si="3"/>
        <v>59.057185252825022</v>
      </c>
      <c r="H14" s="63">
        <f t="shared" si="3"/>
        <v>40.942814747174978</v>
      </c>
      <c r="I14" s="63">
        <f t="shared" si="3"/>
        <v>87.821024997146438</v>
      </c>
      <c r="J14" s="183" t="s">
        <v>103</v>
      </c>
      <c r="K14" s="174">
        <f t="shared" ref="K14:M16" si="4">G14-C14</f>
        <v>3.4558947866997585</v>
      </c>
      <c r="L14" s="174">
        <f t="shared" si="4"/>
        <v>-3.4558947866997585</v>
      </c>
      <c r="M14" s="174">
        <f t="shared" si="4"/>
        <v>0.79243449764705076</v>
      </c>
    </row>
    <row r="15" spans="1:13" ht="14.65" customHeight="1">
      <c r="A15" s="27" t="s">
        <v>30</v>
      </c>
      <c r="B15" s="305">
        <f t="shared" si="2"/>
        <v>100</v>
      </c>
      <c r="C15" s="65">
        <f t="shared" si="2"/>
        <v>55.504277352543902</v>
      </c>
      <c r="D15" s="65">
        <f t="shared" si="2"/>
        <v>44.495722647456098</v>
      </c>
      <c r="E15" s="65">
        <f t="shared" si="2"/>
        <v>87.077892841062578</v>
      </c>
      <c r="F15" s="305">
        <f t="shared" si="3"/>
        <v>100</v>
      </c>
      <c r="G15" s="65">
        <f t="shared" si="3"/>
        <v>59.411560291903164</v>
      </c>
      <c r="H15" s="65">
        <f t="shared" si="3"/>
        <v>40.588439708096836</v>
      </c>
      <c r="I15" s="65">
        <f t="shared" si="3"/>
        <v>88.045870496930377</v>
      </c>
      <c r="J15" s="175" t="s">
        <v>103</v>
      </c>
      <c r="K15" s="175">
        <f t="shared" si="4"/>
        <v>3.9072829393592627</v>
      </c>
      <c r="L15" s="175">
        <f t="shared" si="4"/>
        <v>-3.9072829393592627</v>
      </c>
      <c r="M15" s="175">
        <f t="shared" si="4"/>
        <v>0.9679776558677986</v>
      </c>
    </row>
    <row r="16" spans="1:13" ht="14.65" customHeight="1">
      <c r="A16" s="30" t="s">
        <v>41</v>
      </c>
      <c r="B16" s="280">
        <f t="shared" si="2"/>
        <v>100</v>
      </c>
      <c r="C16" s="195">
        <f t="shared" si="2"/>
        <v>63.80952380952381</v>
      </c>
      <c r="D16" s="195">
        <f t="shared" si="2"/>
        <v>36.19047619047619</v>
      </c>
      <c r="E16" s="195">
        <f t="shared" si="2"/>
        <v>82.857142857142861</v>
      </c>
      <c r="F16" s="280">
        <f t="shared" si="3"/>
        <v>100</v>
      </c>
      <c r="G16" s="195">
        <f t="shared" si="3"/>
        <v>35.15625</v>
      </c>
      <c r="H16" s="195">
        <f t="shared" si="3"/>
        <v>64.84375</v>
      </c>
      <c r="I16" s="195">
        <f t="shared" si="3"/>
        <v>72.65625</v>
      </c>
      <c r="J16" s="196" t="s">
        <v>103</v>
      </c>
      <c r="K16" s="196">
        <f t="shared" si="4"/>
        <v>-28.65327380952381</v>
      </c>
      <c r="L16" s="196">
        <f t="shared" si="4"/>
        <v>28.65327380952381</v>
      </c>
      <c r="M16" s="196">
        <f t="shared" si="4"/>
        <v>-10.200892857142861</v>
      </c>
    </row>
    <row r="17" spans="1:13" ht="14.65" customHeight="1">
      <c r="A17" s="8"/>
      <c r="B17" s="365" t="s">
        <v>172</v>
      </c>
      <c r="C17" s="365"/>
      <c r="D17" s="365"/>
      <c r="E17" s="365"/>
      <c r="F17" s="365" t="s">
        <v>172</v>
      </c>
      <c r="G17" s="365"/>
      <c r="H17" s="365"/>
      <c r="I17" s="365"/>
      <c r="J17" s="365" t="s">
        <v>172</v>
      </c>
      <c r="K17" s="365"/>
      <c r="L17" s="365"/>
      <c r="M17" s="365"/>
    </row>
    <row r="18" spans="1:13" ht="14.65" customHeight="1">
      <c r="A18" s="8"/>
      <c r="B18" s="362" t="s">
        <v>5</v>
      </c>
      <c r="C18" s="362"/>
      <c r="D18" s="362"/>
      <c r="E18" s="362"/>
      <c r="F18" s="362" t="s">
        <v>5</v>
      </c>
      <c r="G18" s="362"/>
      <c r="H18" s="362"/>
      <c r="I18" s="362"/>
      <c r="J18" s="362" t="s">
        <v>5</v>
      </c>
      <c r="K18" s="362"/>
      <c r="L18" s="362"/>
      <c r="M18" s="362"/>
    </row>
    <row r="19" spans="1:13" ht="14.65" customHeight="1">
      <c r="A19" s="26" t="s">
        <v>29</v>
      </c>
      <c r="B19" s="307">
        <f>B20+B21</f>
        <v>21136</v>
      </c>
      <c r="C19" s="307">
        <f t="shared" ref="C19:I19" si="5">C20+C21</f>
        <v>15160</v>
      </c>
      <c r="D19" s="307">
        <f t="shared" si="5"/>
        <v>5976</v>
      </c>
      <c r="E19" s="307">
        <f t="shared" si="5"/>
        <v>16884</v>
      </c>
      <c r="F19" s="307">
        <f t="shared" si="5"/>
        <v>21210</v>
      </c>
      <c r="G19" s="307">
        <f t="shared" si="5"/>
        <v>15251</v>
      </c>
      <c r="H19" s="307">
        <f t="shared" si="5"/>
        <v>5959</v>
      </c>
      <c r="I19" s="307">
        <f t="shared" si="5"/>
        <v>17236</v>
      </c>
      <c r="J19" s="309">
        <f>F19-B19</f>
        <v>74</v>
      </c>
      <c r="K19" s="309">
        <f t="shared" ref="K19:M19" si="6">G19-C19</f>
        <v>91</v>
      </c>
      <c r="L19" s="309">
        <f t="shared" si="6"/>
        <v>-17</v>
      </c>
      <c r="M19" s="309">
        <f t="shared" si="6"/>
        <v>352</v>
      </c>
    </row>
    <row r="20" spans="1:13" ht="14.65" customHeight="1">
      <c r="A20" s="27" t="s">
        <v>30</v>
      </c>
      <c r="B20" s="292">
        <f>SUM(C20:D20)</f>
        <v>19344</v>
      </c>
      <c r="C20" s="292">
        <v>14109</v>
      </c>
      <c r="D20" s="292">
        <v>5235</v>
      </c>
      <c r="E20" s="292">
        <v>15619</v>
      </c>
      <c r="F20" s="292">
        <f>SUM(G20:H20)</f>
        <v>19150</v>
      </c>
      <c r="G20" s="292">
        <v>14347</v>
      </c>
      <c r="H20" s="292">
        <v>4803</v>
      </c>
      <c r="I20" s="292">
        <v>15961</v>
      </c>
      <c r="J20" s="293">
        <v>-216</v>
      </c>
      <c r="K20" s="293">
        <v>-388</v>
      </c>
      <c r="L20" s="293">
        <v>172</v>
      </c>
      <c r="M20" s="293">
        <v>-377</v>
      </c>
    </row>
    <row r="21" spans="1:13" ht="14.65" customHeight="1">
      <c r="A21" s="30" t="s">
        <v>41</v>
      </c>
      <c r="B21" s="291">
        <f>SUM(C21:D21)</f>
        <v>1792</v>
      </c>
      <c r="C21" s="291">
        <v>1051</v>
      </c>
      <c r="D21" s="291">
        <v>741</v>
      </c>
      <c r="E21" s="291">
        <v>1265</v>
      </c>
      <c r="F21" s="291">
        <f>SUM(G21:H21)</f>
        <v>2060</v>
      </c>
      <c r="G21" s="291">
        <v>904</v>
      </c>
      <c r="H21" s="291">
        <v>1156</v>
      </c>
      <c r="I21" s="291">
        <v>1275</v>
      </c>
      <c r="J21" s="294">
        <v>-216</v>
      </c>
      <c r="K21" s="294">
        <v>-388</v>
      </c>
      <c r="L21" s="294">
        <v>172</v>
      </c>
      <c r="M21" s="294">
        <v>-377</v>
      </c>
    </row>
    <row r="22" spans="1:13" ht="14.65" customHeight="1">
      <c r="A22" s="31"/>
      <c r="B22" s="376" t="s">
        <v>156</v>
      </c>
      <c r="C22" s="364"/>
      <c r="D22" s="364"/>
      <c r="E22" s="364"/>
      <c r="F22" s="376" t="s">
        <v>156</v>
      </c>
      <c r="G22" s="364"/>
      <c r="H22" s="364"/>
      <c r="I22" s="364"/>
      <c r="J22" s="376" t="s">
        <v>124</v>
      </c>
      <c r="K22" s="364"/>
      <c r="L22" s="364"/>
      <c r="M22" s="364"/>
    </row>
    <row r="23" spans="1:13" ht="14.65" customHeight="1">
      <c r="A23" s="26" t="s">
        <v>29</v>
      </c>
      <c r="B23" s="304">
        <f t="shared" ref="B23:E25" si="7">B19*100/$B19</f>
        <v>100</v>
      </c>
      <c r="C23" s="63">
        <f t="shared" si="7"/>
        <v>71.725965177895532</v>
      </c>
      <c r="D23" s="63">
        <f t="shared" si="7"/>
        <v>28.274034822104465</v>
      </c>
      <c r="E23" s="63">
        <f t="shared" si="7"/>
        <v>79.882664647993948</v>
      </c>
      <c r="F23" s="304">
        <f t="shared" ref="F23:I25" si="8">F19*100/$F19</f>
        <v>100</v>
      </c>
      <c r="G23" s="63">
        <f t="shared" si="8"/>
        <v>71.904761904761898</v>
      </c>
      <c r="H23" s="63">
        <f t="shared" si="8"/>
        <v>28.095238095238095</v>
      </c>
      <c r="I23" s="63">
        <f t="shared" si="8"/>
        <v>81.263554926921259</v>
      </c>
      <c r="J23" s="183" t="s">
        <v>103</v>
      </c>
      <c r="K23" s="174">
        <f t="shared" ref="K23:M25" si="9">G23-C23</f>
        <v>0.17879672686636638</v>
      </c>
      <c r="L23" s="174">
        <f t="shared" si="9"/>
        <v>-0.17879672686636994</v>
      </c>
      <c r="M23" s="174">
        <f t="shared" si="9"/>
        <v>1.3808902789273105</v>
      </c>
    </row>
    <row r="24" spans="1:13" ht="14.65" customHeight="1">
      <c r="A24" s="27" t="s">
        <v>30</v>
      </c>
      <c r="B24" s="305">
        <f t="shared" si="7"/>
        <v>100</v>
      </c>
      <c r="C24" s="65">
        <f t="shared" si="7"/>
        <v>72.937344913151364</v>
      </c>
      <c r="D24" s="65">
        <f t="shared" si="7"/>
        <v>27.062655086848636</v>
      </c>
      <c r="E24" s="65">
        <f t="shared" si="7"/>
        <v>80.743382961124894</v>
      </c>
      <c r="F24" s="305">
        <f t="shared" si="8"/>
        <v>100</v>
      </c>
      <c r="G24" s="65">
        <f t="shared" si="8"/>
        <v>74.919060052219322</v>
      </c>
      <c r="H24" s="65">
        <f t="shared" si="8"/>
        <v>25.080939947780678</v>
      </c>
      <c r="I24" s="65">
        <f t="shared" si="8"/>
        <v>83.347258485639685</v>
      </c>
      <c r="J24" s="175" t="s">
        <v>103</v>
      </c>
      <c r="K24" s="175">
        <f t="shared" si="9"/>
        <v>1.9817151390679584</v>
      </c>
      <c r="L24" s="175">
        <f t="shared" si="9"/>
        <v>-1.9817151390679584</v>
      </c>
      <c r="M24" s="175">
        <f t="shared" si="9"/>
        <v>2.6038755245147911</v>
      </c>
    </row>
    <row r="25" spans="1:13" ht="14.65" customHeight="1">
      <c r="A25" s="30" t="s">
        <v>41</v>
      </c>
      <c r="B25" s="304">
        <f t="shared" si="7"/>
        <v>100</v>
      </c>
      <c r="C25" s="63">
        <f t="shared" si="7"/>
        <v>58.649553571428569</v>
      </c>
      <c r="D25" s="63">
        <f t="shared" si="7"/>
        <v>41.350446428571431</v>
      </c>
      <c r="E25" s="63">
        <f t="shared" si="7"/>
        <v>70.591517857142861</v>
      </c>
      <c r="F25" s="304">
        <f t="shared" si="8"/>
        <v>100</v>
      </c>
      <c r="G25" s="63">
        <f t="shared" si="8"/>
        <v>43.883495145631066</v>
      </c>
      <c r="H25" s="63">
        <f t="shared" si="8"/>
        <v>56.116504854368934</v>
      </c>
      <c r="I25" s="63">
        <f t="shared" si="8"/>
        <v>61.893203883495147</v>
      </c>
      <c r="J25" s="174" t="s">
        <v>103</v>
      </c>
      <c r="K25" s="174">
        <f t="shared" si="9"/>
        <v>-14.766058425797503</v>
      </c>
      <c r="L25" s="174">
        <f t="shared" si="9"/>
        <v>14.766058425797503</v>
      </c>
      <c r="M25" s="174">
        <f t="shared" si="9"/>
        <v>-8.6983139736477142</v>
      </c>
    </row>
    <row r="26" spans="1:13" ht="20.25" customHeight="1">
      <c r="A26" s="373" t="s">
        <v>127</v>
      </c>
      <c r="B26" s="373"/>
      <c r="C26" s="373"/>
      <c r="D26" s="373"/>
      <c r="E26" s="373"/>
      <c r="F26" s="373"/>
      <c r="G26" s="373"/>
      <c r="H26" s="373"/>
      <c r="I26" s="373"/>
      <c r="J26" s="373"/>
      <c r="K26" s="373"/>
      <c r="L26" s="373"/>
      <c r="M26" s="373"/>
    </row>
  </sheetData>
  <mergeCells count="29">
    <mergeCell ref="A26:M26"/>
    <mergeCell ref="B18:E18"/>
    <mergeCell ref="F18:I18"/>
    <mergeCell ref="J18:M18"/>
    <mergeCell ref="B22:E22"/>
    <mergeCell ref="F22:I22"/>
    <mergeCell ref="J22:M22"/>
    <mergeCell ref="B13:E13"/>
    <mergeCell ref="F13:I13"/>
    <mergeCell ref="J13:M13"/>
    <mergeCell ref="B17:E17"/>
    <mergeCell ref="F17:I17"/>
    <mergeCell ref="J17:M17"/>
    <mergeCell ref="B8:E8"/>
    <mergeCell ref="F8:I8"/>
    <mergeCell ref="J8:M8"/>
    <mergeCell ref="B9:E9"/>
    <mergeCell ref="F9:I9"/>
    <mergeCell ref="J9:M9"/>
    <mergeCell ref="A5:A7"/>
    <mergeCell ref="B5:E5"/>
    <mergeCell ref="F5:I5"/>
    <mergeCell ref="J5:M5"/>
    <mergeCell ref="B6:B7"/>
    <mergeCell ref="C6:E6"/>
    <mergeCell ref="F6:F7"/>
    <mergeCell ref="G6:I6"/>
    <mergeCell ref="J6:J7"/>
    <mergeCell ref="K6:M6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6"/>
  <sheetViews>
    <sheetView workbookViewId="0"/>
  </sheetViews>
  <sheetFormatPr baseColWidth="10" defaultColWidth="10.81640625" defaultRowHeight="14.65" customHeight="1"/>
  <cols>
    <col min="1" max="1" width="26.81640625" style="3" customWidth="1"/>
    <col min="2" max="2" width="15.54296875" style="3" customWidth="1"/>
    <col min="3" max="5" width="12.54296875" style="3" customWidth="1"/>
    <col min="6" max="6" width="15.54296875" style="3" customWidth="1"/>
    <col min="7" max="9" width="12.54296875" style="3" customWidth="1"/>
    <col min="10" max="10" width="15.54296875" style="3" customWidth="1"/>
    <col min="11" max="13" width="12.54296875" style="3" customWidth="1"/>
    <col min="14" max="16384" width="10.81640625" style="3"/>
  </cols>
  <sheetData>
    <row r="1" spans="1:13" s="5" customFormat="1" ht="20.25" customHeight="1">
      <c r="A1" s="4" t="s">
        <v>0</v>
      </c>
    </row>
    <row r="2" spans="1:13" s="2" customFormat="1" ht="14.65" customHeight="1">
      <c r="A2" s="1"/>
    </row>
    <row r="3" spans="1:13" s="2" customFormat="1" ht="14.65" customHeight="1">
      <c r="A3" s="9" t="s">
        <v>341</v>
      </c>
    </row>
    <row r="5" spans="1:13" ht="14.65" customHeight="1">
      <c r="A5" s="374" t="s">
        <v>207</v>
      </c>
      <c r="B5" s="366">
        <v>2012</v>
      </c>
      <c r="C5" s="366"/>
      <c r="D5" s="366"/>
      <c r="E5" s="366"/>
      <c r="F5" s="366">
        <v>2015</v>
      </c>
      <c r="G5" s="366"/>
      <c r="H5" s="366"/>
      <c r="I5" s="366"/>
      <c r="J5" s="366" t="s">
        <v>214</v>
      </c>
      <c r="K5" s="366"/>
      <c r="L5" s="366"/>
      <c r="M5" s="366"/>
    </row>
    <row r="6" spans="1:13" ht="14.65" customHeight="1">
      <c r="A6" s="375"/>
      <c r="B6" s="371" t="s">
        <v>155</v>
      </c>
      <c r="C6" s="366" t="s">
        <v>27</v>
      </c>
      <c r="D6" s="366"/>
      <c r="E6" s="366"/>
      <c r="F6" s="371" t="s">
        <v>155</v>
      </c>
      <c r="G6" s="366" t="s">
        <v>27</v>
      </c>
      <c r="H6" s="366"/>
      <c r="I6" s="366"/>
      <c r="J6" s="371" t="s">
        <v>155</v>
      </c>
      <c r="K6" s="366" t="s">
        <v>27</v>
      </c>
      <c r="L6" s="366"/>
      <c r="M6" s="366"/>
    </row>
    <row r="7" spans="1:13" s="25" customFormat="1" ht="40.15" customHeight="1">
      <c r="A7" s="377"/>
      <c r="B7" s="372"/>
      <c r="C7" s="181" t="s">
        <v>72</v>
      </c>
      <c r="D7" s="181" t="s">
        <v>159</v>
      </c>
      <c r="E7" s="181" t="s">
        <v>158</v>
      </c>
      <c r="F7" s="372"/>
      <c r="G7" s="181" t="s">
        <v>72</v>
      </c>
      <c r="H7" s="181" t="s">
        <v>159</v>
      </c>
      <c r="I7" s="181" t="s">
        <v>158</v>
      </c>
      <c r="J7" s="372"/>
      <c r="K7" s="181" t="s">
        <v>72</v>
      </c>
      <c r="L7" s="181" t="s">
        <v>159</v>
      </c>
      <c r="M7" s="181" t="s">
        <v>158</v>
      </c>
    </row>
    <row r="8" spans="1:13" ht="14.65" customHeight="1">
      <c r="A8" s="8"/>
      <c r="B8" s="365" t="s">
        <v>173</v>
      </c>
      <c r="C8" s="365"/>
      <c r="D8" s="365"/>
      <c r="E8" s="365"/>
      <c r="F8" s="365" t="s">
        <v>173</v>
      </c>
      <c r="G8" s="365"/>
      <c r="H8" s="365"/>
      <c r="I8" s="365"/>
      <c r="J8" s="365" t="s">
        <v>173</v>
      </c>
      <c r="K8" s="365"/>
      <c r="L8" s="365"/>
      <c r="M8" s="365"/>
    </row>
    <row r="9" spans="1:13" ht="14.65" customHeight="1">
      <c r="A9" s="8"/>
      <c r="B9" s="362" t="s">
        <v>5</v>
      </c>
      <c r="C9" s="362"/>
      <c r="D9" s="362"/>
      <c r="E9" s="362"/>
      <c r="F9" s="362" t="s">
        <v>5</v>
      </c>
      <c r="G9" s="362"/>
      <c r="H9" s="362"/>
      <c r="I9" s="362"/>
      <c r="J9" s="362" t="s">
        <v>5</v>
      </c>
      <c r="K9" s="362"/>
      <c r="L9" s="362"/>
      <c r="M9" s="362"/>
    </row>
    <row r="10" spans="1:13" ht="14.65" customHeight="1">
      <c r="A10" s="26" t="s">
        <v>29</v>
      </c>
      <c r="B10" s="307">
        <f>B11+B12</f>
        <v>4676</v>
      </c>
      <c r="C10" s="307">
        <f t="shared" ref="C10:I10" si="0">C11+C12</f>
        <v>2663</v>
      </c>
      <c r="D10" s="307">
        <f t="shared" si="0"/>
        <v>2013</v>
      </c>
      <c r="E10" s="307">
        <f t="shared" si="0"/>
        <v>3954</v>
      </c>
      <c r="F10" s="307">
        <f t="shared" si="0"/>
        <v>4897</v>
      </c>
      <c r="G10" s="307">
        <f t="shared" si="0"/>
        <v>2825</v>
      </c>
      <c r="H10" s="307">
        <f t="shared" si="0"/>
        <v>2072</v>
      </c>
      <c r="I10" s="307">
        <f t="shared" si="0"/>
        <v>4200</v>
      </c>
      <c r="J10" s="309">
        <f>F10-B10</f>
        <v>221</v>
      </c>
      <c r="K10" s="309">
        <f t="shared" ref="K10:M12" si="1">G10-C10</f>
        <v>162</v>
      </c>
      <c r="L10" s="309">
        <f t="shared" si="1"/>
        <v>59</v>
      </c>
      <c r="M10" s="309">
        <f t="shared" si="1"/>
        <v>246</v>
      </c>
    </row>
    <row r="11" spans="1:13" ht="14.65" customHeight="1">
      <c r="A11" s="27" t="s">
        <v>30</v>
      </c>
      <c r="B11" s="292">
        <f>SUM(C11:D11)</f>
        <v>3845</v>
      </c>
      <c r="C11" s="292">
        <v>2177</v>
      </c>
      <c r="D11" s="292">
        <v>1668</v>
      </c>
      <c r="E11" s="292">
        <v>3426</v>
      </c>
      <c r="F11" s="292">
        <f>SUM(G11:H11)</f>
        <v>3965</v>
      </c>
      <c r="G11" s="292">
        <v>2291</v>
      </c>
      <c r="H11" s="292">
        <v>1674</v>
      </c>
      <c r="I11" s="292">
        <v>3618</v>
      </c>
      <c r="J11" s="293">
        <f>F11-B11</f>
        <v>120</v>
      </c>
      <c r="K11" s="293">
        <f t="shared" si="1"/>
        <v>114</v>
      </c>
      <c r="L11" s="293">
        <f t="shared" si="1"/>
        <v>6</v>
      </c>
      <c r="M11" s="293">
        <f t="shared" si="1"/>
        <v>192</v>
      </c>
    </row>
    <row r="12" spans="1:13" ht="14.65" customHeight="1">
      <c r="A12" s="30" t="s">
        <v>41</v>
      </c>
      <c r="B12" s="291">
        <f>SUM(C12:D12)</f>
        <v>831</v>
      </c>
      <c r="C12" s="291">
        <v>486</v>
      </c>
      <c r="D12" s="291">
        <v>345</v>
      </c>
      <c r="E12" s="291">
        <v>528</v>
      </c>
      <c r="F12" s="291">
        <f>SUM(G12:H12)</f>
        <v>932</v>
      </c>
      <c r="G12" s="291">
        <v>534</v>
      </c>
      <c r="H12" s="291">
        <v>398</v>
      </c>
      <c r="I12" s="291">
        <v>582</v>
      </c>
      <c r="J12" s="294">
        <f>F12-B12</f>
        <v>101</v>
      </c>
      <c r="K12" s="294">
        <f t="shared" si="1"/>
        <v>48</v>
      </c>
      <c r="L12" s="294">
        <f t="shared" si="1"/>
        <v>53</v>
      </c>
      <c r="M12" s="294">
        <f t="shared" si="1"/>
        <v>54</v>
      </c>
    </row>
    <row r="13" spans="1:13" ht="14.65" customHeight="1">
      <c r="A13" s="31"/>
      <c r="B13" s="376" t="s">
        <v>156</v>
      </c>
      <c r="C13" s="364"/>
      <c r="D13" s="364"/>
      <c r="E13" s="364"/>
      <c r="F13" s="376" t="s">
        <v>156</v>
      </c>
      <c r="G13" s="364"/>
      <c r="H13" s="364"/>
      <c r="I13" s="364"/>
      <c r="J13" s="376" t="s">
        <v>124</v>
      </c>
      <c r="K13" s="364"/>
      <c r="L13" s="364"/>
      <c r="M13" s="364"/>
    </row>
    <row r="14" spans="1:13" ht="14.65" customHeight="1">
      <c r="A14" s="26" t="s">
        <v>29</v>
      </c>
      <c r="B14" s="304">
        <f t="shared" ref="B14:E16" si="2">B10*100/$B10</f>
        <v>100</v>
      </c>
      <c r="C14" s="63">
        <f t="shared" si="2"/>
        <v>56.950384944396923</v>
      </c>
      <c r="D14" s="63">
        <f t="shared" si="2"/>
        <v>43.049615055603077</v>
      </c>
      <c r="E14" s="63">
        <f t="shared" si="2"/>
        <v>84.559452523524385</v>
      </c>
      <c r="F14" s="304">
        <f t="shared" ref="F14:I16" si="3">F10*100/$F10</f>
        <v>100</v>
      </c>
      <c r="G14" s="63">
        <f t="shared" si="3"/>
        <v>57.688380641208902</v>
      </c>
      <c r="H14" s="63">
        <f t="shared" si="3"/>
        <v>42.311619358791098</v>
      </c>
      <c r="I14" s="63">
        <f t="shared" si="3"/>
        <v>85.766795997549522</v>
      </c>
      <c r="J14" s="183" t="s">
        <v>103</v>
      </c>
      <c r="K14" s="174">
        <f t="shared" ref="K14:M16" si="4">G14-C14</f>
        <v>0.73799569681197852</v>
      </c>
      <c r="L14" s="174">
        <f t="shared" si="4"/>
        <v>-0.73799569681197852</v>
      </c>
      <c r="M14" s="174">
        <f t="shared" si="4"/>
        <v>1.2073434740251372</v>
      </c>
    </row>
    <row r="15" spans="1:13" ht="14.65" customHeight="1">
      <c r="A15" s="27" t="s">
        <v>30</v>
      </c>
      <c r="B15" s="305">
        <f t="shared" si="2"/>
        <v>100</v>
      </c>
      <c r="C15" s="65">
        <f t="shared" si="2"/>
        <v>56.618985695708716</v>
      </c>
      <c r="D15" s="65">
        <f t="shared" si="2"/>
        <v>43.381014304291284</v>
      </c>
      <c r="E15" s="65">
        <f t="shared" si="2"/>
        <v>89.102730819245778</v>
      </c>
      <c r="F15" s="305">
        <f t="shared" si="3"/>
        <v>100</v>
      </c>
      <c r="G15" s="65">
        <f t="shared" si="3"/>
        <v>57.780580075662044</v>
      </c>
      <c r="H15" s="65">
        <f t="shared" si="3"/>
        <v>42.219419924337956</v>
      </c>
      <c r="I15" s="65">
        <f t="shared" si="3"/>
        <v>91.248423707440097</v>
      </c>
      <c r="J15" s="175" t="s">
        <v>103</v>
      </c>
      <c r="K15" s="175">
        <f t="shared" si="4"/>
        <v>1.1615943799533284</v>
      </c>
      <c r="L15" s="175">
        <f t="shared" si="4"/>
        <v>-1.1615943799533284</v>
      </c>
      <c r="M15" s="175">
        <f t="shared" si="4"/>
        <v>2.1456928881943185</v>
      </c>
    </row>
    <row r="16" spans="1:13" ht="14.65" customHeight="1">
      <c r="A16" s="30" t="s">
        <v>41</v>
      </c>
      <c r="B16" s="280">
        <f t="shared" si="2"/>
        <v>100</v>
      </c>
      <c r="C16" s="195">
        <f t="shared" si="2"/>
        <v>58.483754512635379</v>
      </c>
      <c r="D16" s="195">
        <f t="shared" si="2"/>
        <v>41.516245487364621</v>
      </c>
      <c r="E16" s="195">
        <f t="shared" si="2"/>
        <v>63.537906137184116</v>
      </c>
      <c r="F16" s="280">
        <f t="shared" si="3"/>
        <v>100</v>
      </c>
      <c r="G16" s="195">
        <f t="shared" si="3"/>
        <v>57.296137339055797</v>
      </c>
      <c r="H16" s="195">
        <f t="shared" si="3"/>
        <v>42.703862660944203</v>
      </c>
      <c r="I16" s="195">
        <f t="shared" si="3"/>
        <v>62.446351931330469</v>
      </c>
      <c r="J16" s="196" t="s">
        <v>103</v>
      </c>
      <c r="K16" s="196">
        <f t="shared" si="4"/>
        <v>-1.1876171735795822</v>
      </c>
      <c r="L16" s="196">
        <f t="shared" si="4"/>
        <v>1.1876171735795822</v>
      </c>
      <c r="M16" s="196">
        <f t="shared" si="4"/>
        <v>-1.0915542058536474</v>
      </c>
    </row>
    <row r="17" spans="1:13" ht="14.65" customHeight="1">
      <c r="A17" s="8"/>
      <c r="B17" s="365" t="s">
        <v>172</v>
      </c>
      <c r="C17" s="365"/>
      <c r="D17" s="365"/>
      <c r="E17" s="365"/>
      <c r="F17" s="365" t="s">
        <v>172</v>
      </c>
      <c r="G17" s="365"/>
      <c r="H17" s="365"/>
      <c r="I17" s="365"/>
      <c r="J17" s="365" t="s">
        <v>172</v>
      </c>
      <c r="K17" s="365"/>
      <c r="L17" s="365"/>
      <c r="M17" s="365"/>
    </row>
    <row r="18" spans="1:13" ht="14.65" customHeight="1">
      <c r="A18" s="8"/>
      <c r="B18" s="362" t="s">
        <v>5</v>
      </c>
      <c r="C18" s="362"/>
      <c r="D18" s="362"/>
      <c r="E18" s="362"/>
      <c r="F18" s="362" t="s">
        <v>5</v>
      </c>
      <c r="G18" s="362"/>
      <c r="H18" s="362"/>
      <c r="I18" s="362"/>
      <c r="J18" s="362" t="s">
        <v>5</v>
      </c>
      <c r="K18" s="362"/>
      <c r="L18" s="362"/>
      <c r="M18" s="362"/>
    </row>
    <row r="19" spans="1:13" ht="14.65" customHeight="1">
      <c r="A19" s="26" t="s">
        <v>29</v>
      </c>
      <c r="B19" s="307">
        <f>B20+B21</f>
        <v>20864</v>
      </c>
      <c r="C19" s="307">
        <f t="shared" ref="C19:I19" si="5">C20+C21</f>
        <v>12391</v>
      </c>
      <c r="D19" s="307">
        <f t="shared" si="5"/>
        <v>8473</v>
      </c>
      <c r="E19" s="307">
        <f t="shared" si="5"/>
        <v>15483</v>
      </c>
      <c r="F19" s="307">
        <f>F20+F21</f>
        <v>22241</v>
      </c>
      <c r="G19" s="307">
        <f t="shared" si="5"/>
        <v>12581</v>
      </c>
      <c r="H19" s="307">
        <f t="shared" si="5"/>
        <v>9660</v>
      </c>
      <c r="I19" s="307">
        <f t="shared" si="5"/>
        <v>16933</v>
      </c>
      <c r="J19" s="309">
        <f>F19-B19</f>
        <v>1377</v>
      </c>
      <c r="K19" s="309">
        <f t="shared" ref="K19:M21" si="6">G19-C19</f>
        <v>190</v>
      </c>
      <c r="L19" s="309">
        <f t="shared" si="6"/>
        <v>1187</v>
      </c>
      <c r="M19" s="309">
        <f t="shared" si="6"/>
        <v>1450</v>
      </c>
    </row>
    <row r="20" spans="1:13" ht="14.65" customHeight="1">
      <c r="A20" s="27" t="s">
        <v>30</v>
      </c>
      <c r="B20" s="292">
        <f>SUM(C20:D20)</f>
        <v>7584</v>
      </c>
      <c r="C20" s="292">
        <v>4736</v>
      </c>
      <c r="D20" s="292">
        <v>2848</v>
      </c>
      <c r="E20" s="292">
        <v>6945</v>
      </c>
      <c r="F20" s="292">
        <f>SUM(G20:H20)</f>
        <v>8201</v>
      </c>
      <c r="G20" s="292">
        <v>5115</v>
      </c>
      <c r="H20" s="292">
        <v>3086</v>
      </c>
      <c r="I20" s="292">
        <v>7559</v>
      </c>
      <c r="J20" s="293">
        <f>F20-B20</f>
        <v>617</v>
      </c>
      <c r="K20" s="293">
        <f t="shared" si="6"/>
        <v>379</v>
      </c>
      <c r="L20" s="293">
        <f t="shared" si="6"/>
        <v>238</v>
      </c>
      <c r="M20" s="293">
        <f t="shared" si="6"/>
        <v>614</v>
      </c>
    </row>
    <row r="21" spans="1:13" ht="14.65" customHeight="1">
      <c r="A21" s="30" t="s">
        <v>41</v>
      </c>
      <c r="B21" s="291">
        <f>SUM(C21:D21)</f>
        <v>13280</v>
      </c>
      <c r="C21" s="291">
        <v>7655</v>
      </c>
      <c r="D21" s="291">
        <v>5625</v>
      </c>
      <c r="E21" s="291">
        <v>8538</v>
      </c>
      <c r="F21" s="291">
        <f>SUM(G21:H21)</f>
        <v>14040</v>
      </c>
      <c r="G21" s="291">
        <v>7466</v>
      </c>
      <c r="H21" s="291">
        <v>6574</v>
      </c>
      <c r="I21" s="291">
        <v>9374</v>
      </c>
      <c r="J21" s="294">
        <f>F21-B21</f>
        <v>760</v>
      </c>
      <c r="K21" s="294">
        <f t="shared" si="6"/>
        <v>-189</v>
      </c>
      <c r="L21" s="294">
        <f t="shared" si="6"/>
        <v>949</v>
      </c>
      <c r="M21" s="294">
        <f t="shared" si="6"/>
        <v>836</v>
      </c>
    </row>
    <row r="22" spans="1:13" ht="14.65" customHeight="1">
      <c r="A22" s="31"/>
      <c r="B22" s="376" t="s">
        <v>156</v>
      </c>
      <c r="C22" s="364"/>
      <c r="D22" s="364"/>
      <c r="E22" s="364"/>
      <c r="F22" s="376" t="s">
        <v>156</v>
      </c>
      <c r="G22" s="364"/>
      <c r="H22" s="364"/>
      <c r="I22" s="364"/>
      <c r="J22" s="376" t="s">
        <v>124</v>
      </c>
      <c r="K22" s="364"/>
      <c r="L22" s="364"/>
      <c r="M22" s="364"/>
    </row>
    <row r="23" spans="1:13" ht="14.65" customHeight="1">
      <c r="A23" s="26" t="s">
        <v>29</v>
      </c>
      <c r="B23" s="304">
        <f t="shared" ref="B23:E25" si="7">B19*100/$B19</f>
        <v>100</v>
      </c>
      <c r="C23" s="63">
        <f t="shared" si="7"/>
        <v>59.389378834355831</v>
      </c>
      <c r="D23" s="63">
        <f t="shared" si="7"/>
        <v>40.610621165644169</v>
      </c>
      <c r="E23" s="63">
        <f t="shared" si="7"/>
        <v>74.209164110429441</v>
      </c>
      <c r="F23" s="304">
        <f t="shared" ref="F23:I25" si="8">F19*100/$F19</f>
        <v>100</v>
      </c>
      <c r="G23" s="63">
        <f t="shared" si="8"/>
        <v>56.566701137538779</v>
      </c>
      <c r="H23" s="63">
        <f t="shared" si="8"/>
        <v>43.433298862461221</v>
      </c>
      <c r="I23" s="63">
        <f t="shared" si="8"/>
        <v>76.134166629198333</v>
      </c>
      <c r="J23" s="183" t="s">
        <v>103</v>
      </c>
      <c r="K23" s="174">
        <f t="shared" ref="K23:M25" si="9">G23-C23</f>
        <v>-2.8226776968170526</v>
      </c>
      <c r="L23" s="174">
        <f t="shared" si="9"/>
        <v>2.8226776968170526</v>
      </c>
      <c r="M23" s="174">
        <f t="shared" si="9"/>
        <v>1.9250025187688919</v>
      </c>
    </row>
    <row r="24" spans="1:13" ht="14.65" customHeight="1">
      <c r="A24" s="27" t="s">
        <v>30</v>
      </c>
      <c r="B24" s="305">
        <f t="shared" si="7"/>
        <v>100</v>
      </c>
      <c r="C24" s="65">
        <f t="shared" si="7"/>
        <v>62.447257383966246</v>
      </c>
      <c r="D24" s="65">
        <f t="shared" si="7"/>
        <v>37.552742616033754</v>
      </c>
      <c r="E24" s="65">
        <f t="shared" si="7"/>
        <v>91.574367088607602</v>
      </c>
      <c r="F24" s="305">
        <f t="shared" si="8"/>
        <v>100</v>
      </c>
      <c r="G24" s="65">
        <f t="shared" si="8"/>
        <v>62.370442628947693</v>
      </c>
      <c r="H24" s="65">
        <f t="shared" si="8"/>
        <v>37.629557371052307</v>
      </c>
      <c r="I24" s="65">
        <f t="shared" si="8"/>
        <v>92.171686379709797</v>
      </c>
      <c r="J24" s="175" t="s">
        <v>103</v>
      </c>
      <c r="K24" s="175">
        <f t="shared" si="9"/>
        <v>-7.6814755018553171E-2</v>
      </c>
      <c r="L24" s="175">
        <f t="shared" si="9"/>
        <v>7.6814755018553171E-2</v>
      </c>
      <c r="M24" s="175">
        <f t="shared" si="9"/>
        <v>0.59731929110219539</v>
      </c>
    </row>
    <row r="25" spans="1:13" ht="14.65" customHeight="1">
      <c r="A25" s="30" t="s">
        <v>41</v>
      </c>
      <c r="B25" s="304">
        <f t="shared" si="7"/>
        <v>100</v>
      </c>
      <c r="C25" s="63">
        <f t="shared" si="7"/>
        <v>57.643072289156628</v>
      </c>
      <c r="D25" s="63">
        <f t="shared" si="7"/>
        <v>42.356927710843372</v>
      </c>
      <c r="E25" s="63">
        <f t="shared" si="7"/>
        <v>64.2921686746988</v>
      </c>
      <c r="F25" s="304">
        <f t="shared" si="8"/>
        <v>100</v>
      </c>
      <c r="G25" s="63">
        <f t="shared" si="8"/>
        <v>53.176638176638178</v>
      </c>
      <c r="H25" s="63">
        <f t="shared" si="8"/>
        <v>46.823361823361822</v>
      </c>
      <c r="I25" s="63">
        <f t="shared" si="8"/>
        <v>66.76638176638177</v>
      </c>
      <c r="J25" s="174" t="s">
        <v>103</v>
      </c>
      <c r="K25" s="174">
        <f t="shared" si="9"/>
        <v>-4.4664341125184492</v>
      </c>
      <c r="L25" s="174">
        <f t="shared" si="9"/>
        <v>4.4664341125184492</v>
      </c>
      <c r="M25" s="174">
        <f t="shared" si="9"/>
        <v>2.4742130916829694</v>
      </c>
    </row>
    <row r="26" spans="1:13" ht="20.25" customHeight="1">
      <c r="A26" s="373" t="s">
        <v>127</v>
      </c>
      <c r="B26" s="373"/>
      <c r="C26" s="373"/>
      <c r="D26" s="373"/>
      <c r="E26" s="373"/>
      <c r="F26" s="373"/>
      <c r="G26" s="373"/>
      <c r="H26" s="373"/>
      <c r="I26" s="373"/>
      <c r="J26" s="373"/>
      <c r="K26" s="373"/>
      <c r="L26" s="373"/>
      <c r="M26" s="373"/>
    </row>
  </sheetData>
  <mergeCells count="29">
    <mergeCell ref="A26:M26"/>
    <mergeCell ref="B18:E18"/>
    <mergeCell ref="F18:I18"/>
    <mergeCell ref="J18:M18"/>
    <mergeCell ref="B22:E22"/>
    <mergeCell ref="F22:I22"/>
    <mergeCell ref="J22:M22"/>
    <mergeCell ref="B13:E13"/>
    <mergeCell ref="F13:I13"/>
    <mergeCell ref="J13:M13"/>
    <mergeCell ref="B17:E17"/>
    <mergeCell ref="F17:I17"/>
    <mergeCell ref="J17:M17"/>
    <mergeCell ref="B8:E8"/>
    <mergeCell ref="F8:I8"/>
    <mergeCell ref="J8:M8"/>
    <mergeCell ref="B9:E9"/>
    <mergeCell ref="F9:I9"/>
    <mergeCell ref="J9:M9"/>
    <mergeCell ref="A5:A7"/>
    <mergeCell ref="B5:E5"/>
    <mergeCell ref="F5:I5"/>
    <mergeCell ref="J5:M5"/>
    <mergeCell ref="B6:B7"/>
    <mergeCell ref="C6:E6"/>
    <mergeCell ref="F6:F7"/>
    <mergeCell ref="G6:I6"/>
    <mergeCell ref="J6:J7"/>
    <mergeCell ref="K6:M6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6"/>
  <sheetViews>
    <sheetView workbookViewId="0"/>
  </sheetViews>
  <sheetFormatPr baseColWidth="10" defaultColWidth="10.81640625" defaultRowHeight="14.65" customHeight="1"/>
  <cols>
    <col min="1" max="1" width="26.81640625" style="3" customWidth="1"/>
    <col min="2" max="2" width="15.54296875" style="3" customWidth="1"/>
    <col min="3" max="5" width="12.54296875" style="3" customWidth="1"/>
    <col min="6" max="6" width="15.54296875" style="3" customWidth="1"/>
    <col min="7" max="9" width="12.54296875" style="3" customWidth="1"/>
    <col min="10" max="10" width="15.54296875" style="3" customWidth="1"/>
    <col min="11" max="13" width="12.54296875" style="3" customWidth="1"/>
    <col min="14" max="16384" width="10.81640625" style="3"/>
  </cols>
  <sheetData>
    <row r="1" spans="1:13" s="5" customFormat="1" ht="20.25" customHeight="1">
      <c r="A1" s="4" t="s">
        <v>0</v>
      </c>
    </row>
    <row r="2" spans="1:13" s="2" customFormat="1" ht="14.65" customHeight="1">
      <c r="A2" s="1"/>
    </row>
    <row r="3" spans="1:13" s="2" customFormat="1" ht="14.65" customHeight="1">
      <c r="A3" s="9" t="s">
        <v>340</v>
      </c>
    </row>
    <row r="5" spans="1:13" ht="14.65" customHeight="1">
      <c r="A5" s="374" t="s">
        <v>207</v>
      </c>
      <c r="B5" s="366">
        <v>2012</v>
      </c>
      <c r="C5" s="366"/>
      <c r="D5" s="366"/>
      <c r="E5" s="366"/>
      <c r="F5" s="366">
        <v>2015</v>
      </c>
      <c r="G5" s="366"/>
      <c r="H5" s="366"/>
      <c r="I5" s="366"/>
      <c r="J5" s="366" t="s">
        <v>214</v>
      </c>
      <c r="K5" s="366"/>
      <c r="L5" s="366"/>
      <c r="M5" s="366"/>
    </row>
    <row r="6" spans="1:13" ht="14.65" customHeight="1">
      <c r="A6" s="375"/>
      <c r="B6" s="371" t="s">
        <v>155</v>
      </c>
      <c r="C6" s="366" t="s">
        <v>27</v>
      </c>
      <c r="D6" s="366"/>
      <c r="E6" s="366"/>
      <c r="F6" s="371" t="s">
        <v>155</v>
      </c>
      <c r="G6" s="366" t="s">
        <v>27</v>
      </c>
      <c r="H6" s="366"/>
      <c r="I6" s="366"/>
      <c r="J6" s="371" t="s">
        <v>155</v>
      </c>
      <c r="K6" s="366" t="s">
        <v>27</v>
      </c>
      <c r="L6" s="366"/>
      <c r="M6" s="366"/>
    </row>
    <row r="7" spans="1:13" s="25" customFormat="1" ht="40.15" customHeight="1">
      <c r="A7" s="377"/>
      <c r="B7" s="372"/>
      <c r="C7" s="181" t="s">
        <v>72</v>
      </c>
      <c r="D7" s="181" t="s">
        <v>159</v>
      </c>
      <c r="E7" s="181" t="s">
        <v>158</v>
      </c>
      <c r="F7" s="372"/>
      <c r="G7" s="181" t="s">
        <v>72</v>
      </c>
      <c r="H7" s="181" t="s">
        <v>159</v>
      </c>
      <c r="I7" s="181" t="s">
        <v>158</v>
      </c>
      <c r="J7" s="372"/>
      <c r="K7" s="181" t="s">
        <v>72</v>
      </c>
      <c r="L7" s="181" t="s">
        <v>159</v>
      </c>
      <c r="M7" s="181" t="s">
        <v>158</v>
      </c>
    </row>
    <row r="8" spans="1:13" ht="14.65" customHeight="1">
      <c r="A8" s="8"/>
      <c r="B8" s="365" t="s">
        <v>173</v>
      </c>
      <c r="C8" s="365"/>
      <c r="D8" s="365"/>
      <c r="E8" s="365"/>
      <c r="F8" s="365" t="s">
        <v>173</v>
      </c>
      <c r="G8" s="365"/>
      <c r="H8" s="365"/>
      <c r="I8" s="365"/>
      <c r="J8" s="365" t="s">
        <v>173</v>
      </c>
      <c r="K8" s="365"/>
      <c r="L8" s="365"/>
      <c r="M8" s="365"/>
    </row>
    <row r="9" spans="1:13" ht="14.65" customHeight="1">
      <c r="A9" s="8"/>
      <c r="B9" s="362" t="s">
        <v>5</v>
      </c>
      <c r="C9" s="362"/>
      <c r="D9" s="362"/>
      <c r="E9" s="362"/>
      <c r="F9" s="362" t="s">
        <v>5</v>
      </c>
      <c r="G9" s="362"/>
      <c r="H9" s="362"/>
      <c r="I9" s="362"/>
      <c r="J9" s="362" t="s">
        <v>5</v>
      </c>
      <c r="K9" s="362"/>
      <c r="L9" s="362"/>
      <c r="M9" s="362"/>
    </row>
    <row r="10" spans="1:13" ht="14.65" customHeight="1">
      <c r="A10" s="26" t="s">
        <v>29</v>
      </c>
      <c r="B10" s="307">
        <f>B11+B12</f>
        <v>6502</v>
      </c>
      <c r="C10" s="307">
        <f t="shared" ref="C10:I10" si="0">C11+C12</f>
        <v>4483</v>
      </c>
      <c r="D10" s="307">
        <f t="shared" si="0"/>
        <v>2019</v>
      </c>
      <c r="E10" s="307">
        <f t="shared" si="0"/>
        <v>5593</v>
      </c>
      <c r="F10" s="307">
        <f t="shared" si="0"/>
        <v>6177</v>
      </c>
      <c r="G10" s="307">
        <f t="shared" si="0"/>
        <v>3892</v>
      </c>
      <c r="H10" s="307">
        <f t="shared" si="0"/>
        <v>2285</v>
      </c>
      <c r="I10" s="307">
        <f t="shared" si="0"/>
        <v>4910</v>
      </c>
      <c r="J10" s="309">
        <f>F10-B10</f>
        <v>-325</v>
      </c>
      <c r="K10" s="309">
        <f t="shared" ref="K10:M12" si="1">G10-C10</f>
        <v>-591</v>
      </c>
      <c r="L10" s="309">
        <f t="shared" si="1"/>
        <v>266</v>
      </c>
      <c r="M10" s="309">
        <f t="shared" si="1"/>
        <v>-683</v>
      </c>
    </row>
    <row r="11" spans="1:13" ht="14.65" customHeight="1">
      <c r="A11" s="27" t="s">
        <v>30</v>
      </c>
      <c r="B11" s="292">
        <f>SUM(C11:D11)</f>
        <v>4664</v>
      </c>
      <c r="C11" s="292">
        <v>3269</v>
      </c>
      <c r="D11" s="292">
        <v>1395</v>
      </c>
      <c r="E11" s="292">
        <v>4268</v>
      </c>
      <c r="F11" s="292">
        <f>SUM(G11:H11)</f>
        <v>3783</v>
      </c>
      <c r="G11" s="292">
        <v>2358</v>
      </c>
      <c r="H11" s="292">
        <v>1425</v>
      </c>
      <c r="I11" s="292">
        <v>3467</v>
      </c>
      <c r="J11" s="293">
        <f>F11-B11</f>
        <v>-881</v>
      </c>
      <c r="K11" s="293">
        <f t="shared" si="1"/>
        <v>-911</v>
      </c>
      <c r="L11" s="293">
        <f t="shared" si="1"/>
        <v>30</v>
      </c>
      <c r="M11" s="293">
        <f t="shared" si="1"/>
        <v>-801</v>
      </c>
    </row>
    <row r="12" spans="1:13" ht="14.65" customHeight="1">
      <c r="A12" s="30" t="s">
        <v>41</v>
      </c>
      <c r="B12" s="291">
        <f>SUM(C12:D12)</f>
        <v>1838</v>
      </c>
      <c r="C12" s="291">
        <v>1214</v>
      </c>
      <c r="D12" s="291">
        <v>624</v>
      </c>
      <c r="E12" s="291">
        <v>1325</v>
      </c>
      <c r="F12" s="291">
        <f>SUM(G12:H12)</f>
        <v>2394</v>
      </c>
      <c r="G12" s="291">
        <v>1534</v>
      </c>
      <c r="H12" s="291">
        <v>860</v>
      </c>
      <c r="I12" s="291">
        <v>1443</v>
      </c>
      <c r="J12" s="294">
        <f>F12-B12</f>
        <v>556</v>
      </c>
      <c r="K12" s="294">
        <f t="shared" si="1"/>
        <v>320</v>
      </c>
      <c r="L12" s="294">
        <f t="shared" si="1"/>
        <v>236</v>
      </c>
      <c r="M12" s="294">
        <f t="shared" si="1"/>
        <v>118</v>
      </c>
    </row>
    <row r="13" spans="1:13" ht="14.65" customHeight="1">
      <c r="A13" s="31"/>
      <c r="B13" s="376" t="s">
        <v>156</v>
      </c>
      <c r="C13" s="364"/>
      <c r="D13" s="364"/>
      <c r="E13" s="364"/>
      <c r="F13" s="376" t="s">
        <v>156</v>
      </c>
      <c r="G13" s="364"/>
      <c r="H13" s="364"/>
      <c r="I13" s="364"/>
      <c r="J13" s="376" t="s">
        <v>124</v>
      </c>
      <c r="K13" s="364"/>
      <c r="L13" s="364"/>
      <c r="M13" s="364"/>
    </row>
    <row r="14" spans="1:13" ht="14.65" customHeight="1">
      <c r="A14" s="26" t="s">
        <v>29</v>
      </c>
      <c r="B14" s="304">
        <f t="shared" ref="B14:E16" si="2">B10*100/$B10</f>
        <v>100</v>
      </c>
      <c r="C14" s="63">
        <f t="shared" si="2"/>
        <v>68.948015995078435</v>
      </c>
      <c r="D14" s="63">
        <f t="shared" si="2"/>
        <v>31.051984004921561</v>
      </c>
      <c r="E14" s="63">
        <f t="shared" si="2"/>
        <v>86.019686250384495</v>
      </c>
      <c r="F14" s="304">
        <f t="shared" ref="F14:I16" si="3">F10*100/$F10</f>
        <v>100</v>
      </c>
      <c r="G14" s="63">
        <f t="shared" si="3"/>
        <v>63.007932653391613</v>
      </c>
      <c r="H14" s="63">
        <f t="shared" si="3"/>
        <v>36.992067346608387</v>
      </c>
      <c r="I14" s="63">
        <f t="shared" si="3"/>
        <v>79.488424801683664</v>
      </c>
      <c r="J14" s="183" t="s">
        <v>103</v>
      </c>
      <c r="K14" s="174">
        <f t="shared" ref="K14:M16" si="4">G14-C14</f>
        <v>-5.9400833416868224</v>
      </c>
      <c r="L14" s="174">
        <f t="shared" si="4"/>
        <v>5.9400833416868259</v>
      </c>
      <c r="M14" s="174">
        <f t="shared" si="4"/>
        <v>-6.5312614487008318</v>
      </c>
    </row>
    <row r="15" spans="1:13" ht="14.65" customHeight="1">
      <c r="A15" s="27" t="s">
        <v>30</v>
      </c>
      <c r="B15" s="305">
        <f t="shared" si="2"/>
        <v>100</v>
      </c>
      <c r="C15" s="65">
        <f t="shared" si="2"/>
        <v>70.090051457975989</v>
      </c>
      <c r="D15" s="65">
        <f t="shared" si="2"/>
        <v>29.909948542024015</v>
      </c>
      <c r="E15" s="65">
        <f t="shared" si="2"/>
        <v>91.509433962264154</v>
      </c>
      <c r="F15" s="305">
        <f t="shared" si="3"/>
        <v>100</v>
      </c>
      <c r="G15" s="65">
        <f t="shared" si="3"/>
        <v>62.33148295003965</v>
      </c>
      <c r="H15" s="65">
        <f t="shared" si="3"/>
        <v>37.66851704996035</v>
      </c>
      <c r="I15" s="65">
        <f t="shared" si="3"/>
        <v>91.646841131377215</v>
      </c>
      <c r="J15" s="175" t="s">
        <v>103</v>
      </c>
      <c r="K15" s="175">
        <f t="shared" si="4"/>
        <v>-7.7585685079363387</v>
      </c>
      <c r="L15" s="175">
        <f t="shared" si="4"/>
        <v>7.7585685079363351</v>
      </c>
      <c r="M15" s="175">
        <f t="shared" si="4"/>
        <v>0.13740716911306095</v>
      </c>
    </row>
    <row r="16" spans="1:13" ht="14.65" customHeight="1">
      <c r="A16" s="30" t="s">
        <v>41</v>
      </c>
      <c r="B16" s="280">
        <f t="shared" si="2"/>
        <v>100</v>
      </c>
      <c r="C16" s="195">
        <f t="shared" si="2"/>
        <v>66.050054406964094</v>
      </c>
      <c r="D16" s="195">
        <f t="shared" si="2"/>
        <v>33.949945593035906</v>
      </c>
      <c r="E16" s="195">
        <f t="shared" si="2"/>
        <v>72.089227421109896</v>
      </c>
      <c r="F16" s="280">
        <f t="shared" si="3"/>
        <v>100</v>
      </c>
      <c r="G16" s="195">
        <f t="shared" si="3"/>
        <v>64.076858813700923</v>
      </c>
      <c r="H16" s="195">
        <f t="shared" si="3"/>
        <v>35.923141186299084</v>
      </c>
      <c r="I16" s="195">
        <f t="shared" si="3"/>
        <v>60.275689223057647</v>
      </c>
      <c r="J16" s="196" t="s">
        <v>103</v>
      </c>
      <c r="K16" s="196">
        <f t="shared" si="4"/>
        <v>-1.9731955932631706</v>
      </c>
      <c r="L16" s="196">
        <f t="shared" si="4"/>
        <v>1.9731955932631777</v>
      </c>
      <c r="M16" s="196">
        <f t="shared" si="4"/>
        <v>-11.81353819805225</v>
      </c>
    </row>
    <row r="17" spans="1:13" ht="14.65" customHeight="1">
      <c r="A17" s="8"/>
      <c r="B17" s="365" t="s">
        <v>172</v>
      </c>
      <c r="C17" s="365"/>
      <c r="D17" s="365"/>
      <c r="E17" s="365"/>
      <c r="F17" s="365" t="s">
        <v>172</v>
      </c>
      <c r="G17" s="365"/>
      <c r="H17" s="365"/>
      <c r="I17" s="365"/>
      <c r="J17" s="365" t="s">
        <v>172</v>
      </c>
      <c r="K17" s="365"/>
      <c r="L17" s="365"/>
      <c r="M17" s="365"/>
    </row>
    <row r="18" spans="1:13" ht="14.65" customHeight="1">
      <c r="A18" s="8"/>
      <c r="B18" s="362" t="s">
        <v>5</v>
      </c>
      <c r="C18" s="362"/>
      <c r="D18" s="362"/>
      <c r="E18" s="362"/>
      <c r="F18" s="362" t="s">
        <v>5</v>
      </c>
      <c r="G18" s="362"/>
      <c r="H18" s="362"/>
      <c r="I18" s="362"/>
      <c r="J18" s="362" t="s">
        <v>5</v>
      </c>
      <c r="K18" s="362"/>
      <c r="L18" s="362"/>
      <c r="M18" s="362"/>
    </row>
    <row r="19" spans="1:13" ht="14.65" customHeight="1">
      <c r="A19" s="26" t="s">
        <v>29</v>
      </c>
      <c r="B19" s="307">
        <f>B20+B21</f>
        <v>39234</v>
      </c>
      <c r="C19" s="307">
        <f t="shared" ref="C19:I19" si="5">C20+C21</f>
        <v>23662</v>
      </c>
      <c r="D19" s="307">
        <f t="shared" si="5"/>
        <v>15572</v>
      </c>
      <c r="E19" s="307">
        <f t="shared" si="5"/>
        <v>28804</v>
      </c>
      <c r="F19" s="307">
        <f t="shared" si="5"/>
        <v>41285</v>
      </c>
      <c r="G19" s="307">
        <f t="shared" si="5"/>
        <v>22144</v>
      </c>
      <c r="H19" s="307">
        <f t="shared" si="5"/>
        <v>19141</v>
      </c>
      <c r="I19" s="307">
        <f t="shared" si="5"/>
        <v>27770</v>
      </c>
      <c r="J19" s="309">
        <f>F19-B19</f>
        <v>2051</v>
      </c>
      <c r="K19" s="309">
        <f t="shared" ref="K19:M21" si="6">G19-C19</f>
        <v>-1518</v>
      </c>
      <c r="L19" s="309">
        <f t="shared" si="6"/>
        <v>3569</v>
      </c>
      <c r="M19" s="309">
        <f t="shared" si="6"/>
        <v>-1034</v>
      </c>
    </row>
    <row r="20" spans="1:13" ht="14.65" customHeight="1">
      <c r="A20" s="27" t="s">
        <v>30</v>
      </c>
      <c r="B20" s="292">
        <f>SUM(C20:D20)</f>
        <v>8984</v>
      </c>
      <c r="C20" s="292">
        <v>6940</v>
      </c>
      <c r="D20" s="292">
        <v>2044</v>
      </c>
      <c r="E20" s="292">
        <v>8446</v>
      </c>
      <c r="F20" s="292">
        <f>SUM(G20:H20)</f>
        <v>7407</v>
      </c>
      <c r="G20" s="292">
        <v>5249</v>
      </c>
      <c r="H20" s="292">
        <v>2158</v>
      </c>
      <c r="I20" s="292">
        <v>6890</v>
      </c>
      <c r="J20" s="293">
        <f>F20-B20</f>
        <v>-1577</v>
      </c>
      <c r="K20" s="293">
        <f t="shared" si="6"/>
        <v>-1691</v>
      </c>
      <c r="L20" s="293">
        <f t="shared" si="6"/>
        <v>114</v>
      </c>
      <c r="M20" s="293">
        <f t="shared" si="6"/>
        <v>-1556</v>
      </c>
    </row>
    <row r="21" spans="1:13" ht="14.65" customHeight="1">
      <c r="A21" s="30" t="s">
        <v>41</v>
      </c>
      <c r="B21" s="291">
        <f>SUM(C21:D21)</f>
        <v>30250</v>
      </c>
      <c r="C21" s="291">
        <v>16722</v>
      </c>
      <c r="D21" s="291">
        <v>13528</v>
      </c>
      <c r="E21" s="291">
        <v>20358</v>
      </c>
      <c r="F21" s="291">
        <f>SUM(G21:H21)</f>
        <v>33878</v>
      </c>
      <c r="G21" s="291">
        <v>16895</v>
      </c>
      <c r="H21" s="291">
        <v>16983</v>
      </c>
      <c r="I21" s="291">
        <v>20880</v>
      </c>
      <c r="J21" s="294">
        <f>F21-B21</f>
        <v>3628</v>
      </c>
      <c r="K21" s="294">
        <f t="shared" si="6"/>
        <v>173</v>
      </c>
      <c r="L21" s="294">
        <f t="shared" si="6"/>
        <v>3455</v>
      </c>
      <c r="M21" s="294">
        <f t="shared" si="6"/>
        <v>522</v>
      </c>
    </row>
    <row r="22" spans="1:13" ht="14.65" customHeight="1">
      <c r="A22" s="31"/>
      <c r="B22" s="376" t="s">
        <v>156</v>
      </c>
      <c r="C22" s="364"/>
      <c r="D22" s="364"/>
      <c r="E22" s="364"/>
      <c r="F22" s="376" t="s">
        <v>156</v>
      </c>
      <c r="G22" s="364"/>
      <c r="H22" s="364"/>
      <c r="I22" s="364"/>
      <c r="J22" s="376" t="s">
        <v>124</v>
      </c>
      <c r="K22" s="364"/>
      <c r="L22" s="364"/>
      <c r="M22" s="364"/>
    </row>
    <row r="23" spans="1:13" ht="14.65" customHeight="1">
      <c r="A23" s="26" t="s">
        <v>29</v>
      </c>
      <c r="B23" s="304">
        <f t="shared" ref="B23:E25" si="7">B19*100/$B19</f>
        <v>100</v>
      </c>
      <c r="C23" s="63">
        <f t="shared" si="7"/>
        <v>60.309935260233473</v>
      </c>
      <c r="D23" s="63">
        <f t="shared" si="7"/>
        <v>39.690064739766527</v>
      </c>
      <c r="E23" s="63">
        <f t="shared" si="7"/>
        <v>73.415914767803429</v>
      </c>
      <c r="F23" s="304">
        <f t="shared" ref="F23:I25" si="8">F19*100/$F19</f>
        <v>100</v>
      </c>
      <c r="G23" s="63">
        <f t="shared" si="8"/>
        <v>53.636914133462518</v>
      </c>
      <c r="H23" s="63">
        <f t="shared" si="8"/>
        <v>46.363085866537482</v>
      </c>
      <c r="I23" s="63">
        <f t="shared" si="8"/>
        <v>67.264139517984745</v>
      </c>
      <c r="J23" s="183" t="s">
        <v>103</v>
      </c>
      <c r="K23" s="174">
        <f t="shared" ref="K23:M25" si="9">G23-C23</f>
        <v>-6.6730211267709549</v>
      </c>
      <c r="L23" s="174">
        <f t="shared" si="9"/>
        <v>6.6730211267709549</v>
      </c>
      <c r="M23" s="174">
        <f t="shared" si="9"/>
        <v>-6.1517752498186837</v>
      </c>
    </row>
    <row r="24" spans="1:13" ht="14.65" customHeight="1">
      <c r="A24" s="27" t="s">
        <v>30</v>
      </c>
      <c r="B24" s="305">
        <f t="shared" si="7"/>
        <v>100</v>
      </c>
      <c r="C24" s="65">
        <f t="shared" si="7"/>
        <v>77.24844167408726</v>
      </c>
      <c r="D24" s="65">
        <f t="shared" si="7"/>
        <v>22.751558325912733</v>
      </c>
      <c r="E24" s="65">
        <f t="shared" si="7"/>
        <v>94.011576135351731</v>
      </c>
      <c r="F24" s="305">
        <f t="shared" si="8"/>
        <v>100</v>
      </c>
      <c r="G24" s="65">
        <f t="shared" si="8"/>
        <v>70.865397596867822</v>
      </c>
      <c r="H24" s="65">
        <f t="shared" si="8"/>
        <v>29.134602403132174</v>
      </c>
      <c r="I24" s="65">
        <f t="shared" si="8"/>
        <v>93.020116106385856</v>
      </c>
      <c r="J24" s="175" t="s">
        <v>103</v>
      </c>
      <c r="K24" s="175">
        <f t="shared" si="9"/>
        <v>-6.3830440772194379</v>
      </c>
      <c r="L24" s="175">
        <f t="shared" si="9"/>
        <v>6.3830440772194414</v>
      </c>
      <c r="M24" s="175">
        <f t="shared" si="9"/>
        <v>-0.99146002896587504</v>
      </c>
    </row>
    <row r="25" spans="1:13" ht="14.65" customHeight="1">
      <c r="A25" s="30" t="s">
        <v>41</v>
      </c>
      <c r="B25" s="304">
        <f t="shared" si="7"/>
        <v>100</v>
      </c>
      <c r="C25" s="63">
        <f t="shared" si="7"/>
        <v>55.279338842975207</v>
      </c>
      <c r="D25" s="63">
        <f t="shared" si="7"/>
        <v>44.720661157024793</v>
      </c>
      <c r="E25" s="63">
        <f t="shared" si="7"/>
        <v>67.299173553719015</v>
      </c>
      <c r="F25" s="304">
        <f t="shared" si="8"/>
        <v>100</v>
      </c>
      <c r="G25" s="63">
        <f t="shared" si="8"/>
        <v>49.870122203199713</v>
      </c>
      <c r="H25" s="63">
        <f t="shared" si="8"/>
        <v>50.129877796800287</v>
      </c>
      <c r="I25" s="63">
        <f t="shared" si="8"/>
        <v>61.632918117952656</v>
      </c>
      <c r="J25" s="174" t="s">
        <v>103</v>
      </c>
      <c r="K25" s="174">
        <f t="shared" si="9"/>
        <v>-5.4092166397754937</v>
      </c>
      <c r="L25" s="174">
        <f t="shared" si="9"/>
        <v>5.4092166397754937</v>
      </c>
      <c r="M25" s="174">
        <f t="shared" si="9"/>
        <v>-5.6662554357663595</v>
      </c>
    </row>
    <row r="26" spans="1:13" ht="20.25" customHeight="1">
      <c r="A26" s="373" t="s">
        <v>127</v>
      </c>
      <c r="B26" s="373"/>
      <c r="C26" s="373"/>
      <c r="D26" s="373"/>
      <c r="E26" s="373"/>
      <c r="F26" s="373"/>
      <c r="G26" s="373"/>
      <c r="H26" s="373"/>
      <c r="I26" s="373"/>
      <c r="J26" s="373"/>
      <c r="K26" s="373"/>
      <c r="L26" s="373"/>
      <c r="M26" s="373"/>
    </row>
  </sheetData>
  <mergeCells count="29">
    <mergeCell ref="A26:M26"/>
    <mergeCell ref="B18:E18"/>
    <mergeCell ref="F18:I18"/>
    <mergeCell ref="J18:M18"/>
    <mergeCell ref="B22:E22"/>
    <mergeCell ref="F22:I22"/>
    <mergeCell ref="J22:M22"/>
    <mergeCell ref="B13:E13"/>
    <mergeCell ref="F13:I13"/>
    <mergeCell ref="J13:M13"/>
    <mergeCell ref="B17:E17"/>
    <mergeCell ref="F17:I17"/>
    <mergeCell ref="J17:M17"/>
    <mergeCell ref="B8:E8"/>
    <mergeCell ref="F8:I8"/>
    <mergeCell ref="J8:M8"/>
    <mergeCell ref="B9:E9"/>
    <mergeCell ref="F9:I9"/>
    <mergeCell ref="J9:M9"/>
    <mergeCell ref="A5:A7"/>
    <mergeCell ref="B5:E5"/>
    <mergeCell ref="F5:I5"/>
    <mergeCell ref="J5:M5"/>
    <mergeCell ref="B6:B7"/>
    <mergeCell ref="C6:E6"/>
    <mergeCell ref="F6:F7"/>
    <mergeCell ref="G6:I6"/>
    <mergeCell ref="J6:J7"/>
    <mergeCell ref="K6:M6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6"/>
  <sheetViews>
    <sheetView workbookViewId="0"/>
  </sheetViews>
  <sheetFormatPr baseColWidth="10" defaultColWidth="10.81640625" defaultRowHeight="14.65" customHeight="1"/>
  <cols>
    <col min="1" max="1" width="26.81640625" style="3" customWidth="1"/>
    <col min="2" max="2" width="15.54296875" style="3" customWidth="1"/>
    <col min="3" max="5" width="12.54296875" style="3" customWidth="1"/>
    <col min="6" max="6" width="15.54296875" style="3" customWidth="1"/>
    <col min="7" max="9" width="12.54296875" style="3" customWidth="1"/>
    <col min="10" max="10" width="15.54296875" style="3" customWidth="1"/>
    <col min="11" max="13" width="12.54296875" style="3" customWidth="1"/>
    <col min="14" max="16384" width="10.81640625" style="3"/>
  </cols>
  <sheetData>
    <row r="1" spans="1:13" s="5" customFormat="1" ht="20.25" customHeight="1">
      <c r="A1" s="4" t="s">
        <v>0</v>
      </c>
    </row>
    <row r="2" spans="1:13" s="2" customFormat="1" ht="14.65" customHeight="1">
      <c r="A2" s="1"/>
    </row>
    <row r="3" spans="1:13" s="2" customFormat="1" ht="14.65" customHeight="1">
      <c r="A3" s="9" t="s">
        <v>339</v>
      </c>
    </row>
    <row r="5" spans="1:13" ht="14.65" customHeight="1">
      <c r="A5" s="374" t="s">
        <v>207</v>
      </c>
      <c r="B5" s="366">
        <v>2012</v>
      </c>
      <c r="C5" s="366"/>
      <c r="D5" s="366"/>
      <c r="E5" s="366"/>
      <c r="F5" s="366">
        <v>2015</v>
      </c>
      <c r="G5" s="366"/>
      <c r="H5" s="366"/>
      <c r="I5" s="366"/>
      <c r="J5" s="366" t="s">
        <v>214</v>
      </c>
      <c r="K5" s="366"/>
      <c r="L5" s="366"/>
      <c r="M5" s="366"/>
    </row>
    <row r="6" spans="1:13" ht="14.65" customHeight="1">
      <c r="A6" s="375"/>
      <c r="B6" s="371" t="s">
        <v>155</v>
      </c>
      <c r="C6" s="366" t="s">
        <v>27</v>
      </c>
      <c r="D6" s="366"/>
      <c r="E6" s="366"/>
      <c r="F6" s="371" t="s">
        <v>155</v>
      </c>
      <c r="G6" s="366" t="s">
        <v>27</v>
      </c>
      <c r="H6" s="366"/>
      <c r="I6" s="366"/>
      <c r="J6" s="371" t="s">
        <v>155</v>
      </c>
      <c r="K6" s="366" t="s">
        <v>27</v>
      </c>
      <c r="L6" s="366"/>
      <c r="M6" s="366"/>
    </row>
    <row r="7" spans="1:13" s="25" customFormat="1" ht="40.15" customHeight="1">
      <c r="A7" s="377"/>
      <c r="B7" s="372"/>
      <c r="C7" s="181" t="s">
        <v>72</v>
      </c>
      <c r="D7" s="181" t="s">
        <v>159</v>
      </c>
      <c r="E7" s="181" t="s">
        <v>158</v>
      </c>
      <c r="F7" s="372"/>
      <c r="G7" s="181" t="s">
        <v>72</v>
      </c>
      <c r="H7" s="181" t="s">
        <v>159</v>
      </c>
      <c r="I7" s="181" t="s">
        <v>158</v>
      </c>
      <c r="J7" s="372"/>
      <c r="K7" s="181" t="s">
        <v>72</v>
      </c>
      <c r="L7" s="181" t="s">
        <v>159</v>
      </c>
      <c r="M7" s="181" t="s">
        <v>158</v>
      </c>
    </row>
    <row r="8" spans="1:13" ht="14.65" customHeight="1">
      <c r="A8" s="8"/>
      <c r="B8" s="365" t="s">
        <v>173</v>
      </c>
      <c r="C8" s="365"/>
      <c r="D8" s="365"/>
      <c r="E8" s="365"/>
      <c r="F8" s="365" t="s">
        <v>173</v>
      </c>
      <c r="G8" s="365"/>
      <c r="H8" s="365"/>
      <c r="I8" s="365"/>
      <c r="J8" s="365" t="s">
        <v>173</v>
      </c>
      <c r="K8" s="365"/>
      <c r="L8" s="365"/>
      <c r="M8" s="365"/>
    </row>
    <row r="9" spans="1:13" ht="14.65" customHeight="1">
      <c r="A9" s="8"/>
      <c r="B9" s="362" t="s">
        <v>5</v>
      </c>
      <c r="C9" s="362"/>
      <c r="D9" s="362"/>
      <c r="E9" s="362"/>
      <c r="F9" s="362" t="s">
        <v>5</v>
      </c>
      <c r="G9" s="362"/>
      <c r="H9" s="362"/>
      <c r="I9" s="362"/>
      <c r="J9" s="362" t="s">
        <v>5</v>
      </c>
      <c r="K9" s="362"/>
      <c r="L9" s="362"/>
      <c r="M9" s="362"/>
    </row>
    <row r="10" spans="1:13" ht="14.65" customHeight="1">
      <c r="A10" s="26" t="s">
        <v>29</v>
      </c>
      <c r="B10" s="307">
        <f>B11+B12</f>
        <v>2204</v>
      </c>
      <c r="C10" s="307">
        <f t="shared" ref="C10:I10" si="0">C11+C12</f>
        <v>1614</v>
      </c>
      <c r="D10" s="307">
        <f t="shared" si="0"/>
        <v>590</v>
      </c>
      <c r="E10" s="307">
        <f t="shared" si="0"/>
        <v>1951</v>
      </c>
      <c r="F10" s="307">
        <f t="shared" si="0"/>
        <v>1907</v>
      </c>
      <c r="G10" s="307">
        <f t="shared" si="0"/>
        <v>1282</v>
      </c>
      <c r="H10" s="307">
        <f t="shared" si="0"/>
        <v>625</v>
      </c>
      <c r="I10" s="307">
        <f t="shared" si="0"/>
        <v>1517</v>
      </c>
      <c r="J10" s="309">
        <f>F10-B10</f>
        <v>-297</v>
      </c>
      <c r="K10" s="309">
        <f t="shared" ref="K10:M12" si="1">G10-C10</f>
        <v>-332</v>
      </c>
      <c r="L10" s="309">
        <f t="shared" si="1"/>
        <v>35</v>
      </c>
      <c r="M10" s="309">
        <f t="shared" si="1"/>
        <v>-434</v>
      </c>
    </row>
    <row r="11" spans="1:13" ht="14.65" customHeight="1">
      <c r="A11" s="27" t="s">
        <v>30</v>
      </c>
      <c r="B11" s="292">
        <f>SUM(C11:D11)</f>
        <v>1767</v>
      </c>
      <c r="C11" s="292">
        <v>1382</v>
      </c>
      <c r="D11" s="292">
        <v>385</v>
      </c>
      <c r="E11" s="292">
        <v>1694</v>
      </c>
      <c r="F11" s="292">
        <f>SUM(G11:H11)</f>
        <v>1371</v>
      </c>
      <c r="G11" s="292">
        <v>1024</v>
      </c>
      <c r="H11" s="292">
        <v>347</v>
      </c>
      <c r="I11" s="292">
        <v>1295</v>
      </c>
      <c r="J11" s="293">
        <f>F11-B11</f>
        <v>-396</v>
      </c>
      <c r="K11" s="293">
        <f t="shared" si="1"/>
        <v>-358</v>
      </c>
      <c r="L11" s="293">
        <f t="shared" si="1"/>
        <v>-38</v>
      </c>
      <c r="M11" s="293">
        <f t="shared" si="1"/>
        <v>-399</v>
      </c>
    </row>
    <row r="12" spans="1:13" ht="14.65" customHeight="1">
      <c r="A12" s="30" t="s">
        <v>41</v>
      </c>
      <c r="B12" s="291">
        <f>SUM(C12:D12)</f>
        <v>437</v>
      </c>
      <c r="C12" s="291">
        <v>232</v>
      </c>
      <c r="D12" s="291">
        <v>205</v>
      </c>
      <c r="E12" s="291">
        <v>257</v>
      </c>
      <c r="F12" s="291">
        <f>SUM(G12:H12)</f>
        <v>536</v>
      </c>
      <c r="G12" s="291">
        <v>258</v>
      </c>
      <c r="H12" s="291">
        <v>278</v>
      </c>
      <c r="I12" s="291">
        <v>222</v>
      </c>
      <c r="J12" s="294">
        <f>F12-B12</f>
        <v>99</v>
      </c>
      <c r="K12" s="294">
        <f t="shared" si="1"/>
        <v>26</v>
      </c>
      <c r="L12" s="294">
        <f t="shared" si="1"/>
        <v>73</v>
      </c>
      <c r="M12" s="294">
        <f t="shared" si="1"/>
        <v>-35</v>
      </c>
    </row>
    <row r="13" spans="1:13" ht="14.65" customHeight="1">
      <c r="A13" s="31"/>
      <c r="B13" s="376" t="s">
        <v>156</v>
      </c>
      <c r="C13" s="364"/>
      <c r="D13" s="364"/>
      <c r="E13" s="364"/>
      <c r="F13" s="376" t="s">
        <v>156</v>
      </c>
      <c r="G13" s="364"/>
      <c r="H13" s="364"/>
      <c r="I13" s="364"/>
      <c r="J13" s="376" t="s">
        <v>124</v>
      </c>
      <c r="K13" s="364"/>
      <c r="L13" s="364"/>
      <c r="M13" s="364"/>
    </row>
    <row r="14" spans="1:13" ht="14.65" customHeight="1">
      <c r="A14" s="26" t="s">
        <v>29</v>
      </c>
      <c r="B14" s="304">
        <f t="shared" ref="B14:E16" si="2">B10*100/$B10</f>
        <v>100</v>
      </c>
      <c r="C14" s="63">
        <f t="shared" si="2"/>
        <v>73.230490018148814</v>
      </c>
      <c r="D14" s="63">
        <f t="shared" si="2"/>
        <v>26.769509981851179</v>
      </c>
      <c r="E14" s="63">
        <f t="shared" si="2"/>
        <v>88.520871143375686</v>
      </c>
      <c r="F14" s="304">
        <f t="shared" ref="F14:I16" si="3">F10*100/$F10</f>
        <v>100</v>
      </c>
      <c r="G14" s="63">
        <f t="shared" si="3"/>
        <v>67.226009438909287</v>
      </c>
      <c r="H14" s="63">
        <f t="shared" si="3"/>
        <v>32.77399056109072</v>
      </c>
      <c r="I14" s="63">
        <f t="shared" si="3"/>
        <v>79.549029889879392</v>
      </c>
      <c r="J14" s="183" t="s">
        <v>103</v>
      </c>
      <c r="K14" s="174">
        <f t="shared" ref="K14:M16" si="4">G14-C14</f>
        <v>-6.0044805792395266</v>
      </c>
      <c r="L14" s="174">
        <f t="shared" si="4"/>
        <v>6.0044805792395408</v>
      </c>
      <c r="M14" s="174">
        <f t="shared" si="4"/>
        <v>-8.9718412534962937</v>
      </c>
    </row>
    <row r="15" spans="1:13" ht="14.65" customHeight="1">
      <c r="A15" s="27" t="s">
        <v>30</v>
      </c>
      <c r="B15" s="305">
        <f t="shared" si="2"/>
        <v>100</v>
      </c>
      <c r="C15" s="65">
        <f t="shared" si="2"/>
        <v>78.211658177702319</v>
      </c>
      <c r="D15" s="65">
        <f t="shared" si="2"/>
        <v>21.788341822297678</v>
      </c>
      <c r="E15" s="65">
        <f t="shared" si="2"/>
        <v>95.868704018109796</v>
      </c>
      <c r="F15" s="305">
        <f t="shared" si="3"/>
        <v>100</v>
      </c>
      <c r="G15" s="65">
        <f t="shared" si="3"/>
        <v>74.690007293946024</v>
      </c>
      <c r="H15" s="65">
        <f t="shared" si="3"/>
        <v>25.309992706053976</v>
      </c>
      <c r="I15" s="65">
        <f t="shared" si="3"/>
        <v>94.456601021152437</v>
      </c>
      <c r="J15" s="175" t="s">
        <v>103</v>
      </c>
      <c r="K15" s="175">
        <f t="shared" si="4"/>
        <v>-3.5216508837562941</v>
      </c>
      <c r="L15" s="175">
        <f t="shared" si="4"/>
        <v>3.5216508837562976</v>
      </c>
      <c r="M15" s="175">
        <f t="shared" si="4"/>
        <v>-1.4121029969573584</v>
      </c>
    </row>
    <row r="16" spans="1:13" ht="14.65" customHeight="1">
      <c r="A16" s="30" t="s">
        <v>41</v>
      </c>
      <c r="B16" s="280">
        <f t="shared" si="2"/>
        <v>100</v>
      </c>
      <c r="C16" s="195">
        <f t="shared" si="2"/>
        <v>53.089244851258584</v>
      </c>
      <c r="D16" s="195">
        <f t="shared" si="2"/>
        <v>46.910755148741416</v>
      </c>
      <c r="E16" s="195">
        <f t="shared" si="2"/>
        <v>58.810068649885586</v>
      </c>
      <c r="F16" s="280">
        <f t="shared" si="3"/>
        <v>100</v>
      </c>
      <c r="G16" s="195">
        <f t="shared" si="3"/>
        <v>48.134328358208954</v>
      </c>
      <c r="H16" s="195">
        <f t="shared" si="3"/>
        <v>51.865671641791046</v>
      </c>
      <c r="I16" s="195">
        <f t="shared" si="3"/>
        <v>41.417910447761194</v>
      </c>
      <c r="J16" s="196" t="s">
        <v>103</v>
      </c>
      <c r="K16" s="196">
        <f t="shared" si="4"/>
        <v>-4.9549164930496303</v>
      </c>
      <c r="L16" s="196">
        <f t="shared" si="4"/>
        <v>4.9549164930496303</v>
      </c>
      <c r="M16" s="196">
        <f t="shared" si="4"/>
        <v>-17.392158202124392</v>
      </c>
    </row>
    <row r="17" spans="1:13" ht="14.65" customHeight="1">
      <c r="A17" s="8"/>
      <c r="B17" s="365" t="s">
        <v>172</v>
      </c>
      <c r="C17" s="365"/>
      <c r="D17" s="365"/>
      <c r="E17" s="365"/>
      <c r="F17" s="365" t="s">
        <v>172</v>
      </c>
      <c r="G17" s="365"/>
      <c r="H17" s="365"/>
      <c r="I17" s="365"/>
      <c r="J17" s="365" t="s">
        <v>172</v>
      </c>
      <c r="K17" s="365"/>
      <c r="L17" s="365"/>
      <c r="M17" s="365"/>
    </row>
    <row r="18" spans="1:13" ht="14.65" customHeight="1">
      <c r="A18" s="8"/>
      <c r="B18" s="362" t="s">
        <v>5</v>
      </c>
      <c r="C18" s="362"/>
      <c r="D18" s="362"/>
      <c r="E18" s="362"/>
      <c r="F18" s="362" t="s">
        <v>5</v>
      </c>
      <c r="G18" s="362"/>
      <c r="H18" s="362"/>
      <c r="I18" s="362"/>
      <c r="J18" s="362" t="s">
        <v>5</v>
      </c>
      <c r="K18" s="362"/>
      <c r="L18" s="362"/>
      <c r="M18" s="362"/>
    </row>
    <row r="19" spans="1:13" ht="14.65" customHeight="1">
      <c r="A19" s="26" t="s">
        <v>29</v>
      </c>
      <c r="B19" s="307">
        <f>B20+B21</f>
        <v>12046</v>
      </c>
      <c r="C19" s="307">
        <f t="shared" ref="C19:I19" si="5">C20+C21</f>
        <v>7892</v>
      </c>
      <c r="D19" s="307">
        <f t="shared" si="5"/>
        <v>4154</v>
      </c>
      <c r="E19" s="307">
        <f t="shared" si="5"/>
        <v>9164</v>
      </c>
      <c r="F19" s="307">
        <f t="shared" si="5"/>
        <v>13612</v>
      </c>
      <c r="G19" s="307">
        <f t="shared" si="5"/>
        <v>7399</v>
      </c>
      <c r="H19" s="307">
        <f t="shared" si="5"/>
        <v>6213</v>
      </c>
      <c r="I19" s="307">
        <f t="shared" si="5"/>
        <v>9204</v>
      </c>
      <c r="J19" s="309">
        <f>F19-B19</f>
        <v>1566</v>
      </c>
      <c r="K19" s="309">
        <f t="shared" ref="K19:M21" si="6">G19-C19</f>
        <v>-493</v>
      </c>
      <c r="L19" s="309">
        <f t="shared" si="6"/>
        <v>2059</v>
      </c>
      <c r="M19" s="309">
        <f t="shared" si="6"/>
        <v>40</v>
      </c>
    </row>
    <row r="20" spans="1:13" ht="14.65" customHeight="1">
      <c r="A20" s="27" t="s">
        <v>30</v>
      </c>
      <c r="B20" s="292">
        <f>SUM(C20:D20)</f>
        <v>3860</v>
      </c>
      <c r="C20" s="292">
        <v>3197</v>
      </c>
      <c r="D20" s="292">
        <v>663</v>
      </c>
      <c r="E20" s="292">
        <v>3688</v>
      </c>
      <c r="F20" s="292">
        <f>SUM(G20:H20)</f>
        <v>4362</v>
      </c>
      <c r="G20" s="292">
        <v>3354</v>
      </c>
      <c r="H20" s="292">
        <v>1008</v>
      </c>
      <c r="I20" s="292">
        <v>4070</v>
      </c>
      <c r="J20" s="293">
        <f>F20-B20</f>
        <v>502</v>
      </c>
      <c r="K20" s="293">
        <f t="shared" si="6"/>
        <v>157</v>
      </c>
      <c r="L20" s="293">
        <f t="shared" si="6"/>
        <v>345</v>
      </c>
      <c r="M20" s="293">
        <f t="shared" si="6"/>
        <v>382</v>
      </c>
    </row>
    <row r="21" spans="1:13" ht="14.65" customHeight="1">
      <c r="A21" s="30" t="s">
        <v>41</v>
      </c>
      <c r="B21" s="291">
        <f>SUM(C21:D21)</f>
        <v>8186</v>
      </c>
      <c r="C21" s="291">
        <v>4695</v>
      </c>
      <c r="D21" s="291">
        <v>3491</v>
      </c>
      <c r="E21" s="291">
        <v>5476</v>
      </c>
      <c r="F21" s="291">
        <f>SUM(G21:H21)</f>
        <v>9250</v>
      </c>
      <c r="G21" s="291">
        <v>4045</v>
      </c>
      <c r="H21" s="291">
        <v>5205</v>
      </c>
      <c r="I21" s="291">
        <v>5134</v>
      </c>
      <c r="J21" s="294">
        <f>F21-B21</f>
        <v>1064</v>
      </c>
      <c r="K21" s="294">
        <f t="shared" si="6"/>
        <v>-650</v>
      </c>
      <c r="L21" s="294">
        <f t="shared" si="6"/>
        <v>1714</v>
      </c>
      <c r="M21" s="294">
        <f t="shared" si="6"/>
        <v>-342</v>
      </c>
    </row>
    <row r="22" spans="1:13" ht="14.65" customHeight="1">
      <c r="A22" s="31"/>
      <c r="B22" s="376" t="s">
        <v>156</v>
      </c>
      <c r="C22" s="364"/>
      <c r="D22" s="364"/>
      <c r="E22" s="364"/>
      <c r="F22" s="376" t="s">
        <v>156</v>
      </c>
      <c r="G22" s="364"/>
      <c r="H22" s="364"/>
      <c r="I22" s="364"/>
      <c r="J22" s="376" t="s">
        <v>124</v>
      </c>
      <c r="K22" s="364"/>
      <c r="L22" s="364"/>
      <c r="M22" s="364"/>
    </row>
    <row r="23" spans="1:13" ht="14.65" customHeight="1">
      <c r="A23" s="26" t="s">
        <v>29</v>
      </c>
      <c r="B23" s="304">
        <f t="shared" ref="B23:E25" si="7">B19*100/$B19</f>
        <v>100</v>
      </c>
      <c r="C23" s="63">
        <f t="shared" si="7"/>
        <v>65.515523825336217</v>
      </c>
      <c r="D23" s="63">
        <f t="shared" si="7"/>
        <v>34.48447617466379</v>
      </c>
      <c r="E23" s="63">
        <f t="shared" si="7"/>
        <v>76.075045658309818</v>
      </c>
      <c r="F23" s="304">
        <f t="shared" ref="F23:I25" si="8">F19*100/$F19</f>
        <v>100</v>
      </c>
      <c r="G23" s="63">
        <f t="shared" si="8"/>
        <v>54.356450191007937</v>
      </c>
      <c r="H23" s="63">
        <f t="shared" si="8"/>
        <v>45.643549808992063</v>
      </c>
      <c r="I23" s="63">
        <f t="shared" si="8"/>
        <v>67.616808698207464</v>
      </c>
      <c r="J23" s="183" t="s">
        <v>103</v>
      </c>
      <c r="K23" s="174">
        <f t="shared" ref="K23:M25" si="9">G23-C23</f>
        <v>-11.15907363432828</v>
      </c>
      <c r="L23" s="174">
        <f t="shared" si="9"/>
        <v>11.159073634328273</v>
      </c>
      <c r="M23" s="174">
        <f t="shared" si="9"/>
        <v>-8.4582369601023544</v>
      </c>
    </row>
    <row r="24" spans="1:13" ht="14.65" customHeight="1">
      <c r="A24" s="27" t="s">
        <v>30</v>
      </c>
      <c r="B24" s="305">
        <f t="shared" si="7"/>
        <v>100</v>
      </c>
      <c r="C24" s="65">
        <f t="shared" si="7"/>
        <v>82.823834196891198</v>
      </c>
      <c r="D24" s="65">
        <f t="shared" si="7"/>
        <v>17.176165803108809</v>
      </c>
      <c r="E24" s="65">
        <f t="shared" si="7"/>
        <v>95.5440414507772</v>
      </c>
      <c r="F24" s="305">
        <f t="shared" si="8"/>
        <v>100</v>
      </c>
      <c r="G24" s="65">
        <f t="shared" si="8"/>
        <v>76.891334250343874</v>
      </c>
      <c r="H24" s="65">
        <f t="shared" si="8"/>
        <v>23.108665749656122</v>
      </c>
      <c r="I24" s="65">
        <f t="shared" si="8"/>
        <v>93.305823016964695</v>
      </c>
      <c r="J24" s="175" t="s">
        <v>103</v>
      </c>
      <c r="K24" s="175">
        <f t="shared" si="9"/>
        <v>-5.932499946547324</v>
      </c>
      <c r="L24" s="175">
        <f t="shared" si="9"/>
        <v>5.9324999465473134</v>
      </c>
      <c r="M24" s="175">
        <f t="shared" si="9"/>
        <v>-2.2382184338125057</v>
      </c>
    </row>
    <row r="25" spans="1:13" ht="14.65" customHeight="1">
      <c r="A25" s="30" t="s">
        <v>41</v>
      </c>
      <c r="B25" s="304">
        <f t="shared" si="7"/>
        <v>100</v>
      </c>
      <c r="C25" s="63">
        <f t="shared" si="7"/>
        <v>57.354019056926461</v>
      </c>
      <c r="D25" s="63">
        <f t="shared" si="7"/>
        <v>42.645980943073539</v>
      </c>
      <c r="E25" s="63">
        <f t="shared" si="7"/>
        <v>66.894698265331058</v>
      </c>
      <c r="F25" s="304">
        <f t="shared" si="8"/>
        <v>100</v>
      </c>
      <c r="G25" s="63">
        <f t="shared" si="8"/>
        <v>43.729729729729726</v>
      </c>
      <c r="H25" s="63">
        <f t="shared" si="8"/>
        <v>56.270270270270274</v>
      </c>
      <c r="I25" s="63">
        <f t="shared" si="8"/>
        <v>55.502702702702706</v>
      </c>
      <c r="J25" s="174" t="s">
        <v>103</v>
      </c>
      <c r="K25" s="174">
        <f t="shared" si="9"/>
        <v>-13.624289327196735</v>
      </c>
      <c r="L25" s="174">
        <f t="shared" si="9"/>
        <v>13.624289327196735</v>
      </c>
      <c r="M25" s="174">
        <f t="shared" si="9"/>
        <v>-11.391995562628352</v>
      </c>
    </row>
    <row r="26" spans="1:13" ht="20.25" customHeight="1">
      <c r="A26" s="373" t="s">
        <v>127</v>
      </c>
      <c r="B26" s="373"/>
      <c r="C26" s="373"/>
      <c r="D26" s="373"/>
      <c r="E26" s="373"/>
      <c r="F26" s="373"/>
      <c r="G26" s="373"/>
      <c r="H26" s="373"/>
      <c r="I26" s="373"/>
      <c r="J26" s="373"/>
      <c r="K26" s="373"/>
      <c r="L26" s="373"/>
      <c r="M26" s="373"/>
    </row>
  </sheetData>
  <mergeCells count="29">
    <mergeCell ref="A26:M26"/>
    <mergeCell ref="B18:E18"/>
    <mergeCell ref="F18:I18"/>
    <mergeCell ref="J18:M18"/>
    <mergeCell ref="B22:E22"/>
    <mergeCell ref="F22:I22"/>
    <mergeCell ref="J22:M22"/>
    <mergeCell ref="B13:E13"/>
    <mergeCell ref="F13:I13"/>
    <mergeCell ref="J13:M13"/>
    <mergeCell ref="B17:E17"/>
    <mergeCell ref="F17:I17"/>
    <mergeCell ref="J17:M17"/>
    <mergeCell ref="B8:E8"/>
    <mergeCell ref="F8:I8"/>
    <mergeCell ref="J8:M8"/>
    <mergeCell ref="B9:E9"/>
    <mergeCell ref="F9:I9"/>
    <mergeCell ref="J9:M9"/>
    <mergeCell ref="A5:A7"/>
    <mergeCell ref="B5:E5"/>
    <mergeCell ref="F5:I5"/>
    <mergeCell ref="J5:M5"/>
    <mergeCell ref="B6:B7"/>
    <mergeCell ref="C6:E6"/>
    <mergeCell ref="F6:F7"/>
    <mergeCell ref="G6:I6"/>
    <mergeCell ref="J6:J7"/>
    <mergeCell ref="K6:M6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8"/>
  <sheetViews>
    <sheetView workbookViewId="0">
      <selection activeCell="A4" sqref="A4"/>
    </sheetView>
  </sheetViews>
  <sheetFormatPr baseColWidth="10" defaultColWidth="10.81640625" defaultRowHeight="14.65" customHeight="1"/>
  <cols>
    <col min="1" max="1" width="26.81640625" style="3" customWidth="1"/>
    <col min="2" max="13" width="12.54296875" style="3" customWidth="1"/>
    <col min="14" max="16384" width="10.81640625" style="3"/>
  </cols>
  <sheetData>
    <row r="1" spans="1:13" s="5" customFormat="1" ht="20.25" customHeight="1">
      <c r="A1" s="4" t="s">
        <v>0</v>
      </c>
    </row>
    <row r="2" spans="1:13" s="2" customFormat="1" ht="14.65" customHeight="1">
      <c r="A2" s="1"/>
    </row>
    <row r="3" spans="1:13" s="2" customFormat="1" ht="14.65" customHeight="1">
      <c r="A3" s="9" t="s">
        <v>252</v>
      </c>
    </row>
    <row r="5" spans="1:13" s="283" customFormat="1" ht="20" customHeight="1">
      <c r="A5" s="374" t="s">
        <v>28</v>
      </c>
      <c r="B5" s="366">
        <v>2011</v>
      </c>
      <c r="C5" s="366"/>
      <c r="D5" s="366"/>
      <c r="E5" s="366"/>
      <c r="F5" s="366">
        <v>2015</v>
      </c>
      <c r="G5" s="366"/>
      <c r="H5" s="366"/>
      <c r="I5" s="366"/>
      <c r="J5" s="366" t="s">
        <v>49</v>
      </c>
      <c r="K5" s="366"/>
      <c r="L5" s="366"/>
      <c r="M5" s="366"/>
    </row>
    <row r="6" spans="1:13" s="283" customFormat="1" ht="20" customHeight="1">
      <c r="A6" s="375"/>
      <c r="B6" s="371" t="s">
        <v>1</v>
      </c>
      <c r="C6" s="366" t="s">
        <v>27</v>
      </c>
      <c r="D6" s="366"/>
      <c r="E6" s="366"/>
      <c r="F6" s="371" t="s">
        <v>1</v>
      </c>
      <c r="G6" s="366" t="s">
        <v>27</v>
      </c>
      <c r="H6" s="366"/>
      <c r="I6" s="366"/>
      <c r="J6" s="371" t="s">
        <v>1</v>
      </c>
      <c r="K6" s="366" t="s">
        <v>27</v>
      </c>
      <c r="L6" s="366"/>
      <c r="M6" s="366"/>
    </row>
    <row r="7" spans="1:13" s="25" customFormat="1" ht="40.15" customHeight="1">
      <c r="A7" s="375"/>
      <c r="B7" s="372"/>
      <c r="C7" s="333" t="s">
        <v>102</v>
      </c>
      <c r="D7" s="333" t="s">
        <v>68</v>
      </c>
      <c r="E7" s="333" t="s">
        <v>12</v>
      </c>
      <c r="F7" s="372"/>
      <c r="G7" s="333" t="s">
        <v>102</v>
      </c>
      <c r="H7" s="333" t="s">
        <v>68</v>
      </c>
      <c r="I7" s="333" t="s">
        <v>12</v>
      </c>
      <c r="J7" s="372"/>
      <c r="K7" s="333" t="s">
        <v>102</v>
      </c>
      <c r="L7" s="333" t="s">
        <v>68</v>
      </c>
      <c r="M7" s="333" t="s">
        <v>12</v>
      </c>
    </row>
    <row r="8" spans="1:13" ht="14.65" customHeight="1">
      <c r="A8" s="337"/>
      <c r="B8" s="362" t="s">
        <v>5</v>
      </c>
      <c r="C8" s="362"/>
      <c r="D8" s="362"/>
      <c r="E8" s="362"/>
      <c r="F8" s="362" t="s">
        <v>5</v>
      </c>
      <c r="G8" s="362"/>
      <c r="H8" s="362"/>
      <c r="I8" s="362"/>
      <c r="J8" s="362" t="s">
        <v>5</v>
      </c>
      <c r="K8" s="362"/>
      <c r="L8" s="362"/>
      <c r="M8" s="362"/>
    </row>
    <row r="9" spans="1:13" ht="14.65" customHeight="1">
      <c r="A9" s="341" t="s">
        <v>29</v>
      </c>
      <c r="B9" s="307">
        <v>93458</v>
      </c>
      <c r="C9" s="307">
        <v>14131</v>
      </c>
      <c r="D9" s="307">
        <v>65087</v>
      </c>
      <c r="E9" s="307">
        <v>14240</v>
      </c>
      <c r="F9" s="307">
        <v>103780</v>
      </c>
      <c r="G9" s="307">
        <v>19680</v>
      </c>
      <c r="H9" s="307">
        <v>67696</v>
      </c>
      <c r="I9" s="307">
        <v>15519</v>
      </c>
      <c r="J9" s="309">
        <v>10322</v>
      </c>
      <c r="K9" s="309">
        <v>5549</v>
      </c>
      <c r="L9" s="309">
        <v>2609</v>
      </c>
      <c r="M9" s="309">
        <v>1279</v>
      </c>
    </row>
    <row r="10" spans="1:13" ht="14.65" customHeight="1">
      <c r="A10" s="241" t="s">
        <v>30</v>
      </c>
      <c r="B10" s="246">
        <v>59079</v>
      </c>
      <c r="C10" s="246">
        <v>6858</v>
      </c>
      <c r="D10" s="246">
        <v>46547</v>
      </c>
      <c r="E10" s="246">
        <v>5674</v>
      </c>
      <c r="F10" s="246">
        <v>65314</v>
      </c>
      <c r="G10" s="246">
        <v>11320</v>
      </c>
      <c r="H10" s="246">
        <v>47401</v>
      </c>
      <c r="I10" s="246">
        <v>5733</v>
      </c>
      <c r="J10" s="247">
        <v>6235</v>
      </c>
      <c r="K10" s="247">
        <v>4462</v>
      </c>
      <c r="L10" s="247">
        <v>854</v>
      </c>
      <c r="M10" s="247">
        <v>59</v>
      </c>
    </row>
    <row r="11" spans="1:13" ht="14.65" customHeight="1">
      <c r="A11" s="242" t="s">
        <v>31</v>
      </c>
      <c r="B11" s="245">
        <v>5798</v>
      </c>
      <c r="C11" s="245">
        <v>735</v>
      </c>
      <c r="D11" s="245">
        <v>4695</v>
      </c>
      <c r="E11" s="245">
        <v>368</v>
      </c>
      <c r="F11" s="245">
        <v>6555</v>
      </c>
      <c r="G11" s="245">
        <v>1110</v>
      </c>
      <c r="H11" s="245">
        <v>4835</v>
      </c>
      <c r="I11" s="245">
        <v>610</v>
      </c>
      <c r="J11" s="248">
        <v>757</v>
      </c>
      <c r="K11" s="248">
        <v>375</v>
      </c>
      <c r="L11" s="248">
        <v>140</v>
      </c>
      <c r="M11" s="248">
        <v>242</v>
      </c>
    </row>
    <row r="12" spans="1:13" ht="14.65" customHeight="1">
      <c r="A12" s="243" t="s">
        <v>32</v>
      </c>
      <c r="B12" s="246">
        <v>3440</v>
      </c>
      <c r="C12" s="246">
        <v>450</v>
      </c>
      <c r="D12" s="246">
        <v>1701</v>
      </c>
      <c r="E12" s="246">
        <v>1289</v>
      </c>
      <c r="F12" s="246">
        <v>2455</v>
      </c>
      <c r="G12" s="246">
        <v>714</v>
      </c>
      <c r="H12" s="246">
        <v>1741</v>
      </c>
      <c r="I12" s="246" t="s">
        <v>53</v>
      </c>
      <c r="J12" s="247">
        <v>-985</v>
      </c>
      <c r="K12" s="247">
        <v>264</v>
      </c>
      <c r="L12" s="247">
        <v>40</v>
      </c>
      <c r="M12" s="246" t="s">
        <v>53</v>
      </c>
    </row>
    <row r="13" spans="1:13" ht="14.65" customHeight="1">
      <c r="A13" s="242" t="s">
        <v>33</v>
      </c>
      <c r="B13" s="245">
        <v>23057</v>
      </c>
      <c r="C13" s="245">
        <v>2340</v>
      </c>
      <c r="D13" s="245">
        <v>18477</v>
      </c>
      <c r="E13" s="245">
        <v>2240</v>
      </c>
      <c r="F13" s="245">
        <v>23891</v>
      </c>
      <c r="G13" s="245">
        <v>3638</v>
      </c>
      <c r="H13" s="245">
        <v>17770</v>
      </c>
      <c r="I13" s="245">
        <v>2483</v>
      </c>
      <c r="J13" s="248">
        <v>834</v>
      </c>
      <c r="K13" s="248">
        <v>1298</v>
      </c>
      <c r="L13" s="248">
        <v>-707</v>
      </c>
      <c r="M13" s="248">
        <v>243</v>
      </c>
    </row>
    <row r="14" spans="1:13" ht="14.65" customHeight="1">
      <c r="A14" s="243" t="s">
        <v>34</v>
      </c>
      <c r="B14" s="246">
        <v>528</v>
      </c>
      <c r="C14" s="246">
        <v>37</v>
      </c>
      <c r="D14" s="246">
        <v>470</v>
      </c>
      <c r="E14" s="246">
        <v>21</v>
      </c>
      <c r="F14" s="246">
        <v>1679</v>
      </c>
      <c r="G14" s="246" t="s">
        <v>53</v>
      </c>
      <c r="H14" s="246" t="s">
        <v>53</v>
      </c>
      <c r="I14" s="246">
        <v>20</v>
      </c>
      <c r="J14" s="246" t="s">
        <v>53</v>
      </c>
      <c r="K14" s="246" t="s">
        <v>53</v>
      </c>
      <c r="L14" s="246" t="s">
        <v>53</v>
      </c>
      <c r="M14" s="246" t="s">
        <v>53</v>
      </c>
    </row>
    <row r="15" spans="1:13" ht="14.65" customHeight="1">
      <c r="A15" s="242" t="s">
        <v>35</v>
      </c>
      <c r="B15" s="245">
        <v>17827</v>
      </c>
      <c r="C15" s="245">
        <v>1923</v>
      </c>
      <c r="D15" s="245">
        <v>15708</v>
      </c>
      <c r="E15" s="245">
        <v>196</v>
      </c>
      <c r="F15" s="245">
        <v>20629</v>
      </c>
      <c r="G15" s="245">
        <v>3617</v>
      </c>
      <c r="H15" s="245">
        <v>16986</v>
      </c>
      <c r="I15" s="245">
        <v>26</v>
      </c>
      <c r="J15" s="248">
        <v>2802</v>
      </c>
      <c r="K15" s="248">
        <v>1694</v>
      </c>
      <c r="L15" s="248">
        <v>1278</v>
      </c>
      <c r="M15" s="248">
        <v>-170</v>
      </c>
    </row>
    <row r="16" spans="1:13" ht="14.65" customHeight="1">
      <c r="A16" s="243" t="s">
        <v>36</v>
      </c>
      <c r="B16" s="246">
        <v>1404</v>
      </c>
      <c r="C16" s="246">
        <v>178</v>
      </c>
      <c r="D16" s="246">
        <v>1105</v>
      </c>
      <c r="E16" s="246">
        <v>121</v>
      </c>
      <c r="F16" s="246">
        <v>1631</v>
      </c>
      <c r="G16" s="246">
        <v>324</v>
      </c>
      <c r="H16" s="246">
        <v>1239</v>
      </c>
      <c r="I16" s="246">
        <v>68</v>
      </c>
      <c r="J16" s="247">
        <v>227</v>
      </c>
      <c r="K16" s="247">
        <v>146</v>
      </c>
      <c r="L16" s="247">
        <v>134</v>
      </c>
      <c r="M16" s="247">
        <v>-53</v>
      </c>
    </row>
    <row r="17" spans="1:13" ht="14.65" customHeight="1">
      <c r="A17" s="242" t="s">
        <v>37</v>
      </c>
      <c r="B17" s="245">
        <v>236</v>
      </c>
      <c r="C17" s="245">
        <v>42</v>
      </c>
      <c r="D17" s="245">
        <v>194</v>
      </c>
      <c r="E17" s="245">
        <v>0</v>
      </c>
      <c r="F17" s="245">
        <v>325</v>
      </c>
      <c r="G17" s="245">
        <v>82</v>
      </c>
      <c r="H17" s="245">
        <v>223</v>
      </c>
      <c r="I17" s="245">
        <v>20</v>
      </c>
      <c r="J17" s="248">
        <v>89</v>
      </c>
      <c r="K17" s="248">
        <v>40</v>
      </c>
      <c r="L17" s="248">
        <v>29</v>
      </c>
      <c r="M17" s="248">
        <v>20</v>
      </c>
    </row>
    <row r="18" spans="1:13" ht="14.65" customHeight="1">
      <c r="A18" s="243" t="s">
        <v>38</v>
      </c>
      <c r="B18" s="246">
        <v>446</v>
      </c>
      <c r="C18" s="246">
        <v>110</v>
      </c>
      <c r="D18" s="246">
        <v>295</v>
      </c>
      <c r="E18" s="246">
        <v>41</v>
      </c>
      <c r="F18" s="246">
        <v>612</v>
      </c>
      <c r="G18" s="246">
        <v>144</v>
      </c>
      <c r="H18" s="246">
        <v>347</v>
      </c>
      <c r="I18" s="246">
        <v>121</v>
      </c>
      <c r="J18" s="247">
        <v>166</v>
      </c>
      <c r="K18" s="247">
        <v>34</v>
      </c>
      <c r="L18" s="247">
        <v>52</v>
      </c>
      <c r="M18" s="247">
        <v>80</v>
      </c>
    </row>
    <row r="19" spans="1:13" ht="14.65" customHeight="1">
      <c r="A19" s="242" t="s">
        <v>39</v>
      </c>
      <c r="B19" s="245">
        <v>6343</v>
      </c>
      <c r="C19" s="245">
        <v>1043</v>
      </c>
      <c r="D19" s="245">
        <v>3902</v>
      </c>
      <c r="E19" s="245">
        <v>1398</v>
      </c>
      <c r="F19" s="245">
        <v>7537</v>
      </c>
      <c r="G19" s="245">
        <v>1691</v>
      </c>
      <c r="H19" s="245">
        <v>4260</v>
      </c>
      <c r="I19" s="245">
        <v>1586</v>
      </c>
      <c r="J19" s="248">
        <v>1194</v>
      </c>
      <c r="K19" s="248">
        <v>648</v>
      </c>
      <c r="L19" s="248">
        <v>358</v>
      </c>
      <c r="M19" s="248">
        <v>188</v>
      </c>
    </row>
    <row r="20" spans="1:13" ht="14.65" customHeight="1">
      <c r="A20" s="243" t="s">
        <v>40</v>
      </c>
      <c r="B20" s="246">
        <v>0</v>
      </c>
      <c r="C20" s="246">
        <v>0</v>
      </c>
      <c r="D20" s="246">
        <v>0</v>
      </c>
      <c r="E20" s="246">
        <v>0</v>
      </c>
      <c r="F20" s="246">
        <v>0</v>
      </c>
      <c r="G20" s="246">
        <v>0</v>
      </c>
      <c r="H20" s="246">
        <v>0</v>
      </c>
      <c r="I20" s="246">
        <v>0</v>
      </c>
      <c r="J20" s="247">
        <v>0</v>
      </c>
      <c r="K20" s="247">
        <v>0</v>
      </c>
      <c r="L20" s="247">
        <v>0</v>
      </c>
      <c r="M20" s="247">
        <v>0</v>
      </c>
    </row>
    <row r="21" spans="1:13" ht="14.65" customHeight="1">
      <c r="A21" s="244" t="s">
        <v>41</v>
      </c>
      <c r="B21" s="245">
        <v>34379</v>
      </c>
      <c r="C21" s="245">
        <v>7273</v>
      </c>
      <c r="D21" s="245">
        <v>18540</v>
      </c>
      <c r="E21" s="245">
        <v>8566</v>
      </c>
      <c r="F21" s="245">
        <v>38466</v>
      </c>
      <c r="G21" s="245">
        <v>8360</v>
      </c>
      <c r="H21" s="245">
        <v>20295</v>
      </c>
      <c r="I21" s="245">
        <v>9786</v>
      </c>
      <c r="J21" s="248">
        <v>4087</v>
      </c>
      <c r="K21" s="248">
        <v>1087</v>
      </c>
      <c r="L21" s="248">
        <v>1755</v>
      </c>
      <c r="M21" s="248">
        <v>1220</v>
      </c>
    </row>
    <row r="22" spans="1:13" ht="14.65" customHeight="1">
      <c r="A22" s="243" t="s">
        <v>42</v>
      </c>
      <c r="B22" s="246">
        <v>0</v>
      </c>
      <c r="C22" s="246">
        <v>0</v>
      </c>
      <c r="D22" s="246">
        <v>0</v>
      </c>
      <c r="E22" s="246">
        <v>0</v>
      </c>
      <c r="F22" s="246">
        <v>125</v>
      </c>
      <c r="G22" s="246" t="s">
        <v>53</v>
      </c>
      <c r="H22" s="246" t="s">
        <v>53</v>
      </c>
      <c r="I22" s="246" t="s">
        <v>53</v>
      </c>
      <c r="J22" s="246" t="s">
        <v>53</v>
      </c>
      <c r="K22" s="246" t="s">
        <v>53</v>
      </c>
      <c r="L22" s="246" t="s">
        <v>53</v>
      </c>
      <c r="M22" s="246" t="s">
        <v>53</v>
      </c>
    </row>
    <row r="23" spans="1:13" ht="14.65" customHeight="1">
      <c r="A23" s="242" t="s">
        <v>43</v>
      </c>
      <c r="B23" s="245">
        <v>5099</v>
      </c>
      <c r="C23" s="245">
        <v>1223</v>
      </c>
      <c r="D23" s="245">
        <v>2781</v>
      </c>
      <c r="E23" s="245">
        <v>1095</v>
      </c>
      <c r="F23" s="245">
        <v>5191</v>
      </c>
      <c r="G23" s="245">
        <v>1252</v>
      </c>
      <c r="H23" s="245">
        <v>2851</v>
      </c>
      <c r="I23" s="245">
        <v>1088</v>
      </c>
      <c r="J23" s="248">
        <v>92</v>
      </c>
      <c r="K23" s="248">
        <v>29</v>
      </c>
      <c r="L23" s="248">
        <v>70</v>
      </c>
      <c r="M23" s="248">
        <v>-7</v>
      </c>
    </row>
    <row r="24" spans="1:13" ht="14.65" customHeight="1">
      <c r="A24" s="243" t="s">
        <v>44</v>
      </c>
      <c r="B24" s="246">
        <v>8770</v>
      </c>
      <c r="C24" s="246">
        <v>1633</v>
      </c>
      <c r="D24" s="246">
        <v>4453</v>
      </c>
      <c r="E24" s="246">
        <v>2684</v>
      </c>
      <c r="F24" s="246">
        <v>10630</v>
      </c>
      <c r="G24" s="246">
        <v>1961</v>
      </c>
      <c r="H24" s="246">
        <v>5240</v>
      </c>
      <c r="I24" s="246">
        <v>3429</v>
      </c>
      <c r="J24" s="247">
        <v>1860</v>
      </c>
      <c r="K24" s="247">
        <v>328</v>
      </c>
      <c r="L24" s="247">
        <v>787</v>
      </c>
      <c r="M24" s="247">
        <v>745</v>
      </c>
    </row>
    <row r="25" spans="1:13" ht="14.65" customHeight="1">
      <c r="A25" s="242" t="s">
        <v>45</v>
      </c>
      <c r="B25" s="245">
        <v>11108</v>
      </c>
      <c r="C25" s="245">
        <v>2136</v>
      </c>
      <c r="D25" s="245">
        <v>6213</v>
      </c>
      <c r="E25" s="245">
        <v>2759</v>
      </c>
      <c r="F25" s="245">
        <v>12978</v>
      </c>
      <c r="G25" s="245">
        <v>2689</v>
      </c>
      <c r="H25" s="245">
        <v>6902</v>
      </c>
      <c r="I25" s="245">
        <v>3387</v>
      </c>
      <c r="J25" s="248">
        <v>1870</v>
      </c>
      <c r="K25" s="248">
        <v>553</v>
      </c>
      <c r="L25" s="248">
        <v>689</v>
      </c>
      <c r="M25" s="248">
        <v>628</v>
      </c>
    </row>
    <row r="26" spans="1:13" ht="14.65" customHeight="1">
      <c r="A26" s="243" t="s">
        <v>46</v>
      </c>
      <c r="B26" s="246">
        <v>3851</v>
      </c>
      <c r="C26" s="246">
        <v>687</v>
      </c>
      <c r="D26" s="246">
        <v>1332</v>
      </c>
      <c r="E26" s="246">
        <v>1832</v>
      </c>
      <c r="F26" s="246">
        <v>3908</v>
      </c>
      <c r="G26" s="246">
        <v>666</v>
      </c>
      <c r="H26" s="246">
        <v>1460</v>
      </c>
      <c r="I26" s="246">
        <v>1782</v>
      </c>
      <c r="J26" s="247">
        <v>57</v>
      </c>
      <c r="K26" s="247">
        <v>-21</v>
      </c>
      <c r="L26" s="247">
        <v>128</v>
      </c>
      <c r="M26" s="247">
        <v>-50</v>
      </c>
    </row>
    <row r="27" spans="1:13" ht="14.65" customHeight="1">
      <c r="A27" s="342" t="s">
        <v>47</v>
      </c>
      <c r="B27" s="276">
        <v>5551</v>
      </c>
      <c r="C27" s="276">
        <v>1594</v>
      </c>
      <c r="D27" s="276">
        <v>3761</v>
      </c>
      <c r="E27" s="276">
        <v>196</v>
      </c>
      <c r="F27" s="276">
        <v>5634</v>
      </c>
      <c r="G27" s="276">
        <v>1792</v>
      </c>
      <c r="H27" s="276">
        <v>3842</v>
      </c>
      <c r="I27" s="276" t="s">
        <v>53</v>
      </c>
      <c r="J27" s="278">
        <v>83</v>
      </c>
      <c r="K27" s="278">
        <v>198</v>
      </c>
      <c r="L27" s="278">
        <v>81</v>
      </c>
      <c r="M27" s="276" t="s">
        <v>53</v>
      </c>
    </row>
    <row r="28" spans="1:13" ht="14.65" customHeight="1">
      <c r="A28" s="337"/>
      <c r="B28" s="362" t="s">
        <v>48</v>
      </c>
      <c r="C28" s="362"/>
      <c r="D28" s="362"/>
      <c r="E28" s="362"/>
      <c r="F28" s="362" t="s">
        <v>48</v>
      </c>
      <c r="G28" s="362"/>
      <c r="H28" s="362"/>
      <c r="I28" s="362"/>
      <c r="J28" s="362" t="s">
        <v>124</v>
      </c>
      <c r="K28" s="362"/>
      <c r="L28" s="362"/>
      <c r="M28" s="362"/>
    </row>
    <row r="29" spans="1:13" ht="14.65" customHeight="1">
      <c r="A29" s="341" t="s">
        <v>29</v>
      </c>
      <c r="B29" s="343">
        <v>100</v>
      </c>
      <c r="C29" s="344">
        <v>15.120160927903443</v>
      </c>
      <c r="D29" s="344">
        <v>69.643048214171074</v>
      </c>
      <c r="E29" s="344">
        <v>15.236790857925484</v>
      </c>
      <c r="F29" s="343">
        <v>100</v>
      </c>
      <c r="G29" s="344">
        <v>18.963191366351897</v>
      </c>
      <c r="H29" s="344">
        <v>65.230294854499903</v>
      </c>
      <c r="I29" s="344">
        <v>14.953748313740606</v>
      </c>
      <c r="J29" s="345" t="s">
        <v>103</v>
      </c>
      <c r="K29" s="193">
        <v>3.8430304384484533</v>
      </c>
      <c r="L29" s="193">
        <v>-4.4127533596711714</v>
      </c>
      <c r="M29" s="193">
        <v>-0.28304254418487851</v>
      </c>
    </row>
    <row r="30" spans="1:13" ht="14.65" customHeight="1">
      <c r="A30" s="241" t="s">
        <v>30</v>
      </c>
      <c r="B30" s="252">
        <v>100</v>
      </c>
      <c r="C30" s="254">
        <v>11.608185649723252</v>
      </c>
      <c r="D30" s="254">
        <v>78.787724910712768</v>
      </c>
      <c r="E30" s="254">
        <v>9.6040894395639729</v>
      </c>
      <c r="F30" s="252">
        <v>100</v>
      </c>
      <c r="G30" s="254">
        <v>17.331659368588664</v>
      </c>
      <c r="H30" s="254">
        <v>72.574027007992157</v>
      </c>
      <c r="I30" s="254">
        <v>8.7775974523073153</v>
      </c>
      <c r="J30" s="252" t="s">
        <v>103</v>
      </c>
      <c r="K30" s="250">
        <v>5.7234737188654119</v>
      </c>
      <c r="L30" s="250">
        <v>-6.213697902720611</v>
      </c>
      <c r="M30" s="250">
        <v>-0.82649198725665762</v>
      </c>
    </row>
    <row r="31" spans="1:13" ht="14.65" customHeight="1">
      <c r="A31" s="242" t="s">
        <v>31</v>
      </c>
      <c r="B31" s="251">
        <v>100</v>
      </c>
      <c r="C31" s="253">
        <v>12.676785098309763</v>
      </c>
      <c r="D31" s="253">
        <v>80.976198689203173</v>
      </c>
      <c r="E31" s="253">
        <v>6.3470162124870644</v>
      </c>
      <c r="F31" s="251">
        <v>100</v>
      </c>
      <c r="G31" s="253">
        <v>16.933638443935926</v>
      </c>
      <c r="H31" s="253">
        <v>73.760488176964145</v>
      </c>
      <c r="I31" s="253">
        <v>9.3058733790999231</v>
      </c>
      <c r="J31" s="251" t="s">
        <v>103</v>
      </c>
      <c r="K31" s="249">
        <v>4.2568533456261637</v>
      </c>
      <c r="L31" s="249">
        <v>-7.2157105122390277</v>
      </c>
      <c r="M31" s="249">
        <v>2.9588571666128587</v>
      </c>
    </row>
    <row r="32" spans="1:13" ht="14.65" customHeight="1">
      <c r="A32" s="243" t="s">
        <v>32</v>
      </c>
      <c r="B32" s="252">
        <v>100</v>
      </c>
      <c r="C32" s="254">
        <v>13.081395348837209</v>
      </c>
      <c r="D32" s="254">
        <v>49.447674418604649</v>
      </c>
      <c r="E32" s="254">
        <v>37.470930232558139</v>
      </c>
      <c r="F32" s="252">
        <v>100</v>
      </c>
      <c r="G32" s="254">
        <v>29.083503054989816</v>
      </c>
      <c r="H32" s="254">
        <v>70.916496945010181</v>
      </c>
      <c r="I32" s="246" t="s">
        <v>53</v>
      </c>
      <c r="J32" s="252" t="s">
        <v>103</v>
      </c>
      <c r="K32" s="250">
        <v>16.002107706152607</v>
      </c>
      <c r="L32" s="250">
        <v>21.468822526405532</v>
      </c>
      <c r="M32" s="246" t="s">
        <v>53</v>
      </c>
    </row>
    <row r="33" spans="1:13" ht="14.65" customHeight="1">
      <c r="A33" s="242" t="s">
        <v>33</v>
      </c>
      <c r="B33" s="251">
        <v>100</v>
      </c>
      <c r="C33" s="253">
        <v>10.148761764323199</v>
      </c>
      <c r="D33" s="253">
        <v>80.136184239059716</v>
      </c>
      <c r="E33" s="253">
        <v>9.7150539966170797</v>
      </c>
      <c r="F33" s="251">
        <v>100</v>
      </c>
      <c r="G33" s="253">
        <v>15.227491524004856</v>
      </c>
      <c r="H33" s="253">
        <v>74.379473441881885</v>
      </c>
      <c r="I33" s="253">
        <v>10.393035034113264</v>
      </c>
      <c r="J33" s="251" t="s">
        <v>103</v>
      </c>
      <c r="K33" s="249">
        <v>5.0787297596816572</v>
      </c>
      <c r="L33" s="249">
        <v>-5.7567107971778313</v>
      </c>
      <c r="M33" s="249">
        <v>0.67798103749618477</v>
      </c>
    </row>
    <row r="34" spans="1:13" ht="14.65" customHeight="1">
      <c r="A34" s="243" t="s">
        <v>34</v>
      </c>
      <c r="B34" s="252">
        <v>100</v>
      </c>
      <c r="C34" s="254">
        <v>7.0075757575757578</v>
      </c>
      <c r="D34" s="254">
        <v>89.015151515151516</v>
      </c>
      <c r="E34" s="254">
        <v>3.9772727272727271</v>
      </c>
      <c r="F34" s="252">
        <v>100</v>
      </c>
      <c r="G34" s="246" t="s">
        <v>53</v>
      </c>
      <c r="H34" s="246" t="s">
        <v>53</v>
      </c>
      <c r="I34" s="246" t="s">
        <v>53</v>
      </c>
      <c r="J34" s="246" t="s">
        <v>53</v>
      </c>
      <c r="K34" s="246" t="s">
        <v>53</v>
      </c>
      <c r="L34" s="246" t="s">
        <v>53</v>
      </c>
      <c r="M34" s="246" t="s">
        <v>53</v>
      </c>
    </row>
    <row r="35" spans="1:13" ht="14.65" customHeight="1">
      <c r="A35" s="242" t="s">
        <v>35</v>
      </c>
      <c r="B35" s="251">
        <v>100</v>
      </c>
      <c r="C35" s="253">
        <v>10.787008470297863</v>
      </c>
      <c r="D35" s="253">
        <v>88.113535648174121</v>
      </c>
      <c r="E35" s="253">
        <v>1.0994558815280193</v>
      </c>
      <c r="F35" s="251">
        <v>100</v>
      </c>
      <c r="G35" s="253">
        <v>17.533569247176306</v>
      </c>
      <c r="H35" s="253">
        <v>82.340394590140093</v>
      </c>
      <c r="I35" s="253">
        <v>0.12603616268360077</v>
      </c>
      <c r="J35" s="251" t="s">
        <v>103</v>
      </c>
      <c r="K35" s="249">
        <v>6.746560776878443</v>
      </c>
      <c r="L35" s="249">
        <v>-5.7731410580340281</v>
      </c>
      <c r="M35" s="249">
        <v>-0.97341971884441858</v>
      </c>
    </row>
    <row r="36" spans="1:13" ht="14.65" customHeight="1">
      <c r="A36" s="243" t="s">
        <v>36</v>
      </c>
      <c r="B36" s="252">
        <v>100</v>
      </c>
      <c r="C36" s="254">
        <v>12.678062678062679</v>
      </c>
      <c r="D36" s="254">
        <v>78.703703703703709</v>
      </c>
      <c r="E36" s="254">
        <v>8.618233618233619</v>
      </c>
      <c r="F36" s="252">
        <v>100</v>
      </c>
      <c r="G36" s="254">
        <v>19.865113427345186</v>
      </c>
      <c r="H36" s="254">
        <v>75.965665236051507</v>
      </c>
      <c r="I36" s="254">
        <v>4.1692213366033108</v>
      </c>
      <c r="J36" s="252" t="s">
        <v>103</v>
      </c>
      <c r="K36" s="250">
        <v>7.1870507492825073</v>
      </c>
      <c r="L36" s="250">
        <v>-2.7380384676522027</v>
      </c>
      <c r="M36" s="250">
        <v>-4.4490122816303082</v>
      </c>
    </row>
    <row r="37" spans="1:13" ht="14.65" customHeight="1">
      <c r="A37" s="242" t="s">
        <v>37</v>
      </c>
      <c r="B37" s="251">
        <v>100</v>
      </c>
      <c r="C37" s="253">
        <v>17.796610169491526</v>
      </c>
      <c r="D37" s="253">
        <v>82.20338983050847</v>
      </c>
      <c r="E37" s="253">
        <v>0</v>
      </c>
      <c r="F37" s="251">
        <v>100</v>
      </c>
      <c r="G37" s="253">
        <v>25.23076923076923</v>
      </c>
      <c r="H37" s="253">
        <v>68.615384615384613</v>
      </c>
      <c r="I37" s="253">
        <v>6.1538461538461542</v>
      </c>
      <c r="J37" s="251" t="s">
        <v>103</v>
      </c>
      <c r="K37" s="249">
        <v>7.434159061277704</v>
      </c>
      <c r="L37" s="249">
        <v>-13.588005215123857</v>
      </c>
      <c r="M37" s="249">
        <v>6.1538461538461542</v>
      </c>
    </row>
    <row r="38" spans="1:13" ht="14.65" customHeight="1">
      <c r="A38" s="243" t="s">
        <v>38</v>
      </c>
      <c r="B38" s="252">
        <v>100</v>
      </c>
      <c r="C38" s="254">
        <v>24.663677130044842</v>
      </c>
      <c r="D38" s="254">
        <v>66.143497757847527</v>
      </c>
      <c r="E38" s="254">
        <v>9.1928251121076237</v>
      </c>
      <c r="F38" s="252">
        <v>100</v>
      </c>
      <c r="G38" s="254">
        <v>23.529411764705884</v>
      </c>
      <c r="H38" s="254">
        <v>56.699346405228759</v>
      </c>
      <c r="I38" s="254">
        <v>19.77124183006536</v>
      </c>
      <c r="J38" s="252" t="s">
        <v>103</v>
      </c>
      <c r="K38" s="250">
        <v>-1.1342653653389583</v>
      </c>
      <c r="L38" s="250">
        <v>-9.4441513526187677</v>
      </c>
      <c r="M38" s="250">
        <v>10.578416717957737</v>
      </c>
    </row>
    <row r="39" spans="1:13" ht="14.65" customHeight="1">
      <c r="A39" s="242" t="s">
        <v>39</v>
      </c>
      <c r="B39" s="251">
        <v>100</v>
      </c>
      <c r="C39" s="253">
        <v>16.44332334857323</v>
      </c>
      <c r="D39" s="253">
        <v>61.516632508276842</v>
      </c>
      <c r="E39" s="253">
        <v>22.040044143149927</v>
      </c>
      <c r="F39" s="251">
        <v>100</v>
      </c>
      <c r="G39" s="253">
        <v>22.435982486400423</v>
      </c>
      <c r="H39" s="253">
        <v>56.521162266153645</v>
      </c>
      <c r="I39" s="253">
        <v>21.042855247445935</v>
      </c>
      <c r="J39" s="251" t="s">
        <v>103</v>
      </c>
      <c r="K39" s="249">
        <v>5.9926591378271929</v>
      </c>
      <c r="L39" s="249">
        <v>-4.9954702421231971</v>
      </c>
      <c r="M39" s="249">
        <v>-0.99718889570399227</v>
      </c>
    </row>
    <row r="40" spans="1:13" ht="14.65" customHeight="1">
      <c r="A40" s="243" t="s">
        <v>40</v>
      </c>
      <c r="B40" s="247" t="s">
        <v>103</v>
      </c>
      <c r="C40" s="247" t="s">
        <v>103</v>
      </c>
      <c r="D40" s="247" t="s">
        <v>103</v>
      </c>
      <c r="E40" s="247" t="s">
        <v>103</v>
      </c>
      <c r="F40" s="247" t="s">
        <v>103</v>
      </c>
      <c r="G40" s="247" t="s">
        <v>103</v>
      </c>
      <c r="H40" s="247" t="s">
        <v>103</v>
      </c>
      <c r="I40" s="247" t="s">
        <v>103</v>
      </c>
      <c r="J40" s="247" t="s">
        <v>103</v>
      </c>
      <c r="K40" s="247" t="s">
        <v>103</v>
      </c>
      <c r="L40" s="247" t="s">
        <v>103</v>
      </c>
      <c r="M40" s="247" t="s">
        <v>103</v>
      </c>
    </row>
    <row r="41" spans="1:13" ht="14.65" customHeight="1">
      <c r="A41" s="244" t="s">
        <v>41</v>
      </c>
      <c r="B41" s="251">
        <v>100</v>
      </c>
      <c r="C41" s="253">
        <v>21.155356467611043</v>
      </c>
      <c r="D41" s="253">
        <v>53.928270164926261</v>
      </c>
      <c r="E41" s="253">
        <v>24.916373367462697</v>
      </c>
      <c r="F41" s="251">
        <v>100</v>
      </c>
      <c r="G41" s="253">
        <v>21.733478916445691</v>
      </c>
      <c r="H41" s="253">
        <v>52.760879737950397</v>
      </c>
      <c r="I41" s="253">
        <v>25.44064888472937</v>
      </c>
      <c r="J41" s="251" t="s">
        <v>103</v>
      </c>
      <c r="K41" s="249">
        <v>0.57812244883464814</v>
      </c>
      <c r="L41" s="249">
        <v>-1.1673904269758637</v>
      </c>
      <c r="M41" s="249">
        <v>0.52427551726667332</v>
      </c>
    </row>
    <row r="42" spans="1:13" ht="14.65" customHeight="1">
      <c r="A42" s="243" t="s">
        <v>42</v>
      </c>
      <c r="B42" s="247" t="s">
        <v>103</v>
      </c>
      <c r="C42" s="247" t="s">
        <v>103</v>
      </c>
      <c r="D42" s="247" t="s">
        <v>103</v>
      </c>
      <c r="E42" s="247" t="s">
        <v>103</v>
      </c>
      <c r="F42" s="246">
        <v>100</v>
      </c>
      <c r="G42" s="246" t="s">
        <v>53</v>
      </c>
      <c r="H42" s="246" t="s">
        <v>53</v>
      </c>
      <c r="I42" s="246" t="s">
        <v>53</v>
      </c>
      <c r="J42" s="247" t="s">
        <v>103</v>
      </c>
      <c r="K42" s="246" t="s">
        <v>53</v>
      </c>
      <c r="L42" s="246" t="s">
        <v>53</v>
      </c>
      <c r="M42" s="246" t="s">
        <v>53</v>
      </c>
    </row>
    <row r="43" spans="1:13" ht="14.65" customHeight="1">
      <c r="A43" s="242" t="s">
        <v>43</v>
      </c>
      <c r="B43" s="251">
        <v>100</v>
      </c>
      <c r="C43" s="253">
        <v>23.985095116689546</v>
      </c>
      <c r="D43" s="253">
        <v>54.54010590311826</v>
      </c>
      <c r="E43" s="253">
        <v>21.474798980192194</v>
      </c>
      <c r="F43" s="251">
        <v>100</v>
      </c>
      <c r="G43" s="253">
        <v>24.118666923521481</v>
      </c>
      <c r="H43" s="253">
        <v>54.921980350606816</v>
      </c>
      <c r="I43" s="253">
        <v>20.9593527258717</v>
      </c>
      <c r="J43" s="251" t="s">
        <v>103</v>
      </c>
      <c r="K43" s="249">
        <v>0.13357180683193448</v>
      </c>
      <c r="L43" s="249">
        <v>0.38187444748855626</v>
      </c>
      <c r="M43" s="249">
        <v>-0.51544625432049429</v>
      </c>
    </row>
    <row r="44" spans="1:13" ht="14.65" customHeight="1">
      <c r="A44" s="243" t="s">
        <v>44</v>
      </c>
      <c r="B44" s="252">
        <v>100</v>
      </c>
      <c r="C44" s="254">
        <v>18.620296465222349</v>
      </c>
      <c r="D44" s="254">
        <v>50.775370581527937</v>
      </c>
      <c r="E44" s="254">
        <v>30.604332953249713</v>
      </c>
      <c r="F44" s="252">
        <v>100</v>
      </c>
      <c r="G44" s="254">
        <v>18.447789275634996</v>
      </c>
      <c r="H44" s="254">
        <v>49.294449670743177</v>
      </c>
      <c r="I44" s="254">
        <v>32.257761053621827</v>
      </c>
      <c r="J44" s="252" t="s">
        <v>103</v>
      </c>
      <c r="K44" s="250">
        <v>-0.17250718958735334</v>
      </c>
      <c r="L44" s="250">
        <v>-1.4809209107847607</v>
      </c>
      <c r="M44" s="250">
        <v>1.6534281003721141</v>
      </c>
    </row>
    <row r="45" spans="1:13" ht="14.65" customHeight="1">
      <c r="A45" s="242" t="s">
        <v>45</v>
      </c>
      <c r="B45" s="251">
        <v>100</v>
      </c>
      <c r="C45" s="253">
        <v>19.229384227583722</v>
      </c>
      <c r="D45" s="253">
        <v>55.932661145120633</v>
      </c>
      <c r="E45" s="253">
        <v>24.837954627295641</v>
      </c>
      <c r="F45" s="251">
        <v>100</v>
      </c>
      <c r="G45" s="253">
        <v>20.719679457543535</v>
      </c>
      <c r="H45" s="253">
        <v>53.182308522114347</v>
      </c>
      <c r="I45" s="253">
        <v>26.098012020342118</v>
      </c>
      <c r="J45" s="251" t="s">
        <v>103</v>
      </c>
      <c r="K45" s="249">
        <v>1.4902952299598127</v>
      </c>
      <c r="L45" s="249">
        <v>-2.750352623006286</v>
      </c>
      <c r="M45" s="249">
        <v>1.2600573930464769</v>
      </c>
    </row>
    <row r="46" spans="1:13" ht="14.65" customHeight="1">
      <c r="A46" s="243" t="s">
        <v>46</v>
      </c>
      <c r="B46" s="252">
        <v>100</v>
      </c>
      <c r="C46" s="254">
        <v>17.839522202025449</v>
      </c>
      <c r="D46" s="254">
        <v>34.588418592573355</v>
      </c>
      <c r="E46" s="254">
        <v>47.572059205401196</v>
      </c>
      <c r="F46" s="252">
        <v>100</v>
      </c>
      <c r="G46" s="254">
        <v>17.041965199590582</v>
      </c>
      <c r="H46" s="254">
        <v>37.35926305015353</v>
      </c>
      <c r="I46" s="254">
        <v>45.598771750255885</v>
      </c>
      <c r="J46" s="252" t="s">
        <v>103</v>
      </c>
      <c r="K46" s="250">
        <v>-0.79755700243486771</v>
      </c>
      <c r="L46" s="250">
        <v>2.7708444575801749</v>
      </c>
      <c r="M46" s="250">
        <v>-1.9732874551453108</v>
      </c>
    </row>
    <row r="47" spans="1:13" ht="14.65" customHeight="1">
      <c r="A47" s="242" t="s">
        <v>47</v>
      </c>
      <c r="B47" s="251">
        <v>100</v>
      </c>
      <c r="C47" s="253">
        <v>28.715546748333633</v>
      </c>
      <c r="D47" s="253">
        <v>67.753557917492344</v>
      </c>
      <c r="E47" s="253">
        <v>3.5308953341740228</v>
      </c>
      <c r="F47" s="251">
        <v>100</v>
      </c>
      <c r="G47" s="253">
        <v>31.806886758963437</v>
      </c>
      <c r="H47" s="253">
        <v>68.193113241036571</v>
      </c>
      <c r="I47" s="245" t="s">
        <v>53</v>
      </c>
      <c r="J47" s="251" t="s">
        <v>103</v>
      </c>
      <c r="K47" s="249">
        <v>3.0913400106298035</v>
      </c>
      <c r="L47" s="249">
        <v>0.43955532354422644</v>
      </c>
      <c r="M47" s="245" t="s">
        <v>53</v>
      </c>
    </row>
    <row r="48" spans="1:13" s="283" customFormat="1" ht="20" customHeight="1">
      <c r="A48" s="373" t="s">
        <v>127</v>
      </c>
      <c r="B48" s="373"/>
      <c r="C48" s="373"/>
      <c r="D48" s="373"/>
      <c r="E48" s="373"/>
      <c r="F48" s="373"/>
      <c r="G48" s="373"/>
      <c r="H48" s="373"/>
      <c r="I48" s="373"/>
      <c r="J48" s="373"/>
      <c r="K48" s="373"/>
      <c r="L48" s="373"/>
      <c r="M48" s="373"/>
    </row>
  </sheetData>
  <mergeCells count="17">
    <mergeCell ref="F8:I8"/>
    <mergeCell ref="B6:B7"/>
    <mergeCell ref="C6:E6"/>
    <mergeCell ref="F6:F7"/>
    <mergeCell ref="G6:I6"/>
    <mergeCell ref="A48:M48"/>
    <mergeCell ref="A5:A7"/>
    <mergeCell ref="B5:E5"/>
    <mergeCell ref="F5:I5"/>
    <mergeCell ref="J6:J7"/>
    <mergeCell ref="B28:E28"/>
    <mergeCell ref="F28:I28"/>
    <mergeCell ref="J8:M8"/>
    <mergeCell ref="J28:M28"/>
    <mergeCell ref="J5:M5"/>
    <mergeCell ref="K6:M6"/>
    <mergeCell ref="B8:E8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7"/>
  <sheetViews>
    <sheetView zoomScaleNormal="100" workbookViewId="0"/>
  </sheetViews>
  <sheetFormatPr baseColWidth="10" defaultColWidth="10.81640625" defaultRowHeight="14"/>
  <cols>
    <col min="1" max="1" width="26.26953125" style="37" customWidth="1"/>
    <col min="2" max="2" width="12.54296875" style="37" customWidth="1"/>
    <col min="3" max="12" width="14.54296875" style="37" customWidth="1"/>
    <col min="13" max="16384" width="10.81640625" style="37"/>
  </cols>
  <sheetData>
    <row r="1" spans="1:12" s="34" customFormat="1" ht="20.25" customHeight="1">
      <c r="A1" s="4" t="s">
        <v>0</v>
      </c>
    </row>
    <row r="2" spans="1:12" s="3" customFormat="1" ht="14.65" customHeight="1">
      <c r="A2" s="10"/>
    </row>
    <row r="3" spans="1:12" s="11" customFormat="1" ht="14.65" customHeight="1">
      <c r="A3" s="36" t="s">
        <v>338</v>
      </c>
    </row>
    <row r="4" spans="1:12" s="3" customFormat="1" ht="14.65" customHeight="1" thickBot="1"/>
    <row r="5" spans="1:12" s="11" customFormat="1" ht="20.149999999999999" customHeight="1" thickBot="1">
      <c r="A5" s="389" t="s">
        <v>196</v>
      </c>
      <c r="B5" s="402" t="s">
        <v>54</v>
      </c>
      <c r="C5" s="397" t="s">
        <v>209</v>
      </c>
      <c r="D5" s="424"/>
      <c r="E5" s="424"/>
      <c r="F5" s="424"/>
      <c r="G5" s="424"/>
      <c r="H5" s="424"/>
      <c r="I5" s="424"/>
      <c r="J5" s="424"/>
      <c r="K5" s="424"/>
      <c r="L5" s="389" t="s">
        <v>188</v>
      </c>
    </row>
    <row r="6" spans="1:12" s="11" customFormat="1" ht="20.149999999999999" customHeight="1" thickBot="1">
      <c r="A6" s="389"/>
      <c r="B6" s="428"/>
      <c r="C6" s="389" t="s">
        <v>222</v>
      </c>
      <c r="D6" s="389" t="s">
        <v>223</v>
      </c>
      <c r="E6" s="389" t="s">
        <v>224</v>
      </c>
      <c r="F6" s="389" t="s">
        <v>225</v>
      </c>
      <c r="G6" s="389" t="s">
        <v>229</v>
      </c>
      <c r="H6" s="389" t="s">
        <v>75</v>
      </c>
      <c r="I6" s="389"/>
      <c r="J6" s="389" t="s">
        <v>228</v>
      </c>
      <c r="K6" s="389" t="s">
        <v>192</v>
      </c>
      <c r="L6" s="389"/>
    </row>
    <row r="7" spans="1:12" s="11" customFormat="1" ht="54.65" customHeight="1" thickBot="1">
      <c r="A7" s="389"/>
      <c r="B7" s="428"/>
      <c r="C7" s="382"/>
      <c r="D7" s="382"/>
      <c r="E7" s="382"/>
      <c r="F7" s="382"/>
      <c r="G7" s="382"/>
      <c r="H7" s="238" t="s">
        <v>226</v>
      </c>
      <c r="I7" s="238" t="s">
        <v>227</v>
      </c>
      <c r="J7" s="382"/>
      <c r="K7" s="382"/>
      <c r="L7" s="382"/>
    </row>
    <row r="8" spans="1:12" s="214" customFormat="1" ht="14.65" customHeight="1" thickBot="1">
      <c r="A8" s="213"/>
      <c r="B8" s="429">
        <v>2012</v>
      </c>
      <c r="C8" s="430"/>
      <c r="D8" s="430"/>
      <c r="E8" s="430"/>
      <c r="F8" s="430"/>
      <c r="G8" s="430">
        <v>2012</v>
      </c>
      <c r="H8" s="430"/>
      <c r="I8" s="430"/>
      <c r="J8" s="430"/>
      <c r="K8" s="430"/>
      <c r="L8" s="431"/>
    </row>
    <row r="9" spans="1:12" s="214" customFormat="1" ht="14.65" customHeight="1" thickBot="1">
      <c r="A9" s="213"/>
      <c r="B9" s="432" t="s">
        <v>5</v>
      </c>
      <c r="C9" s="432"/>
      <c r="D9" s="432"/>
      <c r="E9" s="432"/>
      <c r="F9" s="432"/>
      <c r="G9" s="432" t="s">
        <v>5</v>
      </c>
      <c r="H9" s="432"/>
      <c r="I9" s="432"/>
      <c r="J9" s="432"/>
      <c r="K9" s="432"/>
      <c r="L9" s="432"/>
    </row>
    <row r="10" spans="1:12" s="3" customFormat="1" ht="14.65" customHeight="1" thickBot="1">
      <c r="A10" s="13" t="s">
        <v>1</v>
      </c>
      <c r="B10" s="216">
        <f t="shared" ref="B10:L10" si="0">SUM(B11:B13)</f>
        <v>3163599</v>
      </c>
      <c r="C10" s="216">
        <f t="shared" si="0"/>
        <v>185243</v>
      </c>
      <c r="D10" s="216">
        <f t="shared" si="0"/>
        <v>325755</v>
      </c>
      <c r="E10" s="216">
        <f t="shared" si="0"/>
        <v>1251134</v>
      </c>
      <c r="F10" s="216">
        <f t="shared" si="0"/>
        <v>586744</v>
      </c>
      <c r="G10" s="216">
        <f t="shared" si="0"/>
        <v>914324</v>
      </c>
      <c r="H10" s="216">
        <f t="shared" si="0"/>
        <v>450737</v>
      </c>
      <c r="I10" s="216">
        <f t="shared" si="0"/>
        <v>463587</v>
      </c>
      <c r="J10" s="216">
        <f t="shared" si="0"/>
        <v>84964</v>
      </c>
      <c r="K10" s="216">
        <f t="shared" si="0"/>
        <v>316944</v>
      </c>
      <c r="L10" s="216">
        <f t="shared" si="0"/>
        <v>410328</v>
      </c>
    </row>
    <row r="11" spans="1:12" s="3" customFormat="1" ht="14.65" customHeight="1" thickBot="1">
      <c r="A11" s="14" t="s">
        <v>194</v>
      </c>
      <c r="B11" s="43">
        <v>751272</v>
      </c>
      <c r="C11" s="43">
        <v>32325</v>
      </c>
      <c r="D11" s="43">
        <v>61961</v>
      </c>
      <c r="E11" s="43">
        <v>240424</v>
      </c>
      <c r="F11" s="43">
        <v>93059</v>
      </c>
      <c r="G11" s="43">
        <v>148156</v>
      </c>
      <c r="H11" s="43">
        <v>77830</v>
      </c>
      <c r="I11" s="43">
        <v>70326</v>
      </c>
      <c r="J11" s="43">
        <v>30028</v>
      </c>
      <c r="K11" s="43">
        <v>199950</v>
      </c>
      <c r="L11" s="43">
        <v>100329</v>
      </c>
    </row>
    <row r="12" spans="1:12" s="3" customFormat="1" ht="14.65" customHeight="1" thickBot="1">
      <c r="A12" s="81" t="s">
        <v>195</v>
      </c>
      <c r="B12" s="39">
        <v>1207424</v>
      </c>
      <c r="C12" s="39">
        <v>43899</v>
      </c>
      <c r="D12" s="39">
        <v>80469</v>
      </c>
      <c r="E12" s="39">
        <v>512129</v>
      </c>
      <c r="F12" s="39">
        <v>274789</v>
      </c>
      <c r="G12" s="39">
        <v>369099</v>
      </c>
      <c r="H12" s="39">
        <v>209710</v>
      </c>
      <c r="I12" s="39">
        <v>159389</v>
      </c>
      <c r="J12" s="39">
        <v>27637</v>
      </c>
      <c r="K12" s="39">
        <v>105254</v>
      </c>
      <c r="L12" s="39">
        <v>148998</v>
      </c>
    </row>
    <row r="13" spans="1:12" s="3" customFormat="1" ht="14.65" customHeight="1" thickBot="1">
      <c r="A13" s="14" t="s">
        <v>212</v>
      </c>
      <c r="B13" s="42">
        <f>370559+834344</f>
        <v>1204903</v>
      </c>
      <c r="C13" s="42">
        <v>109019</v>
      </c>
      <c r="D13" s="42">
        <f>63410+119915</f>
        <v>183325</v>
      </c>
      <c r="E13" s="42">
        <v>498581</v>
      </c>
      <c r="F13" s="42">
        <f>65173+153723</f>
        <v>218896</v>
      </c>
      <c r="G13" s="42">
        <v>397069</v>
      </c>
      <c r="H13" s="42">
        <f>53375+109822</f>
        <v>163197</v>
      </c>
      <c r="I13" s="42">
        <f>68112+165760</f>
        <v>233872</v>
      </c>
      <c r="J13" s="42">
        <v>27299</v>
      </c>
      <c r="K13" s="42">
        <v>11740</v>
      </c>
      <c r="L13" s="42">
        <v>161001</v>
      </c>
    </row>
    <row r="14" spans="1:12" s="3" customFormat="1" ht="14.65" customHeight="1" thickBot="1">
      <c r="A14" s="81" t="s">
        <v>200</v>
      </c>
      <c r="B14" s="39">
        <v>2096670</v>
      </c>
      <c r="C14" s="39">
        <v>159066</v>
      </c>
      <c r="D14" s="39">
        <v>268565</v>
      </c>
      <c r="E14" s="39">
        <v>747399</v>
      </c>
      <c r="F14" s="39">
        <v>316087</v>
      </c>
      <c r="G14" s="39">
        <v>559324</v>
      </c>
      <c r="H14" s="39">
        <v>241056</v>
      </c>
      <c r="I14" s="39">
        <v>318268</v>
      </c>
      <c r="J14" s="39">
        <v>57370</v>
      </c>
      <c r="K14" s="39">
        <v>253609</v>
      </c>
      <c r="L14" s="39">
        <v>319679</v>
      </c>
    </row>
    <row r="15" spans="1:12" s="214" customFormat="1" ht="14.65" customHeight="1" thickBot="1">
      <c r="A15" s="213"/>
      <c r="B15" s="391" t="s">
        <v>193</v>
      </c>
      <c r="C15" s="391"/>
      <c r="D15" s="391"/>
      <c r="E15" s="391"/>
      <c r="F15" s="391"/>
      <c r="G15" s="391" t="s">
        <v>193</v>
      </c>
      <c r="H15" s="391"/>
      <c r="I15" s="391"/>
      <c r="J15" s="391"/>
      <c r="K15" s="391"/>
      <c r="L15" s="391"/>
    </row>
    <row r="16" spans="1:12" s="3" customFormat="1" ht="14.65" customHeight="1" thickBot="1">
      <c r="A16" s="13" t="s">
        <v>1</v>
      </c>
      <c r="B16" s="40">
        <f>B10*100/B$10</f>
        <v>100</v>
      </c>
      <c r="C16" s="40">
        <f t="shared" ref="C16:L16" si="1">SUM(C17:C19)</f>
        <v>100</v>
      </c>
      <c r="D16" s="40">
        <f t="shared" si="1"/>
        <v>100</v>
      </c>
      <c r="E16" s="40">
        <f t="shared" si="1"/>
        <v>100</v>
      </c>
      <c r="F16" s="40">
        <f t="shared" si="1"/>
        <v>100</v>
      </c>
      <c r="G16" s="40">
        <f t="shared" si="1"/>
        <v>100</v>
      </c>
      <c r="H16" s="40">
        <f t="shared" si="1"/>
        <v>100</v>
      </c>
      <c r="I16" s="40">
        <f t="shared" si="1"/>
        <v>100</v>
      </c>
      <c r="J16" s="40">
        <f t="shared" si="1"/>
        <v>100</v>
      </c>
      <c r="K16" s="40">
        <f t="shared" si="1"/>
        <v>100</v>
      </c>
      <c r="L16" s="40">
        <f t="shared" si="1"/>
        <v>100</v>
      </c>
    </row>
    <row r="17" spans="1:12" s="3" customFormat="1" ht="14.65" customHeight="1" thickBot="1">
      <c r="A17" s="14" t="s">
        <v>194</v>
      </c>
      <c r="B17" s="215">
        <f>B11*100/B$10</f>
        <v>23.747383913068628</v>
      </c>
      <c r="C17" s="215">
        <f t="shared" ref="C17:L17" si="2">C11*100/C$10</f>
        <v>17.450052093736335</v>
      </c>
      <c r="D17" s="215">
        <f t="shared" si="2"/>
        <v>19.020736443032341</v>
      </c>
      <c r="E17" s="215">
        <f t="shared" si="2"/>
        <v>19.216486803172163</v>
      </c>
      <c r="F17" s="215">
        <f t="shared" si="2"/>
        <v>15.860238877602498</v>
      </c>
      <c r="G17" s="215">
        <f t="shared" si="2"/>
        <v>16.203883962359075</v>
      </c>
      <c r="H17" s="215">
        <f t="shared" si="2"/>
        <v>17.267275595302802</v>
      </c>
      <c r="I17" s="215">
        <f t="shared" si="2"/>
        <v>15.169968096603226</v>
      </c>
      <c r="J17" s="215">
        <f t="shared" si="2"/>
        <v>35.342027211524879</v>
      </c>
      <c r="K17" s="215">
        <f t="shared" si="2"/>
        <v>63.086854460093896</v>
      </c>
      <c r="L17" s="215">
        <f t="shared" si="2"/>
        <v>24.450927063227468</v>
      </c>
    </row>
    <row r="18" spans="1:12" s="3" customFormat="1" ht="14.65" customHeight="1" thickBot="1">
      <c r="A18" s="81" t="s">
        <v>195</v>
      </c>
      <c r="B18" s="60">
        <f>B12*100/B$10</f>
        <v>38.166151904840028</v>
      </c>
      <c r="C18" s="60">
        <f t="shared" ref="C18:L18" si="3">C12*100/C$10</f>
        <v>23.698061465210561</v>
      </c>
      <c r="D18" s="60">
        <f t="shared" si="3"/>
        <v>24.702306948473545</v>
      </c>
      <c r="E18" s="60">
        <f t="shared" si="3"/>
        <v>40.933185414192245</v>
      </c>
      <c r="F18" s="60">
        <f t="shared" si="3"/>
        <v>46.832860668366443</v>
      </c>
      <c r="G18" s="60">
        <f t="shared" si="3"/>
        <v>40.36851269353096</v>
      </c>
      <c r="H18" s="60">
        <f t="shared" si="3"/>
        <v>46.526022935769639</v>
      </c>
      <c r="I18" s="60">
        <f t="shared" si="3"/>
        <v>34.381680245563402</v>
      </c>
      <c r="J18" s="60">
        <f t="shared" si="3"/>
        <v>32.527894166941294</v>
      </c>
      <c r="K18" s="60">
        <f t="shared" si="3"/>
        <v>33.209021152001618</v>
      </c>
      <c r="L18" s="60">
        <f t="shared" si="3"/>
        <v>36.311926068900974</v>
      </c>
    </row>
    <row r="19" spans="1:12" s="3" customFormat="1" ht="14.65" customHeight="1" thickBot="1">
      <c r="A19" s="14" t="s">
        <v>212</v>
      </c>
      <c r="B19" s="61">
        <f>B13*100/B$10</f>
        <v>38.086464182091348</v>
      </c>
      <c r="C19" s="61">
        <f t="shared" ref="C19:L19" si="4">C13*100/C$10</f>
        <v>58.851886441053104</v>
      </c>
      <c r="D19" s="61">
        <f t="shared" si="4"/>
        <v>56.27695660849411</v>
      </c>
      <c r="E19" s="61">
        <f t="shared" si="4"/>
        <v>39.850327782635595</v>
      </c>
      <c r="F19" s="61">
        <f t="shared" si="4"/>
        <v>37.306900454031059</v>
      </c>
      <c r="G19" s="61">
        <f t="shared" si="4"/>
        <v>43.427603344109968</v>
      </c>
      <c r="H19" s="61">
        <f t="shared" si="4"/>
        <v>36.206701468927555</v>
      </c>
      <c r="I19" s="61">
        <f t="shared" si="4"/>
        <v>50.448351657833371</v>
      </c>
      <c r="J19" s="61">
        <f t="shared" si="4"/>
        <v>32.130078621533826</v>
      </c>
      <c r="K19" s="61">
        <f t="shared" si="4"/>
        <v>3.7041243879044878</v>
      </c>
      <c r="L19" s="61">
        <f t="shared" si="4"/>
        <v>39.237146867871559</v>
      </c>
    </row>
    <row r="20" spans="1:12" s="3" customFormat="1" ht="14.65" customHeight="1" thickBot="1">
      <c r="A20" s="81" t="s">
        <v>200</v>
      </c>
      <c r="B20" s="60">
        <f>B14*100/B$10</f>
        <v>66.274834452786209</v>
      </c>
      <c r="C20" s="60">
        <f t="shared" ref="C20:L20" si="5">C14*100/C$10</f>
        <v>85.868831750727423</v>
      </c>
      <c r="D20" s="60">
        <f t="shared" si="5"/>
        <v>82.443861184018658</v>
      </c>
      <c r="E20" s="60">
        <f t="shared" si="5"/>
        <v>59.73772593503174</v>
      </c>
      <c r="F20" s="60">
        <f t="shared" si="5"/>
        <v>53.871364683746236</v>
      </c>
      <c r="G20" s="60">
        <f t="shared" si="5"/>
        <v>61.173500859651504</v>
      </c>
      <c r="H20" s="60">
        <f t="shared" si="5"/>
        <v>53.480410971364677</v>
      </c>
      <c r="I20" s="60">
        <f t="shared" si="5"/>
        <v>68.653348778115003</v>
      </c>
      <c r="J20" s="60">
        <f t="shared" si="5"/>
        <v>67.522715503036579</v>
      </c>
      <c r="K20" s="60">
        <f t="shared" si="5"/>
        <v>80.016974607501638</v>
      </c>
      <c r="L20" s="60">
        <f t="shared" si="5"/>
        <v>77.908161275857367</v>
      </c>
    </row>
    <row r="21" spans="1:12" s="214" customFormat="1" ht="14.65" customHeight="1" thickBot="1">
      <c r="A21" s="213"/>
      <c r="B21" s="429">
        <v>2015</v>
      </c>
      <c r="C21" s="430"/>
      <c r="D21" s="430"/>
      <c r="E21" s="430"/>
      <c r="F21" s="430"/>
      <c r="G21" s="430">
        <v>2015</v>
      </c>
      <c r="H21" s="430"/>
      <c r="I21" s="430"/>
      <c r="J21" s="430"/>
      <c r="K21" s="430"/>
      <c r="L21" s="431"/>
    </row>
    <row r="22" spans="1:12" s="214" customFormat="1" ht="14.65" customHeight="1" thickBot="1">
      <c r="A22" s="213"/>
      <c r="B22" s="432" t="s">
        <v>5</v>
      </c>
      <c r="C22" s="432"/>
      <c r="D22" s="432"/>
      <c r="E22" s="432"/>
      <c r="F22" s="432"/>
      <c r="G22" s="432" t="s">
        <v>5</v>
      </c>
      <c r="H22" s="432"/>
      <c r="I22" s="432"/>
      <c r="J22" s="432"/>
      <c r="K22" s="432"/>
      <c r="L22" s="432"/>
    </row>
    <row r="23" spans="1:12" s="3" customFormat="1" ht="14.65" customHeight="1" thickBot="1">
      <c r="A23" s="13" t="s">
        <v>1</v>
      </c>
      <c r="B23" s="216">
        <f t="shared" ref="B23:L23" si="6">SUM(B24:B26)</f>
        <v>3341786</v>
      </c>
      <c r="C23" s="216">
        <f t="shared" si="6"/>
        <v>249632</v>
      </c>
      <c r="D23" s="216">
        <f t="shared" si="6"/>
        <v>452892</v>
      </c>
      <c r="E23" s="216">
        <f t="shared" si="6"/>
        <v>1281918</v>
      </c>
      <c r="F23" s="216">
        <f t="shared" si="6"/>
        <v>581294</v>
      </c>
      <c r="G23" s="216">
        <f t="shared" si="6"/>
        <v>1016550</v>
      </c>
      <c r="H23" s="216">
        <f t="shared" si="6"/>
        <v>433751</v>
      </c>
      <c r="I23" s="216">
        <f t="shared" si="6"/>
        <v>582799</v>
      </c>
      <c r="J23" s="216">
        <f t="shared" si="6"/>
        <v>59238</v>
      </c>
      <c r="K23" s="216">
        <f t="shared" si="6"/>
        <v>323898</v>
      </c>
      <c r="L23" s="216">
        <f t="shared" si="6"/>
        <v>410197</v>
      </c>
    </row>
    <row r="24" spans="1:12" s="3" customFormat="1" ht="14.65" customHeight="1" thickBot="1">
      <c r="A24" s="14" t="s">
        <v>194</v>
      </c>
      <c r="B24" s="43">
        <f>'Tab. 2.40'!B11</f>
        <v>672335</v>
      </c>
      <c r="C24" s="43">
        <f>'Tab. 2.40'!C11</f>
        <v>33570</v>
      </c>
      <c r="D24" s="43">
        <f>'Tab. 2.40'!D11</f>
        <v>69556</v>
      </c>
      <c r="E24" s="43">
        <f>'Tab. 2.40'!E11</f>
        <v>189563</v>
      </c>
      <c r="F24" s="43">
        <f>'Tab. 2.40'!F11</f>
        <v>70962</v>
      </c>
      <c r="G24" s="43">
        <f>'Tab. 2.40'!G11</f>
        <v>132290</v>
      </c>
      <c r="H24" s="43">
        <f>'Tab. 2.40'!H11</f>
        <v>58957</v>
      </c>
      <c r="I24" s="43">
        <f>'Tab. 2.40'!I11</f>
        <v>73333</v>
      </c>
      <c r="J24" s="43">
        <f>'Tab. 2.40'!J11</f>
        <v>17525</v>
      </c>
      <c r="K24" s="43">
        <f>'Tab. 2.40'!K11</f>
        <v>198404</v>
      </c>
      <c r="L24" s="43">
        <f>'Tab. 2.40'!L11</f>
        <v>100862</v>
      </c>
    </row>
    <row r="25" spans="1:12" s="3" customFormat="1" ht="14.65" customHeight="1" thickBot="1">
      <c r="A25" s="81" t="s">
        <v>195</v>
      </c>
      <c r="B25" s="39">
        <f>'Tab. 2.40'!B12</f>
        <v>1213938</v>
      </c>
      <c r="C25" s="39">
        <f>'Tab. 2.40'!C12</f>
        <v>63342</v>
      </c>
      <c r="D25" s="39">
        <f>'Tab. 2.40'!D12</f>
        <v>118088</v>
      </c>
      <c r="E25" s="39">
        <f>'Tab. 2.40'!E12</f>
        <v>482705</v>
      </c>
      <c r="F25" s="39">
        <f>'Tab. 2.40'!F12</f>
        <v>251737</v>
      </c>
      <c r="G25" s="39">
        <f>'Tab. 2.40'!G12</f>
        <v>378037</v>
      </c>
      <c r="H25" s="39">
        <f>'Tab. 2.40'!H12</f>
        <v>185520</v>
      </c>
      <c r="I25" s="39">
        <f>'Tab. 2.40'!I12</f>
        <v>192517</v>
      </c>
      <c r="J25" s="39">
        <f>'Tab. 2.40'!J12</f>
        <v>19880</v>
      </c>
      <c r="K25" s="39">
        <f>'Tab. 2.40'!K12</f>
        <v>113348</v>
      </c>
      <c r="L25" s="39">
        <f>'Tab. 2.40'!L12</f>
        <v>156505</v>
      </c>
    </row>
    <row r="26" spans="1:12" s="3" customFormat="1" ht="14.65" customHeight="1" thickBot="1">
      <c r="A26" s="14" t="s">
        <v>212</v>
      </c>
      <c r="B26" s="42">
        <f>'Tab. 2.40'!B13</f>
        <v>1455513</v>
      </c>
      <c r="C26" s="42">
        <f>'Tab. 2.40'!C13</f>
        <v>152720</v>
      </c>
      <c r="D26" s="42">
        <f>'Tab. 2.40'!D13</f>
        <v>265248</v>
      </c>
      <c r="E26" s="42">
        <f>'Tab. 2.40'!E13</f>
        <v>609650</v>
      </c>
      <c r="F26" s="42">
        <f>'Tab. 2.40'!F13</f>
        <v>258595</v>
      </c>
      <c r="G26" s="42">
        <f>'Tab. 2.40'!G13</f>
        <v>506223</v>
      </c>
      <c r="H26" s="42">
        <f>'Tab. 2.40'!H13</f>
        <v>189274</v>
      </c>
      <c r="I26" s="42">
        <f>'Tab. 2.40'!I13</f>
        <v>316949</v>
      </c>
      <c r="J26" s="42">
        <f>'Tab. 2.40'!J13</f>
        <v>21833</v>
      </c>
      <c r="K26" s="42">
        <f>'Tab. 2.40'!K13</f>
        <v>12146</v>
      </c>
      <c r="L26" s="42">
        <f>'Tab. 2.40'!L13</f>
        <v>152830</v>
      </c>
    </row>
    <row r="27" spans="1:12" s="3" customFormat="1" ht="14.65" customHeight="1" thickBot="1">
      <c r="A27" s="81" t="s">
        <v>200</v>
      </c>
      <c r="B27" s="39">
        <f>'Tab. 2.40'!B14</f>
        <v>2373489</v>
      </c>
      <c r="C27" s="39">
        <f>'Tab. 2.40'!C14</f>
        <v>215991</v>
      </c>
      <c r="D27" s="39">
        <f>'Tab. 2.40'!D14</f>
        <v>380082</v>
      </c>
      <c r="E27" s="39">
        <f>'Tab. 2.40'!E14</f>
        <v>858942</v>
      </c>
      <c r="F27" s="39">
        <f>'Tab. 2.40'!F14</f>
        <v>361166</v>
      </c>
      <c r="G27" s="39">
        <f>'Tab. 2.40'!G14</f>
        <v>704078</v>
      </c>
      <c r="H27" s="39">
        <f>'Tab. 2.40'!H14</f>
        <v>265489</v>
      </c>
      <c r="I27" s="39">
        <f>'Tab. 2.40'!I14</f>
        <v>438589</v>
      </c>
      <c r="J27" s="39">
        <f>'Tab. 2.40'!J14</f>
        <v>39037</v>
      </c>
      <c r="K27" s="39">
        <f>'Tab. 2.40'!K14</f>
        <v>252844</v>
      </c>
      <c r="L27" s="39">
        <f>'Tab. 2.40'!L14</f>
        <v>302381</v>
      </c>
    </row>
    <row r="28" spans="1:12" s="214" customFormat="1" ht="14.65" customHeight="1" thickBot="1">
      <c r="A28" s="213"/>
      <c r="B28" s="391" t="s">
        <v>193</v>
      </c>
      <c r="C28" s="391"/>
      <c r="D28" s="391"/>
      <c r="E28" s="391"/>
      <c r="F28" s="391"/>
      <c r="G28" s="391" t="s">
        <v>193</v>
      </c>
      <c r="H28" s="391"/>
      <c r="I28" s="391"/>
      <c r="J28" s="391"/>
      <c r="K28" s="391"/>
      <c r="L28" s="391"/>
    </row>
    <row r="29" spans="1:12" s="3" customFormat="1" ht="14.65" customHeight="1" thickBot="1">
      <c r="A29" s="13" t="s">
        <v>1</v>
      </c>
      <c r="B29" s="40">
        <f t="shared" ref="B29:L29" si="7">B23*100/B$23</f>
        <v>100</v>
      </c>
      <c r="C29" s="40">
        <f t="shared" si="7"/>
        <v>100</v>
      </c>
      <c r="D29" s="40">
        <f t="shared" si="7"/>
        <v>100</v>
      </c>
      <c r="E29" s="40">
        <f t="shared" si="7"/>
        <v>100</v>
      </c>
      <c r="F29" s="40">
        <f t="shared" si="7"/>
        <v>100</v>
      </c>
      <c r="G29" s="40">
        <f t="shared" si="7"/>
        <v>100</v>
      </c>
      <c r="H29" s="40">
        <f t="shared" si="7"/>
        <v>100</v>
      </c>
      <c r="I29" s="40">
        <f t="shared" si="7"/>
        <v>100</v>
      </c>
      <c r="J29" s="40">
        <f t="shared" si="7"/>
        <v>100</v>
      </c>
      <c r="K29" s="40">
        <f t="shared" si="7"/>
        <v>100</v>
      </c>
      <c r="L29" s="40">
        <f t="shared" si="7"/>
        <v>100</v>
      </c>
    </row>
    <row r="30" spans="1:12" s="3" customFormat="1" ht="14.65" customHeight="1" thickBot="1">
      <c r="A30" s="14" t="s">
        <v>194</v>
      </c>
      <c r="B30" s="215">
        <f t="shared" ref="B30:L30" si="8">B24*100/B$23</f>
        <v>20.119032158253102</v>
      </c>
      <c r="C30" s="215">
        <f t="shared" si="8"/>
        <v>13.447795154467377</v>
      </c>
      <c r="D30" s="215">
        <f t="shared" si="8"/>
        <v>15.358186940815912</v>
      </c>
      <c r="E30" s="215">
        <f t="shared" si="8"/>
        <v>14.787451303437505</v>
      </c>
      <c r="F30" s="215">
        <f t="shared" si="8"/>
        <v>12.207592027442224</v>
      </c>
      <c r="G30" s="215">
        <f t="shared" si="8"/>
        <v>13.013624514288525</v>
      </c>
      <c r="H30" s="215">
        <f t="shared" si="8"/>
        <v>13.59236059398134</v>
      </c>
      <c r="I30" s="215">
        <f t="shared" si="8"/>
        <v>12.58289736255553</v>
      </c>
      <c r="J30" s="215">
        <f t="shared" si="8"/>
        <v>29.584050778216685</v>
      </c>
      <c r="K30" s="215">
        <f t="shared" si="8"/>
        <v>61.255086477841793</v>
      </c>
      <c r="L30" s="215">
        <f t="shared" si="8"/>
        <v>24.588673247244618</v>
      </c>
    </row>
    <row r="31" spans="1:12" s="3" customFormat="1" ht="14.65" customHeight="1" thickBot="1">
      <c r="A31" s="81" t="s">
        <v>195</v>
      </c>
      <c r="B31" s="60">
        <f t="shared" ref="B31:L31" si="9">B25*100/B$23</f>
        <v>36.326024467156188</v>
      </c>
      <c r="C31" s="60">
        <f t="shared" si="9"/>
        <v>25.374150749903858</v>
      </c>
      <c r="D31" s="60">
        <f t="shared" si="9"/>
        <v>26.07420753733782</v>
      </c>
      <c r="E31" s="60">
        <f t="shared" si="9"/>
        <v>37.654904603882621</v>
      </c>
      <c r="F31" s="60">
        <f t="shared" si="9"/>
        <v>43.306313156509439</v>
      </c>
      <c r="G31" s="60">
        <f t="shared" si="9"/>
        <v>37.188234715459153</v>
      </c>
      <c r="H31" s="60">
        <f t="shared" si="9"/>
        <v>42.771082948511932</v>
      </c>
      <c r="I31" s="60">
        <f t="shared" si="9"/>
        <v>33.033172671881729</v>
      </c>
      <c r="J31" s="60">
        <f t="shared" si="9"/>
        <v>33.559539484790172</v>
      </c>
      <c r="K31" s="60">
        <f t="shared" si="9"/>
        <v>34.994967551513128</v>
      </c>
      <c r="L31" s="60">
        <f t="shared" si="9"/>
        <v>38.153618870932746</v>
      </c>
    </row>
    <row r="32" spans="1:12" s="3" customFormat="1" ht="14.65" customHeight="1" thickBot="1">
      <c r="A32" s="14" t="s">
        <v>212</v>
      </c>
      <c r="B32" s="61">
        <f t="shared" ref="B32:L32" si="10">B26*100/B$23</f>
        <v>43.554943374590714</v>
      </c>
      <c r="C32" s="61">
        <f t="shared" si="10"/>
        <v>61.178054095628767</v>
      </c>
      <c r="D32" s="61">
        <f t="shared" si="10"/>
        <v>58.567605521846268</v>
      </c>
      <c r="E32" s="61">
        <f t="shared" si="10"/>
        <v>47.557644092679872</v>
      </c>
      <c r="F32" s="61">
        <f t="shared" si="10"/>
        <v>44.486094816048336</v>
      </c>
      <c r="G32" s="61">
        <f t="shared" si="10"/>
        <v>49.798140770252324</v>
      </c>
      <c r="H32" s="61">
        <f t="shared" si="10"/>
        <v>43.636556457506728</v>
      </c>
      <c r="I32" s="61">
        <f t="shared" si="10"/>
        <v>54.383929965562743</v>
      </c>
      <c r="J32" s="61">
        <f t="shared" si="10"/>
        <v>36.856409736993143</v>
      </c>
      <c r="K32" s="61">
        <f t="shared" si="10"/>
        <v>3.7499459706450797</v>
      </c>
      <c r="L32" s="61">
        <f t="shared" si="10"/>
        <v>37.25770788182264</v>
      </c>
    </row>
    <row r="33" spans="1:12" s="3" customFormat="1" ht="14.65" customHeight="1" thickBot="1">
      <c r="A33" s="81" t="s">
        <v>200</v>
      </c>
      <c r="B33" s="60">
        <f t="shared" ref="B33:L33" si="11">B27*100/B$23</f>
        <v>71.024565905776129</v>
      </c>
      <c r="C33" s="60">
        <f t="shared" si="11"/>
        <v>86.523762979105243</v>
      </c>
      <c r="D33" s="60">
        <f t="shared" si="11"/>
        <v>83.923319466892764</v>
      </c>
      <c r="E33" s="60">
        <f t="shared" si="11"/>
        <v>67.004441781767639</v>
      </c>
      <c r="F33" s="60">
        <f t="shared" si="11"/>
        <v>62.131382742639694</v>
      </c>
      <c r="G33" s="60">
        <f t="shared" si="11"/>
        <v>69.261521813978646</v>
      </c>
      <c r="H33" s="60">
        <f t="shared" si="11"/>
        <v>61.207697503867429</v>
      </c>
      <c r="I33" s="60">
        <f t="shared" si="11"/>
        <v>75.255619862079385</v>
      </c>
      <c r="J33" s="60">
        <f t="shared" si="11"/>
        <v>65.898578615078165</v>
      </c>
      <c r="K33" s="60">
        <f t="shared" si="11"/>
        <v>78.062846945643386</v>
      </c>
      <c r="L33" s="60">
        <f t="shared" si="11"/>
        <v>73.71604375458621</v>
      </c>
    </row>
    <row r="34" spans="1:12" s="214" customFormat="1" ht="14.65" customHeight="1" thickBot="1">
      <c r="A34" s="213"/>
      <c r="B34" s="429" t="s">
        <v>214</v>
      </c>
      <c r="C34" s="430"/>
      <c r="D34" s="430"/>
      <c r="E34" s="430"/>
      <c r="F34" s="430"/>
      <c r="G34" s="430" t="s">
        <v>214</v>
      </c>
      <c r="H34" s="430"/>
      <c r="I34" s="430"/>
      <c r="J34" s="430"/>
      <c r="K34" s="430"/>
      <c r="L34" s="431"/>
    </row>
    <row r="35" spans="1:12" s="214" customFormat="1" ht="14.65" customHeight="1" thickBot="1">
      <c r="A35" s="213"/>
      <c r="B35" s="432" t="s">
        <v>5</v>
      </c>
      <c r="C35" s="432"/>
      <c r="D35" s="432"/>
      <c r="E35" s="432"/>
      <c r="F35" s="432"/>
      <c r="G35" s="432" t="s">
        <v>5</v>
      </c>
      <c r="H35" s="432"/>
      <c r="I35" s="432"/>
      <c r="J35" s="432"/>
      <c r="K35" s="432"/>
      <c r="L35" s="432"/>
    </row>
    <row r="36" spans="1:12" s="3" customFormat="1" ht="14.65" customHeight="1" thickBot="1">
      <c r="A36" s="13" t="s">
        <v>1</v>
      </c>
      <c r="B36" s="217">
        <f t="shared" ref="B36:L36" si="12">B23-B10</f>
        <v>178187</v>
      </c>
      <c r="C36" s="217">
        <f t="shared" si="12"/>
        <v>64389</v>
      </c>
      <c r="D36" s="217">
        <f t="shared" si="12"/>
        <v>127137</v>
      </c>
      <c r="E36" s="217">
        <f t="shared" si="12"/>
        <v>30784</v>
      </c>
      <c r="F36" s="217">
        <f t="shared" si="12"/>
        <v>-5450</v>
      </c>
      <c r="G36" s="217">
        <f t="shared" si="12"/>
        <v>102226</v>
      </c>
      <c r="H36" s="217">
        <f t="shared" si="12"/>
        <v>-16986</v>
      </c>
      <c r="I36" s="217">
        <f t="shared" si="12"/>
        <v>119212</v>
      </c>
      <c r="J36" s="217">
        <f t="shared" si="12"/>
        <v>-25726</v>
      </c>
      <c r="K36" s="217">
        <f t="shared" si="12"/>
        <v>6954</v>
      </c>
      <c r="L36" s="217">
        <f t="shared" si="12"/>
        <v>-131</v>
      </c>
    </row>
    <row r="37" spans="1:12" s="3" customFormat="1" ht="14.65" customHeight="1" thickBot="1">
      <c r="A37" s="14" t="s">
        <v>194</v>
      </c>
      <c r="B37" s="44">
        <f t="shared" ref="B37:L37" si="13">B24-B11</f>
        <v>-78937</v>
      </c>
      <c r="C37" s="44">
        <f t="shared" si="13"/>
        <v>1245</v>
      </c>
      <c r="D37" s="44">
        <f t="shared" si="13"/>
        <v>7595</v>
      </c>
      <c r="E37" s="44">
        <f t="shared" si="13"/>
        <v>-50861</v>
      </c>
      <c r="F37" s="44">
        <f t="shared" si="13"/>
        <v>-22097</v>
      </c>
      <c r="G37" s="44">
        <f t="shared" si="13"/>
        <v>-15866</v>
      </c>
      <c r="H37" s="44">
        <f t="shared" si="13"/>
        <v>-18873</v>
      </c>
      <c r="I37" s="44">
        <f t="shared" si="13"/>
        <v>3007</v>
      </c>
      <c r="J37" s="44">
        <f t="shared" si="13"/>
        <v>-12503</v>
      </c>
      <c r="K37" s="44">
        <f t="shared" si="13"/>
        <v>-1546</v>
      </c>
      <c r="L37" s="44">
        <f t="shared" si="13"/>
        <v>533</v>
      </c>
    </row>
    <row r="38" spans="1:12" s="3" customFormat="1" ht="14.65" customHeight="1" thickBot="1">
      <c r="A38" s="81" t="s">
        <v>195</v>
      </c>
      <c r="B38" s="55">
        <f t="shared" ref="B38:L38" si="14">B25-B12</f>
        <v>6514</v>
      </c>
      <c r="C38" s="55">
        <f t="shared" si="14"/>
        <v>19443</v>
      </c>
      <c r="D38" s="55">
        <f t="shared" si="14"/>
        <v>37619</v>
      </c>
      <c r="E38" s="55">
        <f t="shared" si="14"/>
        <v>-29424</v>
      </c>
      <c r="F38" s="55">
        <f t="shared" si="14"/>
        <v>-23052</v>
      </c>
      <c r="G38" s="55">
        <f t="shared" si="14"/>
        <v>8938</v>
      </c>
      <c r="H38" s="55">
        <f t="shared" si="14"/>
        <v>-24190</v>
      </c>
      <c r="I38" s="55">
        <f t="shared" si="14"/>
        <v>33128</v>
      </c>
      <c r="J38" s="55">
        <f t="shared" si="14"/>
        <v>-7757</v>
      </c>
      <c r="K38" s="55">
        <f t="shared" si="14"/>
        <v>8094</v>
      </c>
      <c r="L38" s="55">
        <f t="shared" si="14"/>
        <v>7507</v>
      </c>
    </row>
    <row r="39" spans="1:12" s="3" customFormat="1" ht="14.65" customHeight="1" thickBot="1">
      <c r="A39" s="14" t="s">
        <v>212</v>
      </c>
      <c r="B39" s="45">
        <f t="shared" ref="B39:L39" si="15">B26-B13</f>
        <v>250610</v>
      </c>
      <c r="C39" s="45">
        <f t="shared" si="15"/>
        <v>43701</v>
      </c>
      <c r="D39" s="45">
        <f t="shared" si="15"/>
        <v>81923</v>
      </c>
      <c r="E39" s="45">
        <f t="shared" si="15"/>
        <v>111069</v>
      </c>
      <c r="F39" s="45">
        <f t="shared" si="15"/>
        <v>39699</v>
      </c>
      <c r="G39" s="45">
        <f t="shared" si="15"/>
        <v>109154</v>
      </c>
      <c r="H39" s="45">
        <f t="shared" si="15"/>
        <v>26077</v>
      </c>
      <c r="I39" s="45">
        <f t="shared" si="15"/>
        <v>83077</v>
      </c>
      <c r="J39" s="45">
        <f t="shared" si="15"/>
        <v>-5466</v>
      </c>
      <c r="K39" s="45">
        <f t="shared" si="15"/>
        <v>406</v>
      </c>
      <c r="L39" s="45">
        <f t="shared" si="15"/>
        <v>-8171</v>
      </c>
    </row>
    <row r="40" spans="1:12" s="3" customFormat="1" ht="14.65" customHeight="1" thickBot="1">
      <c r="A40" s="81" t="s">
        <v>200</v>
      </c>
      <c r="B40" s="55">
        <f t="shared" ref="B40:L40" si="16">B27-B14</f>
        <v>276819</v>
      </c>
      <c r="C40" s="55">
        <f t="shared" si="16"/>
        <v>56925</v>
      </c>
      <c r="D40" s="55">
        <f t="shared" si="16"/>
        <v>111517</v>
      </c>
      <c r="E40" s="55">
        <f t="shared" si="16"/>
        <v>111543</v>
      </c>
      <c r="F40" s="55">
        <f t="shared" si="16"/>
        <v>45079</v>
      </c>
      <c r="G40" s="55">
        <f t="shared" si="16"/>
        <v>144754</v>
      </c>
      <c r="H40" s="55">
        <f t="shared" si="16"/>
        <v>24433</v>
      </c>
      <c r="I40" s="55">
        <f t="shared" si="16"/>
        <v>120321</v>
      </c>
      <c r="J40" s="55">
        <f t="shared" si="16"/>
        <v>-18333</v>
      </c>
      <c r="K40" s="55">
        <f t="shared" si="16"/>
        <v>-765</v>
      </c>
      <c r="L40" s="55">
        <f t="shared" si="16"/>
        <v>-17298</v>
      </c>
    </row>
    <row r="41" spans="1:12" s="214" customFormat="1" ht="14.65" customHeight="1" thickBot="1">
      <c r="A41" s="213"/>
      <c r="B41" s="391" t="s">
        <v>193</v>
      </c>
      <c r="C41" s="391"/>
      <c r="D41" s="391"/>
      <c r="E41" s="391"/>
      <c r="F41" s="391"/>
      <c r="G41" s="391" t="s">
        <v>193</v>
      </c>
      <c r="H41" s="391"/>
      <c r="I41" s="391"/>
      <c r="J41" s="391"/>
      <c r="K41" s="391"/>
      <c r="L41" s="391"/>
    </row>
    <row r="42" spans="1:12" s="3" customFormat="1" ht="14.65" customHeight="1" thickBot="1">
      <c r="A42" s="13" t="s">
        <v>1</v>
      </c>
      <c r="B42" s="220" t="s">
        <v>103</v>
      </c>
      <c r="C42" s="220" t="s">
        <v>103</v>
      </c>
      <c r="D42" s="220" t="s">
        <v>103</v>
      </c>
      <c r="E42" s="220" t="s">
        <v>103</v>
      </c>
      <c r="F42" s="220" t="s">
        <v>103</v>
      </c>
      <c r="G42" s="220" t="s">
        <v>103</v>
      </c>
      <c r="H42" s="220" t="s">
        <v>103</v>
      </c>
      <c r="I42" s="220" t="s">
        <v>103</v>
      </c>
      <c r="J42" s="220" t="s">
        <v>103</v>
      </c>
      <c r="K42" s="220" t="s">
        <v>103</v>
      </c>
      <c r="L42" s="220" t="s">
        <v>103</v>
      </c>
    </row>
    <row r="43" spans="1:12" s="3" customFormat="1" ht="14.65" customHeight="1" thickBot="1">
      <c r="A43" s="14" t="s">
        <v>194</v>
      </c>
      <c r="B43" s="219">
        <f t="shared" ref="B43:L43" si="17">B30-B17</f>
        <v>-3.628351754815526</v>
      </c>
      <c r="C43" s="219">
        <f t="shared" si="17"/>
        <v>-4.0022569392689586</v>
      </c>
      <c r="D43" s="219">
        <f t="shared" si="17"/>
        <v>-3.6625495022164287</v>
      </c>
      <c r="E43" s="219">
        <f t="shared" si="17"/>
        <v>-4.4290354997346579</v>
      </c>
      <c r="F43" s="219">
        <f t="shared" si="17"/>
        <v>-3.6526468501602736</v>
      </c>
      <c r="G43" s="219">
        <f t="shared" si="17"/>
        <v>-3.1902594480705506</v>
      </c>
      <c r="H43" s="219">
        <f t="shared" si="17"/>
        <v>-3.6749150013214624</v>
      </c>
      <c r="I43" s="219">
        <f t="shared" si="17"/>
        <v>-2.5870707340476962</v>
      </c>
      <c r="J43" s="219">
        <f t="shared" si="17"/>
        <v>-5.757976433308194</v>
      </c>
      <c r="K43" s="219">
        <f t="shared" si="17"/>
        <v>-1.8317679822521029</v>
      </c>
      <c r="L43" s="219">
        <f t="shared" si="17"/>
        <v>0.13774618401714989</v>
      </c>
    </row>
    <row r="44" spans="1:12" s="3" customFormat="1" ht="14.65" customHeight="1" thickBot="1">
      <c r="A44" s="81" t="s">
        <v>195</v>
      </c>
      <c r="B44" s="56">
        <f t="shared" ref="B44:L44" si="18">B31-B18</f>
        <v>-1.8401274376838401</v>
      </c>
      <c r="C44" s="56">
        <f t="shared" si="18"/>
        <v>1.6760892846932975</v>
      </c>
      <c r="D44" s="56">
        <f t="shared" si="18"/>
        <v>1.3719005888642748</v>
      </c>
      <c r="E44" s="56">
        <f t="shared" si="18"/>
        <v>-3.2782808103096244</v>
      </c>
      <c r="F44" s="56">
        <f t="shared" si="18"/>
        <v>-3.5265475118570038</v>
      </c>
      <c r="G44" s="56">
        <f t="shared" si="18"/>
        <v>-3.1802779780718069</v>
      </c>
      <c r="H44" s="56">
        <f t="shared" si="18"/>
        <v>-3.7549399872577069</v>
      </c>
      <c r="I44" s="56">
        <f t="shared" si="18"/>
        <v>-1.3485075736816725</v>
      </c>
      <c r="J44" s="56">
        <f t="shared" si="18"/>
        <v>1.0316453178488771</v>
      </c>
      <c r="K44" s="56">
        <f t="shared" si="18"/>
        <v>1.7859463995115092</v>
      </c>
      <c r="L44" s="56">
        <f t="shared" si="18"/>
        <v>1.8416928020317727</v>
      </c>
    </row>
    <row r="45" spans="1:12" s="3" customFormat="1" ht="14.65" customHeight="1" thickBot="1">
      <c r="A45" s="14" t="s">
        <v>212</v>
      </c>
      <c r="B45" s="57">
        <f t="shared" ref="B45:L45" si="19">B32-B19</f>
        <v>5.4684791924993661</v>
      </c>
      <c r="C45" s="57">
        <f t="shared" si="19"/>
        <v>2.3261676545756629</v>
      </c>
      <c r="D45" s="57">
        <f t="shared" si="19"/>
        <v>2.2906489133521575</v>
      </c>
      <c r="E45" s="57">
        <f t="shared" si="19"/>
        <v>7.707316310044277</v>
      </c>
      <c r="F45" s="57">
        <f t="shared" si="19"/>
        <v>7.1791943620172773</v>
      </c>
      <c r="G45" s="57">
        <f t="shared" si="19"/>
        <v>6.3705374261423557</v>
      </c>
      <c r="H45" s="57">
        <f t="shared" si="19"/>
        <v>7.4298549885791729</v>
      </c>
      <c r="I45" s="57">
        <f t="shared" si="19"/>
        <v>3.9355783077293722</v>
      </c>
      <c r="J45" s="57">
        <f t="shared" si="19"/>
        <v>4.7263311154593168</v>
      </c>
      <c r="K45" s="57">
        <f t="shared" si="19"/>
        <v>4.5821582740591893E-2</v>
      </c>
      <c r="L45" s="57">
        <f t="shared" si="19"/>
        <v>-1.979438986048919</v>
      </c>
    </row>
    <row r="46" spans="1:12" s="3" customFormat="1" ht="14.65" customHeight="1" thickBot="1">
      <c r="A46" s="81" t="s">
        <v>200</v>
      </c>
      <c r="B46" s="56">
        <f t="shared" ref="B46:L46" si="20">B33-B20</f>
        <v>4.7497314529899199</v>
      </c>
      <c r="C46" s="56">
        <f t="shared" si="20"/>
        <v>0.65493122837781925</v>
      </c>
      <c r="D46" s="56">
        <f t="shared" si="20"/>
        <v>1.4794582828741056</v>
      </c>
      <c r="E46" s="56">
        <f t="shared" si="20"/>
        <v>7.2667158467358988</v>
      </c>
      <c r="F46" s="56">
        <f t="shared" si="20"/>
        <v>8.2600180588934577</v>
      </c>
      <c r="G46" s="56">
        <f t="shared" si="20"/>
        <v>8.088020954327142</v>
      </c>
      <c r="H46" s="56">
        <f t="shared" si="20"/>
        <v>7.7272865325027524</v>
      </c>
      <c r="I46" s="56">
        <f t="shared" si="20"/>
        <v>6.6022710839643821</v>
      </c>
      <c r="J46" s="56">
        <f t="shared" si="20"/>
        <v>-1.6241368879584144</v>
      </c>
      <c r="K46" s="56">
        <f t="shared" si="20"/>
        <v>-1.9541276618582515</v>
      </c>
      <c r="L46" s="56">
        <f t="shared" si="20"/>
        <v>-4.1921175212711574</v>
      </c>
    </row>
    <row r="47" spans="1:12" s="230" customFormat="1" ht="20.149999999999999" customHeight="1">
      <c r="A47" s="378" t="s">
        <v>127</v>
      </c>
      <c r="B47" s="378"/>
      <c r="C47" s="378"/>
      <c r="D47" s="378"/>
      <c r="E47" s="378"/>
      <c r="F47" s="378"/>
      <c r="G47" s="378"/>
      <c r="H47" s="378"/>
      <c r="I47" s="378"/>
      <c r="J47" s="378"/>
      <c r="K47" s="378"/>
      <c r="L47" s="378"/>
    </row>
  </sheetData>
  <mergeCells count="31">
    <mergeCell ref="A47:L47"/>
    <mergeCell ref="B34:F34"/>
    <mergeCell ref="G34:L34"/>
    <mergeCell ref="B35:F35"/>
    <mergeCell ref="G35:L35"/>
    <mergeCell ref="B41:F41"/>
    <mergeCell ref="G41:L41"/>
    <mergeCell ref="B21:F21"/>
    <mergeCell ref="G21:L21"/>
    <mergeCell ref="B22:F22"/>
    <mergeCell ref="G22:L22"/>
    <mergeCell ref="B28:F28"/>
    <mergeCell ref="G28:L28"/>
    <mergeCell ref="B8:F8"/>
    <mergeCell ref="G8:L8"/>
    <mergeCell ref="B9:F9"/>
    <mergeCell ref="G9:L9"/>
    <mergeCell ref="B15:F15"/>
    <mergeCell ref="G15:L15"/>
    <mergeCell ref="A5:A7"/>
    <mergeCell ref="B5:B7"/>
    <mergeCell ref="C5:K5"/>
    <mergeCell ref="L5:L7"/>
    <mergeCell ref="C6:C7"/>
    <mergeCell ref="D6:D7"/>
    <mergeCell ref="E6:E7"/>
    <mergeCell ref="F6:F7"/>
    <mergeCell ref="G6:G7"/>
    <mergeCell ref="J6:J7"/>
    <mergeCell ref="H6:I6"/>
    <mergeCell ref="K6:K7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1200" verticalDpi="1200"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7"/>
  <sheetViews>
    <sheetView zoomScaleNormal="100" workbookViewId="0"/>
  </sheetViews>
  <sheetFormatPr baseColWidth="10" defaultColWidth="10.81640625" defaultRowHeight="14"/>
  <cols>
    <col min="1" max="1" width="26.26953125" style="37" customWidth="1"/>
    <col min="2" max="2" width="12.54296875" style="37" customWidth="1"/>
    <col min="3" max="12" width="14.54296875" style="37" customWidth="1"/>
    <col min="13" max="16384" width="10.81640625" style="37"/>
  </cols>
  <sheetData>
    <row r="1" spans="1:12" s="34" customFormat="1" ht="20.25" customHeight="1">
      <c r="A1" s="4" t="s">
        <v>0</v>
      </c>
    </row>
    <row r="2" spans="1:12" s="3" customFormat="1" ht="14.65" customHeight="1">
      <c r="A2" s="10"/>
    </row>
    <row r="3" spans="1:12" s="11" customFormat="1" ht="14.65" customHeight="1">
      <c r="A3" s="36" t="s">
        <v>337</v>
      </c>
    </row>
    <row r="4" spans="1:12" s="3" customFormat="1" ht="14.65" customHeight="1" thickBot="1"/>
    <row r="5" spans="1:12" s="11" customFormat="1" ht="20.149999999999999" customHeight="1" thickBot="1">
      <c r="A5" s="389" t="s">
        <v>196</v>
      </c>
      <c r="B5" s="402" t="s">
        <v>54</v>
      </c>
      <c r="C5" s="397" t="s">
        <v>209</v>
      </c>
      <c r="D5" s="424"/>
      <c r="E5" s="424"/>
      <c r="F5" s="424"/>
      <c r="G5" s="424"/>
      <c r="H5" s="424"/>
      <c r="I5" s="424"/>
      <c r="J5" s="424"/>
      <c r="K5" s="424"/>
      <c r="L5" s="389" t="s">
        <v>188</v>
      </c>
    </row>
    <row r="6" spans="1:12" s="11" customFormat="1" ht="20.149999999999999" customHeight="1" thickBot="1">
      <c r="A6" s="389"/>
      <c r="B6" s="428"/>
      <c r="C6" s="389" t="s">
        <v>222</v>
      </c>
      <c r="D6" s="389" t="s">
        <v>223</v>
      </c>
      <c r="E6" s="389" t="s">
        <v>224</v>
      </c>
      <c r="F6" s="389" t="s">
        <v>225</v>
      </c>
      <c r="G6" s="389" t="s">
        <v>229</v>
      </c>
      <c r="H6" s="389" t="s">
        <v>75</v>
      </c>
      <c r="I6" s="389"/>
      <c r="J6" s="389" t="s">
        <v>228</v>
      </c>
      <c r="K6" s="389" t="s">
        <v>192</v>
      </c>
      <c r="L6" s="389"/>
    </row>
    <row r="7" spans="1:12" s="11" customFormat="1" ht="54.65" customHeight="1" thickBot="1">
      <c r="A7" s="389"/>
      <c r="B7" s="428"/>
      <c r="C7" s="382"/>
      <c r="D7" s="382"/>
      <c r="E7" s="382"/>
      <c r="F7" s="382"/>
      <c r="G7" s="382"/>
      <c r="H7" s="238" t="s">
        <v>226</v>
      </c>
      <c r="I7" s="238" t="s">
        <v>227</v>
      </c>
      <c r="J7" s="382"/>
      <c r="K7" s="382"/>
      <c r="L7" s="382"/>
    </row>
    <row r="8" spans="1:12" s="214" customFormat="1" ht="14.65" customHeight="1" thickBot="1">
      <c r="A8" s="213"/>
      <c r="B8" s="429">
        <v>2012</v>
      </c>
      <c r="C8" s="430"/>
      <c r="D8" s="430"/>
      <c r="E8" s="430"/>
      <c r="F8" s="430"/>
      <c r="G8" s="430">
        <v>2012</v>
      </c>
      <c r="H8" s="430"/>
      <c r="I8" s="430"/>
      <c r="J8" s="430"/>
      <c r="K8" s="430"/>
      <c r="L8" s="431"/>
    </row>
    <row r="9" spans="1:12" s="214" customFormat="1" ht="14.65" customHeight="1" thickBot="1">
      <c r="A9" s="213"/>
      <c r="B9" s="432" t="s">
        <v>5</v>
      </c>
      <c r="C9" s="432"/>
      <c r="D9" s="432"/>
      <c r="E9" s="432"/>
      <c r="F9" s="432"/>
      <c r="G9" s="432" t="s">
        <v>5</v>
      </c>
      <c r="H9" s="432"/>
      <c r="I9" s="432"/>
      <c r="J9" s="432"/>
      <c r="K9" s="432"/>
      <c r="L9" s="432"/>
    </row>
    <row r="10" spans="1:12" s="3" customFormat="1" ht="14.65" customHeight="1" thickBot="1">
      <c r="A10" s="13" t="s">
        <v>1</v>
      </c>
      <c r="B10" s="216">
        <f t="shared" ref="B10:L10" si="0">SUM(B11:B13)</f>
        <v>1137273</v>
      </c>
      <c r="C10" s="216">
        <f t="shared" si="0"/>
        <v>58335</v>
      </c>
      <c r="D10" s="216">
        <f t="shared" si="0"/>
        <v>102473</v>
      </c>
      <c r="E10" s="216">
        <f t="shared" si="0"/>
        <v>429480</v>
      </c>
      <c r="F10" s="216">
        <f t="shared" si="0"/>
        <v>189650</v>
      </c>
      <c r="G10" s="216">
        <f t="shared" si="0"/>
        <v>296395</v>
      </c>
      <c r="H10" s="216">
        <f t="shared" si="0"/>
        <v>145050</v>
      </c>
      <c r="I10" s="216">
        <f t="shared" si="0"/>
        <v>151345</v>
      </c>
      <c r="J10" s="216">
        <f t="shared" si="0"/>
        <v>25439</v>
      </c>
      <c r="K10" s="216">
        <f t="shared" si="0"/>
        <v>154932</v>
      </c>
      <c r="L10" s="216">
        <f t="shared" si="0"/>
        <v>172315</v>
      </c>
    </row>
    <row r="11" spans="1:12" s="3" customFormat="1" ht="14.65" customHeight="1" thickBot="1">
      <c r="A11" s="14" t="s">
        <v>194</v>
      </c>
      <c r="B11" s="43">
        <v>305198</v>
      </c>
      <c r="C11" s="43">
        <v>9991</v>
      </c>
      <c r="D11" s="43">
        <v>18295</v>
      </c>
      <c r="E11" s="43">
        <v>87943</v>
      </c>
      <c r="F11" s="43">
        <v>33534</v>
      </c>
      <c r="G11" s="43">
        <v>50202</v>
      </c>
      <c r="H11" s="43">
        <v>28033</v>
      </c>
      <c r="I11" s="43">
        <v>22169</v>
      </c>
      <c r="J11" s="43">
        <v>8375</v>
      </c>
      <c r="K11" s="43">
        <v>100234</v>
      </c>
      <c r="L11" s="43">
        <v>48409</v>
      </c>
    </row>
    <row r="12" spans="1:12" s="3" customFormat="1" ht="14.65" customHeight="1" thickBot="1">
      <c r="A12" s="81" t="s">
        <v>195</v>
      </c>
      <c r="B12" s="39">
        <v>430773</v>
      </c>
      <c r="C12" s="39">
        <v>13482</v>
      </c>
      <c r="D12" s="39">
        <v>25323</v>
      </c>
      <c r="E12" s="39">
        <v>171127</v>
      </c>
      <c r="F12" s="39">
        <v>89063</v>
      </c>
      <c r="G12" s="39">
        <v>120886</v>
      </c>
      <c r="H12" s="39">
        <v>67694</v>
      </c>
      <c r="I12" s="39">
        <v>53192</v>
      </c>
      <c r="J12" s="39">
        <v>8367</v>
      </c>
      <c r="K12" s="39">
        <v>48106</v>
      </c>
      <c r="L12" s="39">
        <v>68621</v>
      </c>
    </row>
    <row r="13" spans="1:12" s="3" customFormat="1" ht="14.65" customHeight="1" thickBot="1">
      <c r="A13" s="14" t="s">
        <v>212</v>
      </c>
      <c r="B13" s="42">
        <f>125234+276068</f>
        <v>401302</v>
      </c>
      <c r="C13" s="42">
        <v>34862</v>
      </c>
      <c r="D13" s="42">
        <f>19320+39535</f>
        <v>58855</v>
      </c>
      <c r="E13" s="42">
        <v>170410</v>
      </c>
      <c r="F13" s="42">
        <f>20496+46557</f>
        <v>67053</v>
      </c>
      <c r="G13" s="42">
        <v>125307</v>
      </c>
      <c r="H13" s="42">
        <f>16243+33080</f>
        <v>49323</v>
      </c>
      <c r="I13" s="42">
        <f>21618+54366</f>
        <v>75984</v>
      </c>
      <c r="J13" s="42">
        <v>8697</v>
      </c>
      <c r="K13" s="42">
        <v>6592</v>
      </c>
      <c r="L13" s="42">
        <v>55285</v>
      </c>
    </row>
    <row r="14" spans="1:12" s="3" customFormat="1" ht="14.65" customHeight="1" thickBot="1">
      <c r="A14" s="81" t="s">
        <v>200</v>
      </c>
      <c r="B14" s="39">
        <v>736794</v>
      </c>
      <c r="C14" s="39">
        <v>50075</v>
      </c>
      <c r="D14" s="39">
        <v>84465</v>
      </c>
      <c r="E14" s="39">
        <v>251009</v>
      </c>
      <c r="F14" s="39">
        <v>94183</v>
      </c>
      <c r="G14" s="39">
        <v>171460</v>
      </c>
      <c r="H14" s="39">
        <v>71115</v>
      </c>
      <c r="I14" s="39">
        <v>100345</v>
      </c>
      <c r="J14" s="39">
        <v>15729</v>
      </c>
      <c r="K14" s="39">
        <v>122999</v>
      </c>
      <c r="L14" s="39">
        <v>125381</v>
      </c>
    </row>
    <row r="15" spans="1:12" s="214" customFormat="1" ht="14.65" customHeight="1" thickBot="1">
      <c r="A15" s="213"/>
      <c r="B15" s="391" t="s">
        <v>193</v>
      </c>
      <c r="C15" s="391"/>
      <c r="D15" s="391"/>
      <c r="E15" s="391"/>
      <c r="F15" s="391"/>
      <c r="G15" s="391" t="s">
        <v>193</v>
      </c>
      <c r="H15" s="391"/>
      <c r="I15" s="391"/>
      <c r="J15" s="391"/>
      <c r="K15" s="391"/>
      <c r="L15" s="391"/>
    </row>
    <row r="16" spans="1:12" s="3" customFormat="1" ht="14.65" customHeight="1" thickBot="1">
      <c r="A16" s="13" t="s">
        <v>1</v>
      </c>
      <c r="B16" s="40">
        <f>B10*100/B$10</f>
        <v>100</v>
      </c>
      <c r="C16" s="40">
        <f t="shared" ref="C16:L16" si="1">SUM(C17:C19)</f>
        <v>100</v>
      </c>
      <c r="D16" s="40">
        <f t="shared" si="1"/>
        <v>100</v>
      </c>
      <c r="E16" s="40">
        <f t="shared" si="1"/>
        <v>100</v>
      </c>
      <c r="F16" s="40">
        <f t="shared" si="1"/>
        <v>100</v>
      </c>
      <c r="G16" s="40">
        <f t="shared" si="1"/>
        <v>100</v>
      </c>
      <c r="H16" s="40">
        <f t="shared" si="1"/>
        <v>100</v>
      </c>
      <c r="I16" s="40">
        <f t="shared" si="1"/>
        <v>100</v>
      </c>
      <c r="J16" s="40">
        <f t="shared" si="1"/>
        <v>100</v>
      </c>
      <c r="K16" s="40">
        <f t="shared" si="1"/>
        <v>100</v>
      </c>
      <c r="L16" s="40">
        <f t="shared" si="1"/>
        <v>100</v>
      </c>
    </row>
    <row r="17" spans="1:12" s="3" customFormat="1" ht="14.65" customHeight="1" thickBot="1">
      <c r="A17" s="14" t="s">
        <v>194</v>
      </c>
      <c r="B17" s="215">
        <f>B11*100/B$10</f>
        <v>26.835948800332023</v>
      </c>
      <c r="C17" s="215">
        <f t="shared" ref="C17:L17" si="2">C11*100/C$10</f>
        <v>17.126939230307705</v>
      </c>
      <c r="D17" s="215">
        <f t="shared" si="2"/>
        <v>17.853483356591493</v>
      </c>
      <c r="E17" s="215">
        <f t="shared" si="2"/>
        <v>20.476622892800595</v>
      </c>
      <c r="F17" s="215">
        <f t="shared" si="2"/>
        <v>17.682045873978382</v>
      </c>
      <c r="G17" s="215">
        <f t="shared" si="2"/>
        <v>16.9375326844245</v>
      </c>
      <c r="H17" s="215">
        <f t="shared" si="2"/>
        <v>19.32643915891072</v>
      </c>
      <c r="I17" s="215">
        <f t="shared" si="2"/>
        <v>14.647989692424593</v>
      </c>
      <c r="J17" s="215">
        <f t="shared" si="2"/>
        <v>32.921891583788671</v>
      </c>
      <c r="K17" s="215">
        <f t="shared" si="2"/>
        <v>64.695479307050832</v>
      </c>
      <c r="L17" s="215">
        <f t="shared" si="2"/>
        <v>28.093317470910833</v>
      </c>
    </row>
    <row r="18" spans="1:12" s="3" customFormat="1" ht="14.65" customHeight="1" thickBot="1">
      <c r="A18" s="81" t="s">
        <v>195</v>
      </c>
      <c r="B18" s="60">
        <f>B12*100/B$10</f>
        <v>37.877712739157616</v>
      </c>
      <c r="C18" s="60">
        <f t="shared" ref="C18:L18" si="3">C12*100/C$10</f>
        <v>23.111339676009258</v>
      </c>
      <c r="D18" s="60">
        <f t="shared" si="3"/>
        <v>24.711875323255882</v>
      </c>
      <c r="E18" s="60">
        <f t="shared" si="3"/>
        <v>39.845161590760917</v>
      </c>
      <c r="F18" s="60">
        <f t="shared" si="3"/>
        <v>46.961771684682311</v>
      </c>
      <c r="G18" s="60">
        <f t="shared" si="3"/>
        <v>40.785438350849375</v>
      </c>
      <c r="H18" s="60">
        <f t="shared" si="3"/>
        <v>46.669424336435711</v>
      </c>
      <c r="I18" s="60">
        <f t="shared" si="3"/>
        <v>35.146189170438404</v>
      </c>
      <c r="J18" s="60">
        <f t="shared" si="3"/>
        <v>32.89044380675341</v>
      </c>
      <c r="K18" s="60">
        <f t="shared" si="3"/>
        <v>31.049750858441122</v>
      </c>
      <c r="L18" s="60">
        <f t="shared" si="3"/>
        <v>39.822998578185299</v>
      </c>
    </row>
    <row r="19" spans="1:12" s="3" customFormat="1" ht="14.65" customHeight="1" thickBot="1">
      <c r="A19" s="14" t="s">
        <v>212</v>
      </c>
      <c r="B19" s="61">
        <f>B13*100/B$10</f>
        <v>35.286338460510365</v>
      </c>
      <c r="C19" s="61">
        <f t="shared" ref="C19:L19" si="4">C13*100/C$10</f>
        <v>59.761721093683036</v>
      </c>
      <c r="D19" s="61">
        <f t="shared" si="4"/>
        <v>57.434641320152629</v>
      </c>
      <c r="E19" s="61">
        <f t="shared" si="4"/>
        <v>39.678215516438485</v>
      </c>
      <c r="F19" s="61">
        <f t="shared" si="4"/>
        <v>35.356182441339307</v>
      </c>
      <c r="G19" s="61">
        <f t="shared" si="4"/>
        <v>42.277028964726128</v>
      </c>
      <c r="H19" s="61">
        <f t="shared" si="4"/>
        <v>34.004136504653566</v>
      </c>
      <c r="I19" s="61">
        <f t="shared" si="4"/>
        <v>50.205821137137008</v>
      </c>
      <c r="J19" s="61">
        <f t="shared" si="4"/>
        <v>34.187664609457919</v>
      </c>
      <c r="K19" s="61">
        <f t="shared" si="4"/>
        <v>4.2547698345080418</v>
      </c>
      <c r="L19" s="61">
        <f t="shared" si="4"/>
        <v>32.083683950903868</v>
      </c>
    </row>
    <row r="20" spans="1:12" s="3" customFormat="1" ht="14.65" customHeight="1" thickBot="1">
      <c r="A20" s="81" t="s">
        <v>200</v>
      </c>
      <c r="B20" s="60">
        <f>B14*100/B$10</f>
        <v>64.786027629249972</v>
      </c>
      <c r="C20" s="60">
        <f t="shared" ref="C20:L20" si="5">C14*100/C$10</f>
        <v>85.840404559869711</v>
      </c>
      <c r="D20" s="60">
        <f t="shared" si="5"/>
        <v>82.426590418939625</v>
      </c>
      <c r="E20" s="60">
        <f t="shared" si="5"/>
        <v>58.444863555928102</v>
      </c>
      <c r="F20" s="60">
        <f t="shared" si="5"/>
        <v>49.661481676773001</v>
      </c>
      <c r="G20" s="60">
        <f t="shared" si="5"/>
        <v>57.848479225358055</v>
      </c>
      <c r="H20" s="60">
        <f t="shared" si="5"/>
        <v>49.027921406411579</v>
      </c>
      <c r="I20" s="60">
        <f t="shared" si="5"/>
        <v>66.302157322673366</v>
      </c>
      <c r="J20" s="60">
        <f t="shared" si="5"/>
        <v>61.830260623452183</v>
      </c>
      <c r="K20" s="60">
        <f t="shared" si="5"/>
        <v>79.389022280742523</v>
      </c>
      <c r="L20" s="60">
        <f t="shared" si="5"/>
        <v>72.76267301163567</v>
      </c>
    </row>
    <row r="21" spans="1:12" s="214" customFormat="1" ht="14.65" customHeight="1" thickBot="1">
      <c r="A21" s="213"/>
      <c r="B21" s="429">
        <v>2015</v>
      </c>
      <c r="C21" s="430"/>
      <c r="D21" s="430"/>
      <c r="E21" s="430"/>
      <c r="F21" s="430"/>
      <c r="G21" s="430">
        <v>2015</v>
      </c>
      <c r="H21" s="430"/>
      <c r="I21" s="430"/>
      <c r="J21" s="430"/>
      <c r="K21" s="430"/>
      <c r="L21" s="431"/>
    </row>
    <row r="22" spans="1:12" s="214" customFormat="1" ht="14.65" customHeight="1" thickBot="1">
      <c r="A22" s="213"/>
      <c r="B22" s="432" t="s">
        <v>5</v>
      </c>
      <c r="C22" s="432"/>
      <c r="D22" s="432"/>
      <c r="E22" s="432"/>
      <c r="F22" s="432"/>
      <c r="G22" s="432" t="s">
        <v>5</v>
      </c>
      <c r="H22" s="432"/>
      <c r="I22" s="432"/>
      <c r="J22" s="432"/>
      <c r="K22" s="432"/>
      <c r="L22" s="432"/>
    </row>
    <row r="23" spans="1:12" s="3" customFormat="1" ht="14.65" customHeight="1" thickBot="1">
      <c r="A23" s="13" t="s">
        <v>1</v>
      </c>
      <c r="B23" s="216">
        <f t="shared" ref="B23:L23" si="6">SUM(B24:B26)</f>
        <v>1210625</v>
      </c>
      <c r="C23" s="216">
        <f t="shared" si="6"/>
        <v>77995</v>
      </c>
      <c r="D23" s="216">
        <f t="shared" si="6"/>
        <v>136711</v>
      </c>
      <c r="E23" s="216">
        <f t="shared" si="6"/>
        <v>441362</v>
      </c>
      <c r="F23" s="216">
        <f t="shared" si="6"/>
        <v>186259</v>
      </c>
      <c r="G23" s="216">
        <f t="shared" si="6"/>
        <v>315750</v>
      </c>
      <c r="H23" s="216">
        <f t="shared" si="6"/>
        <v>143367</v>
      </c>
      <c r="I23" s="216">
        <f t="shared" si="6"/>
        <v>172383</v>
      </c>
      <c r="J23" s="216">
        <f t="shared" si="6"/>
        <v>20024</v>
      </c>
      <c r="K23" s="216">
        <f t="shared" si="6"/>
        <v>158410</v>
      </c>
      <c r="L23" s="216">
        <f t="shared" si="6"/>
        <v>197044</v>
      </c>
    </row>
    <row r="24" spans="1:12" s="3" customFormat="1" ht="14.65" customHeight="1" thickBot="1">
      <c r="A24" s="14" t="s">
        <v>194</v>
      </c>
      <c r="B24" s="43">
        <f>'Tab. 2.40-1'!B11</f>
        <v>281709</v>
      </c>
      <c r="C24" s="43">
        <f>'Tab. 2.40-1'!C11</f>
        <v>9539</v>
      </c>
      <c r="D24" s="43">
        <f>'Tab. 2.40-1'!D11</f>
        <v>18612</v>
      </c>
      <c r="E24" s="43">
        <f>'Tab. 2.40-1'!E11</f>
        <v>68937</v>
      </c>
      <c r="F24" s="43">
        <f>'Tab. 2.40-1'!F11</f>
        <v>25205</v>
      </c>
      <c r="G24" s="43">
        <f>'Tab. 2.40-1'!G11</f>
        <v>42148</v>
      </c>
      <c r="H24" s="43">
        <f>'Tab. 2.40-1'!H11</f>
        <v>21148</v>
      </c>
      <c r="I24" s="43">
        <f>'Tab. 2.40-1'!I11</f>
        <v>21000</v>
      </c>
      <c r="J24" s="43">
        <f>'Tab. 2.40-1'!J11</f>
        <v>6127</v>
      </c>
      <c r="K24" s="43">
        <f>'Tab. 2.40-1'!K11</f>
        <v>102746</v>
      </c>
      <c r="L24" s="43">
        <f>'Tab. 2.40-1'!L11</f>
        <v>52205</v>
      </c>
    </row>
    <row r="25" spans="1:12" s="3" customFormat="1" ht="14.65" customHeight="1" thickBot="1">
      <c r="A25" s="81" t="s">
        <v>195</v>
      </c>
      <c r="B25" s="39">
        <f>'Tab. 2.40-1'!B12</f>
        <v>449465</v>
      </c>
      <c r="C25" s="39">
        <f>'Tab. 2.40-1'!C12</f>
        <v>21458</v>
      </c>
      <c r="D25" s="39">
        <f>'Tab. 2.40-1'!D12</f>
        <v>38107</v>
      </c>
      <c r="E25" s="39">
        <f>'Tab. 2.40-1'!E12</f>
        <v>168310</v>
      </c>
      <c r="F25" s="39">
        <f>'Tab. 2.40-1'!F12</f>
        <v>83882</v>
      </c>
      <c r="G25" s="39">
        <f>'Tab. 2.40-1'!G12</f>
        <v>124226</v>
      </c>
      <c r="H25" s="39">
        <f>'Tab. 2.40-1'!H12</f>
        <v>63724</v>
      </c>
      <c r="I25" s="39">
        <f>'Tab. 2.40-1'!I12</f>
        <v>60502</v>
      </c>
      <c r="J25" s="39">
        <f>'Tab. 2.40-1'!J12</f>
        <v>6063</v>
      </c>
      <c r="K25" s="39">
        <f>'Tab. 2.40-1'!K12</f>
        <v>49805</v>
      </c>
      <c r="L25" s="39">
        <f>'Tab. 2.40-1'!L12</f>
        <v>79585</v>
      </c>
    </row>
    <row r="26" spans="1:12" s="3" customFormat="1" ht="14.65" customHeight="1" thickBot="1">
      <c r="A26" s="14" t="s">
        <v>212</v>
      </c>
      <c r="B26" s="42">
        <f>'Tab. 2.40-1'!B13</f>
        <v>479451</v>
      </c>
      <c r="C26" s="42">
        <f>'Tab. 2.40-1'!C13</f>
        <v>46998</v>
      </c>
      <c r="D26" s="42">
        <f>'Tab. 2.40-1'!D13</f>
        <v>79992</v>
      </c>
      <c r="E26" s="42">
        <f>'Tab. 2.40-1'!E13</f>
        <v>204115</v>
      </c>
      <c r="F26" s="42">
        <f>'Tab. 2.40-1'!F13</f>
        <v>77172</v>
      </c>
      <c r="G26" s="42">
        <f>'Tab. 2.40-1'!G13</f>
        <v>149376</v>
      </c>
      <c r="H26" s="42">
        <f>'Tab. 2.40-1'!H13</f>
        <v>58495</v>
      </c>
      <c r="I26" s="42">
        <f>'Tab. 2.40-1'!I13</f>
        <v>90881</v>
      </c>
      <c r="J26" s="42">
        <f>'Tab. 2.40-1'!J13</f>
        <v>7834</v>
      </c>
      <c r="K26" s="42">
        <f>'Tab. 2.40-1'!K13</f>
        <v>5859</v>
      </c>
      <c r="L26" s="42">
        <f>'Tab. 2.40-1'!L13</f>
        <v>65254</v>
      </c>
    </row>
    <row r="27" spans="1:12" s="3" customFormat="1" ht="14.65" customHeight="1" thickBot="1">
      <c r="A27" s="81" t="s">
        <v>200</v>
      </c>
      <c r="B27" s="39">
        <f>'Tab. 2.40-1'!B14</f>
        <v>832299</v>
      </c>
      <c r="C27" s="39">
        <f>'Tab. 2.40-1'!C14</f>
        <v>66657</v>
      </c>
      <c r="D27" s="39">
        <f>'Tab. 2.40-1'!D14</f>
        <v>113624</v>
      </c>
      <c r="E27" s="39">
        <f>'Tab. 2.40-1'!E14</f>
        <v>284697</v>
      </c>
      <c r="F27" s="39">
        <f>'Tab. 2.40-1'!F14</f>
        <v>106645</v>
      </c>
      <c r="G27" s="39">
        <f>'Tab. 2.40-1'!G14</f>
        <v>204809</v>
      </c>
      <c r="H27" s="39">
        <f>'Tab. 2.40-1'!H14</f>
        <v>80991</v>
      </c>
      <c r="I27" s="39">
        <f>'Tab. 2.40-1'!I14</f>
        <v>123818</v>
      </c>
      <c r="J27" s="39">
        <f>'Tab. 2.40-1'!J14</f>
        <v>12781</v>
      </c>
      <c r="K27" s="39">
        <f>'Tab. 2.40-1'!K14</f>
        <v>123573</v>
      </c>
      <c r="L27" s="39">
        <f>'Tab. 2.40-1'!L14</f>
        <v>139751</v>
      </c>
    </row>
    <row r="28" spans="1:12" s="214" customFormat="1" ht="14.65" customHeight="1" thickBot="1">
      <c r="A28" s="213"/>
      <c r="B28" s="391" t="s">
        <v>193</v>
      </c>
      <c r="C28" s="391"/>
      <c r="D28" s="391"/>
      <c r="E28" s="391"/>
      <c r="F28" s="391"/>
      <c r="G28" s="391" t="s">
        <v>193</v>
      </c>
      <c r="H28" s="391"/>
      <c r="I28" s="391"/>
      <c r="J28" s="391"/>
      <c r="K28" s="391"/>
      <c r="L28" s="391"/>
    </row>
    <row r="29" spans="1:12" s="3" customFormat="1" ht="14.65" customHeight="1" thickBot="1">
      <c r="A29" s="13" t="s">
        <v>1</v>
      </c>
      <c r="B29" s="40">
        <f t="shared" ref="B29:L29" si="7">B23*100/B$23</f>
        <v>100</v>
      </c>
      <c r="C29" s="40">
        <f t="shared" si="7"/>
        <v>100</v>
      </c>
      <c r="D29" s="40">
        <f t="shared" si="7"/>
        <v>100</v>
      </c>
      <c r="E29" s="40">
        <f t="shared" si="7"/>
        <v>100</v>
      </c>
      <c r="F29" s="40">
        <f t="shared" si="7"/>
        <v>100</v>
      </c>
      <c r="G29" s="40">
        <f t="shared" si="7"/>
        <v>100</v>
      </c>
      <c r="H29" s="40">
        <f t="shared" si="7"/>
        <v>100</v>
      </c>
      <c r="I29" s="40">
        <f t="shared" si="7"/>
        <v>100</v>
      </c>
      <c r="J29" s="40">
        <f t="shared" si="7"/>
        <v>100</v>
      </c>
      <c r="K29" s="40">
        <f t="shared" si="7"/>
        <v>100</v>
      </c>
      <c r="L29" s="40">
        <f t="shared" si="7"/>
        <v>100</v>
      </c>
    </row>
    <row r="30" spans="1:12" s="3" customFormat="1" ht="14.65" customHeight="1" thickBot="1">
      <c r="A30" s="14" t="s">
        <v>194</v>
      </c>
      <c r="B30" s="215">
        <f t="shared" ref="B30:L30" si="8">B24*100/B$23</f>
        <v>23.269716055756323</v>
      </c>
      <c r="C30" s="215">
        <f t="shared" si="8"/>
        <v>12.230271171228924</v>
      </c>
      <c r="D30" s="215">
        <f t="shared" si="8"/>
        <v>13.61412029756201</v>
      </c>
      <c r="E30" s="215">
        <f t="shared" si="8"/>
        <v>15.619151626102836</v>
      </c>
      <c r="F30" s="215">
        <f t="shared" si="8"/>
        <v>13.532231999527539</v>
      </c>
      <c r="G30" s="215">
        <f t="shared" si="8"/>
        <v>13.348535233570862</v>
      </c>
      <c r="H30" s="215">
        <f t="shared" si="8"/>
        <v>14.750953845724609</v>
      </c>
      <c r="I30" s="215">
        <f t="shared" si="8"/>
        <v>12.182175736586554</v>
      </c>
      <c r="J30" s="215">
        <f t="shared" si="8"/>
        <v>30.59828206152617</v>
      </c>
      <c r="K30" s="215">
        <f t="shared" si="8"/>
        <v>64.860804242156433</v>
      </c>
      <c r="L30" s="215">
        <f t="shared" si="8"/>
        <v>26.494082539940319</v>
      </c>
    </row>
    <row r="31" spans="1:12" s="3" customFormat="1" ht="14.65" customHeight="1" thickBot="1">
      <c r="A31" s="81" t="s">
        <v>195</v>
      </c>
      <c r="B31" s="60">
        <f t="shared" ref="B31:L31" si="9">B25*100/B$23</f>
        <v>37.126690758905525</v>
      </c>
      <c r="C31" s="60">
        <f t="shared" si="9"/>
        <v>27.512020001282135</v>
      </c>
      <c r="D31" s="60">
        <f t="shared" si="9"/>
        <v>27.874128636320414</v>
      </c>
      <c r="E31" s="60">
        <f t="shared" si="9"/>
        <v>38.134229951830925</v>
      </c>
      <c r="F31" s="60">
        <f t="shared" si="9"/>
        <v>45.035139241593697</v>
      </c>
      <c r="G31" s="60">
        <f t="shared" si="9"/>
        <v>39.343151227236739</v>
      </c>
      <c r="H31" s="60">
        <f t="shared" si="9"/>
        <v>44.448164500896304</v>
      </c>
      <c r="I31" s="60">
        <f t="shared" si="9"/>
        <v>35.097428400712367</v>
      </c>
      <c r="J31" s="60">
        <f t="shared" si="9"/>
        <v>30.278665601278465</v>
      </c>
      <c r="K31" s="60">
        <f t="shared" si="9"/>
        <v>31.440565620857271</v>
      </c>
      <c r="L31" s="60">
        <f t="shared" si="9"/>
        <v>40.389456162075476</v>
      </c>
    </row>
    <row r="32" spans="1:12" s="3" customFormat="1" ht="14.65" customHeight="1" thickBot="1">
      <c r="A32" s="14" t="s">
        <v>212</v>
      </c>
      <c r="B32" s="61">
        <f t="shared" ref="B32:L32" si="10">B26*100/B$23</f>
        <v>39.603593185338148</v>
      </c>
      <c r="C32" s="61">
        <f t="shared" si="10"/>
        <v>60.257708827488941</v>
      </c>
      <c r="D32" s="61">
        <f t="shared" si="10"/>
        <v>58.511751066117576</v>
      </c>
      <c r="E32" s="61">
        <f t="shared" si="10"/>
        <v>46.246618422066241</v>
      </c>
      <c r="F32" s="61">
        <f t="shared" si="10"/>
        <v>41.432628758878764</v>
      </c>
      <c r="G32" s="61">
        <f t="shared" si="10"/>
        <v>47.308313539192397</v>
      </c>
      <c r="H32" s="61">
        <f t="shared" si="10"/>
        <v>40.800881653379093</v>
      </c>
      <c r="I32" s="61">
        <f t="shared" si="10"/>
        <v>52.720395862701075</v>
      </c>
      <c r="J32" s="61">
        <f t="shared" si="10"/>
        <v>39.123052337195368</v>
      </c>
      <c r="K32" s="61">
        <f t="shared" si="10"/>
        <v>3.6986301369863015</v>
      </c>
      <c r="L32" s="61">
        <f t="shared" si="10"/>
        <v>33.116461297984209</v>
      </c>
    </row>
    <row r="33" spans="1:12" s="3" customFormat="1" ht="14.65" customHeight="1" thickBot="1">
      <c r="A33" s="81" t="s">
        <v>200</v>
      </c>
      <c r="B33" s="60">
        <f t="shared" ref="B33:L33" si="11">B27*100/B$23</f>
        <v>68.749530201342282</v>
      </c>
      <c r="C33" s="60">
        <f t="shared" si="11"/>
        <v>85.463170716071545</v>
      </c>
      <c r="D33" s="60">
        <f t="shared" si="11"/>
        <v>83.112551294336228</v>
      </c>
      <c r="E33" s="60">
        <f t="shared" si="11"/>
        <v>64.504193836352016</v>
      </c>
      <c r="F33" s="60">
        <f t="shared" si="11"/>
        <v>57.256293655608587</v>
      </c>
      <c r="G33" s="60">
        <f t="shared" si="11"/>
        <v>64.864291369754554</v>
      </c>
      <c r="H33" s="60">
        <f t="shared" si="11"/>
        <v>56.492079767310472</v>
      </c>
      <c r="I33" s="60">
        <f t="shared" si="11"/>
        <v>71.827268350127326</v>
      </c>
      <c r="J33" s="60">
        <f t="shared" si="11"/>
        <v>63.828405912904515</v>
      </c>
      <c r="K33" s="60">
        <f t="shared" si="11"/>
        <v>78.008332807272268</v>
      </c>
      <c r="L33" s="60">
        <f t="shared" si="11"/>
        <v>70.923753070380215</v>
      </c>
    </row>
    <row r="34" spans="1:12" s="214" customFormat="1" ht="14.65" customHeight="1" thickBot="1">
      <c r="A34" s="213"/>
      <c r="B34" s="429" t="s">
        <v>214</v>
      </c>
      <c r="C34" s="430"/>
      <c r="D34" s="430"/>
      <c r="E34" s="430"/>
      <c r="F34" s="430"/>
      <c r="G34" s="430" t="s">
        <v>214</v>
      </c>
      <c r="H34" s="430"/>
      <c r="I34" s="430"/>
      <c r="J34" s="430"/>
      <c r="K34" s="430"/>
      <c r="L34" s="431"/>
    </row>
    <row r="35" spans="1:12" s="214" customFormat="1" ht="14.65" customHeight="1" thickBot="1">
      <c r="A35" s="213"/>
      <c r="B35" s="432" t="s">
        <v>5</v>
      </c>
      <c r="C35" s="432"/>
      <c r="D35" s="432"/>
      <c r="E35" s="432"/>
      <c r="F35" s="432"/>
      <c r="G35" s="432" t="s">
        <v>5</v>
      </c>
      <c r="H35" s="432"/>
      <c r="I35" s="432"/>
      <c r="J35" s="432"/>
      <c r="K35" s="432"/>
      <c r="L35" s="432"/>
    </row>
    <row r="36" spans="1:12" s="3" customFormat="1" ht="14.65" customHeight="1" thickBot="1">
      <c r="A36" s="13" t="s">
        <v>1</v>
      </c>
      <c r="B36" s="217">
        <f t="shared" ref="B36:L36" si="12">B23-B10</f>
        <v>73352</v>
      </c>
      <c r="C36" s="217">
        <f t="shared" si="12"/>
        <v>19660</v>
      </c>
      <c r="D36" s="217">
        <f t="shared" si="12"/>
        <v>34238</v>
      </c>
      <c r="E36" s="217">
        <f t="shared" si="12"/>
        <v>11882</v>
      </c>
      <c r="F36" s="217">
        <f t="shared" si="12"/>
        <v>-3391</v>
      </c>
      <c r="G36" s="217">
        <f t="shared" si="12"/>
        <v>19355</v>
      </c>
      <c r="H36" s="217">
        <f t="shared" si="12"/>
        <v>-1683</v>
      </c>
      <c r="I36" s="217">
        <f t="shared" si="12"/>
        <v>21038</v>
      </c>
      <c r="J36" s="217">
        <f t="shared" si="12"/>
        <v>-5415</v>
      </c>
      <c r="K36" s="217">
        <f t="shared" si="12"/>
        <v>3478</v>
      </c>
      <c r="L36" s="217">
        <f t="shared" si="12"/>
        <v>24729</v>
      </c>
    </row>
    <row r="37" spans="1:12" s="3" customFormat="1" ht="14.65" customHeight="1" thickBot="1">
      <c r="A37" s="14" t="s">
        <v>194</v>
      </c>
      <c r="B37" s="44">
        <f t="shared" ref="B37:L37" si="13">B24-B11</f>
        <v>-23489</v>
      </c>
      <c r="C37" s="44">
        <f t="shared" si="13"/>
        <v>-452</v>
      </c>
      <c r="D37" s="44">
        <f t="shared" si="13"/>
        <v>317</v>
      </c>
      <c r="E37" s="44">
        <f t="shared" si="13"/>
        <v>-19006</v>
      </c>
      <c r="F37" s="44">
        <f t="shared" si="13"/>
        <v>-8329</v>
      </c>
      <c r="G37" s="44">
        <f t="shared" si="13"/>
        <v>-8054</v>
      </c>
      <c r="H37" s="44">
        <f t="shared" si="13"/>
        <v>-6885</v>
      </c>
      <c r="I37" s="44">
        <f t="shared" si="13"/>
        <v>-1169</v>
      </c>
      <c r="J37" s="44">
        <f t="shared" si="13"/>
        <v>-2248</v>
      </c>
      <c r="K37" s="44">
        <f t="shared" si="13"/>
        <v>2512</v>
      </c>
      <c r="L37" s="44">
        <f t="shared" si="13"/>
        <v>3796</v>
      </c>
    </row>
    <row r="38" spans="1:12" s="3" customFormat="1" ht="14.65" customHeight="1" thickBot="1">
      <c r="A38" s="81" t="s">
        <v>195</v>
      </c>
      <c r="B38" s="55">
        <f t="shared" ref="B38:L38" si="14">B25-B12</f>
        <v>18692</v>
      </c>
      <c r="C38" s="55">
        <f t="shared" si="14"/>
        <v>7976</v>
      </c>
      <c r="D38" s="55">
        <f t="shared" si="14"/>
        <v>12784</v>
      </c>
      <c r="E38" s="55">
        <f t="shared" si="14"/>
        <v>-2817</v>
      </c>
      <c r="F38" s="55">
        <f t="shared" si="14"/>
        <v>-5181</v>
      </c>
      <c r="G38" s="55">
        <f t="shared" si="14"/>
        <v>3340</v>
      </c>
      <c r="H38" s="55">
        <f t="shared" si="14"/>
        <v>-3970</v>
      </c>
      <c r="I38" s="55">
        <f t="shared" si="14"/>
        <v>7310</v>
      </c>
      <c r="J38" s="55">
        <f t="shared" si="14"/>
        <v>-2304</v>
      </c>
      <c r="K38" s="55">
        <f t="shared" si="14"/>
        <v>1699</v>
      </c>
      <c r="L38" s="55">
        <f t="shared" si="14"/>
        <v>10964</v>
      </c>
    </row>
    <row r="39" spans="1:12" s="3" customFormat="1" ht="14.65" customHeight="1" thickBot="1">
      <c r="A39" s="14" t="s">
        <v>212</v>
      </c>
      <c r="B39" s="45">
        <f t="shared" ref="B39:L39" si="15">B26-B13</f>
        <v>78149</v>
      </c>
      <c r="C39" s="45">
        <f t="shared" si="15"/>
        <v>12136</v>
      </c>
      <c r="D39" s="45">
        <f t="shared" si="15"/>
        <v>21137</v>
      </c>
      <c r="E39" s="45">
        <f t="shared" si="15"/>
        <v>33705</v>
      </c>
      <c r="F39" s="45">
        <f t="shared" si="15"/>
        <v>10119</v>
      </c>
      <c r="G39" s="45">
        <f t="shared" si="15"/>
        <v>24069</v>
      </c>
      <c r="H39" s="45">
        <f t="shared" si="15"/>
        <v>9172</v>
      </c>
      <c r="I39" s="45">
        <f t="shared" si="15"/>
        <v>14897</v>
      </c>
      <c r="J39" s="45">
        <f t="shared" si="15"/>
        <v>-863</v>
      </c>
      <c r="K39" s="45">
        <f t="shared" si="15"/>
        <v>-733</v>
      </c>
      <c r="L39" s="45">
        <f t="shared" si="15"/>
        <v>9969</v>
      </c>
    </row>
    <row r="40" spans="1:12" s="3" customFormat="1" ht="14.65" customHeight="1" thickBot="1">
      <c r="A40" s="81" t="s">
        <v>200</v>
      </c>
      <c r="B40" s="55">
        <f t="shared" ref="B40:L40" si="16">B27-B14</f>
        <v>95505</v>
      </c>
      <c r="C40" s="55">
        <f t="shared" si="16"/>
        <v>16582</v>
      </c>
      <c r="D40" s="55">
        <f t="shared" si="16"/>
        <v>29159</v>
      </c>
      <c r="E40" s="55">
        <f t="shared" si="16"/>
        <v>33688</v>
      </c>
      <c r="F40" s="55">
        <f t="shared" si="16"/>
        <v>12462</v>
      </c>
      <c r="G40" s="55">
        <f t="shared" si="16"/>
        <v>33349</v>
      </c>
      <c r="H40" s="55">
        <f t="shared" si="16"/>
        <v>9876</v>
      </c>
      <c r="I40" s="55">
        <f t="shared" si="16"/>
        <v>23473</v>
      </c>
      <c r="J40" s="55">
        <f t="shared" si="16"/>
        <v>-2948</v>
      </c>
      <c r="K40" s="55">
        <f t="shared" si="16"/>
        <v>574</v>
      </c>
      <c r="L40" s="55">
        <f t="shared" si="16"/>
        <v>14370</v>
      </c>
    </row>
    <row r="41" spans="1:12" s="214" customFormat="1" ht="14.65" customHeight="1" thickBot="1">
      <c r="A41" s="213"/>
      <c r="B41" s="391" t="s">
        <v>193</v>
      </c>
      <c r="C41" s="391"/>
      <c r="D41" s="391"/>
      <c r="E41" s="391"/>
      <c r="F41" s="391"/>
      <c r="G41" s="391" t="s">
        <v>193</v>
      </c>
      <c r="H41" s="391"/>
      <c r="I41" s="391"/>
      <c r="J41" s="391"/>
      <c r="K41" s="391"/>
      <c r="L41" s="391"/>
    </row>
    <row r="42" spans="1:12" s="3" customFormat="1" ht="14.65" customHeight="1" thickBot="1">
      <c r="A42" s="13" t="s">
        <v>1</v>
      </c>
      <c r="B42" s="220" t="s">
        <v>103</v>
      </c>
      <c r="C42" s="220" t="s">
        <v>103</v>
      </c>
      <c r="D42" s="220" t="s">
        <v>103</v>
      </c>
      <c r="E42" s="220" t="s">
        <v>103</v>
      </c>
      <c r="F42" s="220" t="s">
        <v>103</v>
      </c>
      <c r="G42" s="220" t="s">
        <v>103</v>
      </c>
      <c r="H42" s="220" t="s">
        <v>103</v>
      </c>
      <c r="I42" s="220" t="s">
        <v>103</v>
      </c>
      <c r="J42" s="220" t="s">
        <v>103</v>
      </c>
      <c r="K42" s="220" t="s">
        <v>103</v>
      </c>
      <c r="L42" s="220" t="s">
        <v>103</v>
      </c>
    </row>
    <row r="43" spans="1:12" s="3" customFormat="1" ht="14.65" customHeight="1" thickBot="1">
      <c r="A43" s="14" t="s">
        <v>194</v>
      </c>
      <c r="B43" s="219">
        <f t="shared" ref="B43:L43" si="17">B30-B17</f>
        <v>-3.5662327445757001</v>
      </c>
      <c r="C43" s="219">
        <f t="shared" si="17"/>
        <v>-4.896668059078781</v>
      </c>
      <c r="D43" s="219">
        <f t="shared" si="17"/>
        <v>-4.2393630590294826</v>
      </c>
      <c r="E43" s="219">
        <f t="shared" si="17"/>
        <v>-4.8574712666977593</v>
      </c>
      <c r="F43" s="219">
        <f t="shared" si="17"/>
        <v>-4.1498138744508424</v>
      </c>
      <c r="G43" s="219">
        <f t="shared" si="17"/>
        <v>-3.588997450853638</v>
      </c>
      <c r="H43" s="219">
        <f t="shared" si="17"/>
        <v>-4.5754853131861104</v>
      </c>
      <c r="I43" s="219">
        <f t="shared" si="17"/>
        <v>-2.4658139558380388</v>
      </c>
      <c r="J43" s="219">
        <f t="shared" si="17"/>
        <v>-2.3236095222625011</v>
      </c>
      <c r="K43" s="219">
        <f t="shared" si="17"/>
        <v>0.16532493510560187</v>
      </c>
      <c r="L43" s="219">
        <f t="shared" si="17"/>
        <v>-1.5992349309705141</v>
      </c>
    </row>
    <row r="44" spans="1:12" s="3" customFormat="1" ht="14.65" customHeight="1" thickBot="1">
      <c r="A44" s="81" t="s">
        <v>195</v>
      </c>
      <c r="B44" s="56">
        <f t="shared" ref="B44:L44" si="18">B31-B18</f>
        <v>-0.75102198025209077</v>
      </c>
      <c r="C44" s="56">
        <f t="shared" si="18"/>
        <v>4.4006803252728766</v>
      </c>
      <c r="D44" s="56">
        <f t="shared" si="18"/>
        <v>3.1622533130645323</v>
      </c>
      <c r="E44" s="56">
        <f t="shared" si="18"/>
        <v>-1.710931638929992</v>
      </c>
      <c r="F44" s="56">
        <f t="shared" si="18"/>
        <v>-1.9266324430886144</v>
      </c>
      <c r="G44" s="56">
        <f t="shared" si="18"/>
        <v>-1.4422871236126369</v>
      </c>
      <c r="H44" s="56">
        <f t="shared" si="18"/>
        <v>-2.2212598355394064</v>
      </c>
      <c r="I44" s="56">
        <f t="shared" si="18"/>
        <v>-4.8760769726037267E-2</v>
      </c>
      <c r="J44" s="56">
        <f t="shared" si="18"/>
        <v>-2.6117782054749448</v>
      </c>
      <c r="K44" s="56">
        <f t="shared" si="18"/>
        <v>0.39081476241614865</v>
      </c>
      <c r="L44" s="56">
        <f t="shared" si="18"/>
        <v>0.56645758389017686</v>
      </c>
    </row>
    <row r="45" spans="1:12" s="3" customFormat="1" ht="14.65" customHeight="1" thickBot="1">
      <c r="A45" s="14" t="s">
        <v>212</v>
      </c>
      <c r="B45" s="57">
        <f t="shared" ref="B45:L45" si="19">B32-B19</f>
        <v>4.3172547248277837</v>
      </c>
      <c r="C45" s="57">
        <f t="shared" si="19"/>
        <v>0.49598773380590444</v>
      </c>
      <c r="D45" s="57">
        <f t="shared" si="19"/>
        <v>1.0771097459649468</v>
      </c>
      <c r="E45" s="57">
        <f t="shared" si="19"/>
        <v>6.5684029056277566</v>
      </c>
      <c r="F45" s="57">
        <f t="shared" si="19"/>
        <v>6.0764463175394567</v>
      </c>
      <c r="G45" s="57">
        <f t="shared" si="19"/>
        <v>5.0312845744662695</v>
      </c>
      <c r="H45" s="57">
        <f t="shared" si="19"/>
        <v>6.7967451487255275</v>
      </c>
      <c r="I45" s="57">
        <f t="shared" si="19"/>
        <v>2.5145747255640671</v>
      </c>
      <c r="J45" s="57">
        <f t="shared" si="19"/>
        <v>4.9353877277374494</v>
      </c>
      <c r="K45" s="57">
        <f t="shared" si="19"/>
        <v>-0.55613969752174031</v>
      </c>
      <c r="L45" s="57">
        <f t="shared" si="19"/>
        <v>1.0327773470803407</v>
      </c>
    </row>
    <row r="46" spans="1:12" s="3" customFormat="1" ht="14.65" customHeight="1" thickBot="1">
      <c r="A46" s="81" t="s">
        <v>200</v>
      </c>
      <c r="B46" s="56">
        <f t="shared" ref="B46:L46" si="20">B33-B20</f>
        <v>3.9635025720923096</v>
      </c>
      <c r="C46" s="56">
        <f t="shared" si="20"/>
        <v>-0.37723384379816594</v>
      </c>
      <c r="D46" s="56">
        <f t="shared" si="20"/>
        <v>0.68596087539660289</v>
      </c>
      <c r="E46" s="56">
        <f t="shared" si="20"/>
        <v>6.0593302804239144</v>
      </c>
      <c r="F46" s="56">
        <f t="shared" si="20"/>
        <v>7.5948119788355868</v>
      </c>
      <c r="G46" s="56">
        <f t="shared" si="20"/>
        <v>7.0158121443964987</v>
      </c>
      <c r="H46" s="56">
        <f t="shared" si="20"/>
        <v>7.4641583608988924</v>
      </c>
      <c r="I46" s="56">
        <f t="shared" si="20"/>
        <v>5.5251110274539599</v>
      </c>
      <c r="J46" s="56">
        <f t="shared" si="20"/>
        <v>1.9981452894523315</v>
      </c>
      <c r="K46" s="56">
        <f t="shared" si="20"/>
        <v>-1.3806894734702553</v>
      </c>
      <c r="L46" s="56">
        <f t="shared" si="20"/>
        <v>-1.8389199412554547</v>
      </c>
    </row>
    <row r="47" spans="1:12" s="230" customFormat="1" ht="20.149999999999999" customHeight="1">
      <c r="A47" s="378" t="s">
        <v>127</v>
      </c>
      <c r="B47" s="378"/>
      <c r="C47" s="378"/>
      <c r="D47" s="378"/>
      <c r="E47" s="378"/>
      <c r="F47" s="378"/>
      <c r="G47" s="378"/>
      <c r="H47" s="378"/>
      <c r="I47" s="378"/>
      <c r="J47" s="378"/>
      <c r="K47" s="378"/>
      <c r="L47" s="378"/>
    </row>
  </sheetData>
  <mergeCells count="31">
    <mergeCell ref="A47:L47"/>
    <mergeCell ref="B21:F21"/>
    <mergeCell ref="G21:L21"/>
    <mergeCell ref="B22:F22"/>
    <mergeCell ref="G22:L22"/>
    <mergeCell ref="B41:F41"/>
    <mergeCell ref="G41:L41"/>
    <mergeCell ref="B28:F28"/>
    <mergeCell ref="G28:L28"/>
    <mergeCell ref="B34:F34"/>
    <mergeCell ref="G34:L34"/>
    <mergeCell ref="B35:F35"/>
    <mergeCell ref="G35:L35"/>
    <mergeCell ref="B8:F8"/>
    <mergeCell ref="G8:L8"/>
    <mergeCell ref="B9:F9"/>
    <mergeCell ref="G9:L9"/>
    <mergeCell ref="B15:F15"/>
    <mergeCell ref="G15:L15"/>
    <mergeCell ref="A5:A7"/>
    <mergeCell ref="B5:B7"/>
    <mergeCell ref="C5:K5"/>
    <mergeCell ref="L5:L7"/>
    <mergeCell ref="C6:C7"/>
    <mergeCell ref="D6:D7"/>
    <mergeCell ref="E6:E7"/>
    <mergeCell ref="F6:F7"/>
    <mergeCell ref="G6:G7"/>
    <mergeCell ref="J6:J7"/>
    <mergeCell ref="H6:I6"/>
    <mergeCell ref="K6:K7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1200" verticalDpi="1200"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7"/>
  <sheetViews>
    <sheetView zoomScaleNormal="100" workbookViewId="0"/>
  </sheetViews>
  <sheetFormatPr baseColWidth="10" defaultColWidth="10.81640625" defaultRowHeight="14"/>
  <cols>
    <col min="1" max="1" width="26.26953125" style="37" customWidth="1"/>
    <col min="2" max="2" width="12.54296875" style="37" customWidth="1"/>
    <col min="3" max="12" width="14.54296875" style="37" customWidth="1"/>
    <col min="13" max="16384" width="10.81640625" style="37"/>
  </cols>
  <sheetData>
    <row r="1" spans="1:12" s="34" customFormat="1" ht="20.25" customHeight="1">
      <c r="A1" s="4" t="s">
        <v>0</v>
      </c>
    </row>
    <row r="2" spans="1:12" s="3" customFormat="1" ht="14.65" customHeight="1">
      <c r="A2" s="10"/>
    </row>
    <row r="3" spans="1:12" s="11" customFormat="1" ht="14.65" customHeight="1">
      <c r="A3" s="36" t="s">
        <v>336</v>
      </c>
    </row>
    <row r="4" spans="1:12" s="3" customFormat="1" ht="14.65" customHeight="1" thickBot="1"/>
    <row r="5" spans="1:12" s="11" customFormat="1" ht="20.149999999999999" customHeight="1" thickBot="1">
      <c r="A5" s="389" t="s">
        <v>196</v>
      </c>
      <c r="B5" s="402" t="s">
        <v>54</v>
      </c>
      <c r="C5" s="397" t="s">
        <v>209</v>
      </c>
      <c r="D5" s="424"/>
      <c r="E5" s="424"/>
      <c r="F5" s="424"/>
      <c r="G5" s="424"/>
      <c r="H5" s="424"/>
      <c r="I5" s="424"/>
      <c r="J5" s="424"/>
      <c r="K5" s="424"/>
      <c r="L5" s="389" t="s">
        <v>188</v>
      </c>
    </row>
    <row r="6" spans="1:12" s="11" customFormat="1" ht="20.149999999999999" customHeight="1" thickBot="1">
      <c r="A6" s="389"/>
      <c r="B6" s="428"/>
      <c r="C6" s="389" t="s">
        <v>222</v>
      </c>
      <c r="D6" s="389" t="s">
        <v>223</v>
      </c>
      <c r="E6" s="389" t="s">
        <v>224</v>
      </c>
      <c r="F6" s="389" t="s">
        <v>225</v>
      </c>
      <c r="G6" s="389" t="s">
        <v>229</v>
      </c>
      <c r="H6" s="389" t="s">
        <v>75</v>
      </c>
      <c r="I6" s="389"/>
      <c r="J6" s="389" t="s">
        <v>228</v>
      </c>
      <c r="K6" s="389" t="s">
        <v>192</v>
      </c>
      <c r="L6" s="389"/>
    </row>
    <row r="7" spans="1:12" s="11" customFormat="1" ht="54.65" customHeight="1" thickBot="1">
      <c r="A7" s="389"/>
      <c r="B7" s="428"/>
      <c r="C7" s="382"/>
      <c r="D7" s="382"/>
      <c r="E7" s="382"/>
      <c r="F7" s="382"/>
      <c r="G7" s="382"/>
      <c r="H7" s="238" t="s">
        <v>226</v>
      </c>
      <c r="I7" s="238" t="s">
        <v>227</v>
      </c>
      <c r="J7" s="382"/>
      <c r="K7" s="382"/>
      <c r="L7" s="382"/>
    </row>
    <row r="8" spans="1:12" s="214" customFormat="1" ht="14.65" customHeight="1" thickBot="1">
      <c r="A8" s="213"/>
      <c r="B8" s="429">
        <v>2012</v>
      </c>
      <c r="C8" s="430"/>
      <c r="D8" s="430"/>
      <c r="E8" s="430"/>
      <c r="F8" s="430"/>
      <c r="G8" s="430">
        <v>2012</v>
      </c>
      <c r="H8" s="430"/>
      <c r="I8" s="430"/>
      <c r="J8" s="430"/>
      <c r="K8" s="430"/>
      <c r="L8" s="431"/>
    </row>
    <row r="9" spans="1:12" s="214" customFormat="1" ht="14.65" customHeight="1" thickBot="1">
      <c r="A9" s="213"/>
      <c r="B9" s="432" t="s">
        <v>5</v>
      </c>
      <c r="C9" s="432"/>
      <c r="D9" s="432"/>
      <c r="E9" s="432"/>
      <c r="F9" s="432"/>
      <c r="G9" s="432" t="s">
        <v>5</v>
      </c>
      <c r="H9" s="432"/>
      <c r="I9" s="432"/>
      <c r="J9" s="432"/>
      <c r="K9" s="432"/>
      <c r="L9" s="432"/>
    </row>
    <row r="10" spans="1:12" s="3" customFormat="1" ht="14.65" customHeight="1" thickBot="1">
      <c r="A10" s="13" t="s">
        <v>1</v>
      </c>
      <c r="B10" s="216">
        <f t="shared" ref="B10:L10" si="0">SUM(B11:B13)</f>
        <v>511621</v>
      </c>
      <c r="C10" s="216">
        <f t="shared" si="0"/>
        <v>23260</v>
      </c>
      <c r="D10" s="216">
        <f t="shared" si="0"/>
        <v>41812</v>
      </c>
      <c r="E10" s="216">
        <f t="shared" si="0"/>
        <v>231642</v>
      </c>
      <c r="F10" s="216">
        <f t="shared" si="0"/>
        <v>114875</v>
      </c>
      <c r="G10" s="216">
        <f t="shared" si="0"/>
        <v>163824</v>
      </c>
      <c r="H10" s="216">
        <f t="shared" si="0"/>
        <v>86892</v>
      </c>
      <c r="I10" s="216">
        <f t="shared" si="0"/>
        <v>76932</v>
      </c>
      <c r="J10" s="216">
        <f t="shared" si="0"/>
        <v>15998</v>
      </c>
      <c r="K10" s="216">
        <f t="shared" si="0"/>
        <v>26247</v>
      </c>
      <c r="L10" s="216">
        <f t="shared" si="0"/>
        <v>50570</v>
      </c>
    </row>
    <row r="11" spans="1:12" s="3" customFormat="1" ht="14.65" customHeight="1" thickBot="1">
      <c r="A11" s="14" t="s">
        <v>194</v>
      </c>
      <c r="B11" s="43">
        <v>112595</v>
      </c>
      <c r="C11" s="43">
        <v>4202</v>
      </c>
      <c r="D11" s="43">
        <v>8153</v>
      </c>
      <c r="E11" s="43">
        <v>49408</v>
      </c>
      <c r="F11" s="43">
        <v>17989</v>
      </c>
      <c r="G11" s="43">
        <v>26901</v>
      </c>
      <c r="H11" s="43">
        <v>15039</v>
      </c>
      <c r="I11" s="43">
        <v>11862</v>
      </c>
      <c r="J11" s="43">
        <v>5377</v>
      </c>
      <c r="K11" s="43">
        <v>16574</v>
      </c>
      <c r="L11" s="43">
        <v>10132</v>
      </c>
    </row>
    <row r="12" spans="1:12" s="3" customFormat="1" ht="14.65" customHeight="1" thickBot="1">
      <c r="A12" s="81" t="s">
        <v>195</v>
      </c>
      <c r="B12" s="39">
        <v>212446</v>
      </c>
      <c r="C12" s="39">
        <v>6672</v>
      </c>
      <c r="D12" s="39">
        <v>12043</v>
      </c>
      <c r="E12" s="39">
        <v>99378</v>
      </c>
      <c r="F12" s="39">
        <v>56714</v>
      </c>
      <c r="G12" s="39">
        <v>72613</v>
      </c>
      <c r="H12" s="39">
        <v>43129</v>
      </c>
      <c r="I12" s="39">
        <v>29484</v>
      </c>
      <c r="J12" s="39">
        <v>5494</v>
      </c>
      <c r="K12" s="39">
        <v>7998</v>
      </c>
      <c r="L12" s="39">
        <v>20212</v>
      </c>
    </row>
    <row r="13" spans="1:12" s="3" customFormat="1" ht="14.65" customHeight="1" thickBot="1">
      <c r="A13" s="14" t="s">
        <v>212</v>
      </c>
      <c r="B13" s="42">
        <f>125936+60644</f>
        <v>186580</v>
      </c>
      <c r="C13" s="42">
        <v>12386</v>
      </c>
      <c r="D13" s="42">
        <f>7900+13716</f>
        <v>21616</v>
      </c>
      <c r="E13" s="42">
        <v>82856</v>
      </c>
      <c r="F13" s="42">
        <f>12041+28131</f>
        <v>40172</v>
      </c>
      <c r="G13" s="42">
        <v>64310</v>
      </c>
      <c r="H13" s="42">
        <f>9523+19201</f>
        <v>28724</v>
      </c>
      <c r="I13" s="42">
        <f>10301+25285</f>
        <v>35586</v>
      </c>
      <c r="J13" s="42">
        <v>5127</v>
      </c>
      <c r="K13" s="42">
        <v>1675</v>
      </c>
      <c r="L13" s="42">
        <v>20226</v>
      </c>
    </row>
    <row r="14" spans="1:12" s="3" customFormat="1" ht="14.65" customHeight="1" thickBot="1">
      <c r="A14" s="81" t="s">
        <v>200</v>
      </c>
      <c r="B14" s="39">
        <v>310388</v>
      </c>
      <c r="C14" s="39">
        <v>19015</v>
      </c>
      <c r="D14" s="39">
        <v>32950</v>
      </c>
      <c r="E14" s="39">
        <v>128644</v>
      </c>
      <c r="F14" s="39">
        <v>59859</v>
      </c>
      <c r="G14" s="39">
        <v>93745</v>
      </c>
      <c r="H14" s="39">
        <v>44435</v>
      </c>
      <c r="I14" s="39">
        <v>49310</v>
      </c>
      <c r="J14" s="39">
        <v>10509</v>
      </c>
      <c r="K14" s="39">
        <v>21562</v>
      </c>
      <c r="L14" s="39">
        <v>36884</v>
      </c>
    </row>
    <row r="15" spans="1:12" s="214" customFormat="1" ht="14.65" customHeight="1" thickBot="1">
      <c r="A15" s="213"/>
      <c r="B15" s="391" t="s">
        <v>193</v>
      </c>
      <c r="C15" s="391"/>
      <c r="D15" s="391"/>
      <c r="E15" s="391"/>
      <c r="F15" s="391"/>
      <c r="G15" s="391" t="s">
        <v>193</v>
      </c>
      <c r="H15" s="391"/>
      <c r="I15" s="391"/>
      <c r="J15" s="391"/>
      <c r="K15" s="391"/>
      <c r="L15" s="391"/>
    </row>
    <row r="16" spans="1:12" s="3" customFormat="1" ht="14.65" customHeight="1" thickBot="1">
      <c r="A16" s="13" t="s">
        <v>1</v>
      </c>
      <c r="B16" s="40">
        <f>B10*100/B$10</f>
        <v>100</v>
      </c>
      <c r="C16" s="40">
        <f t="shared" ref="C16:L16" si="1">SUM(C17:C19)</f>
        <v>100</v>
      </c>
      <c r="D16" s="40">
        <f t="shared" si="1"/>
        <v>100</v>
      </c>
      <c r="E16" s="40">
        <f t="shared" si="1"/>
        <v>100</v>
      </c>
      <c r="F16" s="40">
        <f t="shared" si="1"/>
        <v>100</v>
      </c>
      <c r="G16" s="40">
        <f t="shared" si="1"/>
        <v>100</v>
      </c>
      <c r="H16" s="40">
        <f t="shared" si="1"/>
        <v>100</v>
      </c>
      <c r="I16" s="40">
        <f t="shared" si="1"/>
        <v>100</v>
      </c>
      <c r="J16" s="40">
        <f t="shared" si="1"/>
        <v>100</v>
      </c>
      <c r="K16" s="40">
        <f t="shared" si="1"/>
        <v>100.00000000000001</v>
      </c>
      <c r="L16" s="40">
        <f t="shared" si="1"/>
        <v>100</v>
      </c>
    </row>
    <row r="17" spans="1:12" s="3" customFormat="1" ht="14.65" customHeight="1" thickBot="1">
      <c r="A17" s="14" t="s">
        <v>194</v>
      </c>
      <c r="B17" s="215">
        <f>B11*100/B$10</f>
        <v>22.007501646726777</v>
      </c>
      <c r="C17" s="215">
        <f t="shared" ref="C17:L17" si="2">C11*100/C$10</f>
        <v>18.065348237317284</v>
      </c>
      <c r="D17" s="215">
        <f t="shared" si="2"/>
        <v>19.499186836314934</v>
      </c>
      <c r="E17" s="215">
        <f t="shared" si="2"/>
        <v>21.329465295585429</v>
      </c>
      <c r="F17" s="215">
        <f t="shared" si="2"/>
        <v>15.659630032644179</v>
      </c>
      <c r="G17" s="215">
        <f t="shared" si="2"/>
        <v>16.420670963961324</v>
      </c>
      <c r="H17" s="215">
        <f t="shared" si="2"/>
        <v>17.307692307692307</v>
      </c>
      <c r="I17" s="215">
        <f t="shared" si="2"/>
        <v>15.418811417875526</v>
      </c>
      <c r="J17" s="215">
        <f t="shared" si="2"/>
        <v>33.610451306413303</v>
      </c>
      <c r="K17" s="215">
        <f t="shared" si="2"/>
        <v>63.146264334971619</v>
      </c>
      <c r="L17" s="215">
        <f t="shared" si="2"/>
        <v>20.035594225825587</v>
      </c>
    </row>
    <row r="18" spans="1:12" s="3" customFormat="1" ht="14.65" customHeight="1" thickBot="1">
      <c r="A18" s="81" t="s">
        <v>195</v>
      </c>
      <c r="B18" s="60">
        <f>B12*100/B$10</f>
        <v>41.524096938945043</v>
      </c>
      <c r="C18" s="60">
        <f t="shared" ref="C18:L18" si="3">C12*100/C$10</f>
        <v>28.684436801375753</v>
      </c>
      <c r="D18" s="60">
        <f t="shared" si="3"/>
        <v>28.802736056634458</v>
      </c>
      <c r="E18" s="60">
        <f t="shared" si="3"/>
        <v>42.901546351697881</v>
      </c>
      <c r="F18" s="60">
        <f t="shared" si="3"/>
        <v>49.370184983677909</v>
      </c>
      <c r="G18" s="60">
        <f t="shared" si="3"/>
        <v>44.323786502588142</v>
      </c>
      <c r="H18" s="60">
        <f t="shared" si="3"/>
        <v>49.635179303042861</v>
      </c>
      <c r="I18" s="60">
        <f t="shared" si="3"/>
        <v>38.324754328497896</v>
      </c>
      <c r="J18" s="60">
        <f t="shared" si="3"/>
        <v>34.34179272409051</v>
      </c>
      <c r="K18" s="60">
        <f t="shared" si="3"/>
        <v>30.472053949022744</v>
      </c>
      <c r="L18" s="60">
        <f t="shared" si="3"/>
        <v>39.96836068815503</v>
      </c>
    </row>
    <row r="19" spans="1:12" s="3" customFormat="1" ht="14.65" customHeight="1" thickBot="1">
      <c r="A19" s="14" t="s">
        <v>212</v>
      </c>
      <c r="B19" s="61">
        <f>B13*100/B$10</f>
        <v>36.468401414328184</v>
      </c>
      <c r="C19" s="61">
        <f t="shared" ref="C19:L19" si="4">C13*100/C$10</f>
        <v>53.250214961306966</v>
      </c>
      <c r="D19" s="61">
        <f t="shared" si="4"/>
        <v>51.698077107050608</v>
      </c>
      <c r="E19" s="61">
        <f t="shared" si="4"/>
        <v>35.76898835271669</v>
      </c>
      <c r="F19" s="61">
        <f t="shared" si="4"/>
        <v>34.97018498367791</v>
      </c>
      <c r="G19" s="61">
        <f t="shared" si="4"/>
        <v>39.25554253345053</v>
      </c>
      <c r="H19" s="61">
        <f t="shared" si="4"/>
        <v>33.057128389264832</v>
      </c>
      <c r="I19" s="61">
        <f t="shared" si="4"/>
        <v>46.25643425362658</v>
      </c>
      <c r="J19" s="61">
        <f t="shared" si="4"/>
        <v>32.047755969496187</v>
      </c>
      <c r="K19" s="61">
        <f t="shared" si="4"/>
        <v>6.3816817160056392</v>
      </c>
      <c r="L19" s="61">
        <f t="shared" si="4"/>
        <v>39.996045086019379</v>
      </c>
    </row>
    <row r="20" spans="1:12" s="3" customFormat="1" ht="14.65" customHeight="1" thickBot="1">
      <c r="A20" s="81" t="s">
        <v>200</v>
      </c>
      <c r="B20" s="60">
        <f>B14*100/B$10</f>
        <v>60.667564466665752</v>
      </c>
      <c r="C20" s="60">
        <f t="shared" ref="C20:L20" si="5">C14*100/C$10</f>
        <v>81.749785038693034</v>
      </c>
      <c r="D20" s="60">
        <f t="shared" si="5"/>
        <v>78.805127714531707</v>
      </c>
      <c r="E20" s="60">
        <f t="shared" si="5"/>
        <v>55.535697326046225</v>
      </c>
      <c r="F20" s="60">
        <f t="shared" si="5"/>
        <v>52.107943416757344</v>
      </c>
      <c r="G20" s="60">
        <f t="shared" si="5"/>
        <v>57.222995409707977</v>
      </c>
      <c r="H20" s="60">
        <f t="shared" si="5"/>
        <v>51.138194540348941</v>
      </c>
      <c r="I20" s="60">
        <f t="shared" si="5"/>
        <v>64.095564914469918</v>
      </c>
      <c r="J20" s="60">
        <f t="shared" si="5"/>
        <v>65.689461182647833</v>
      </c>
      <c r="K20" s="60">
        <f t="shared" si="5"/>
        <v>82.150340991351399</v>
      </c>
      <c r="L20" s="60">
        <f t="shared" si="5"/>
        <v>72.936523630611035</v>
      </c>
    </row>
    <row r="21" spans="1:12" s="214" customFormat="1" ht="14.65" customHeight="1" thickBot="1">
      <c r="A21" s="213"/>
      <c r="B21" s="429">
        <v>2015</v>
      </c>
      <c r="C21" s="430"/>
      <c r="D21" s="430"/>
      <c r="E21" s="430"/>
      <c r="F21" s="430"/>
      <c r="G21" s="430">
        <v>2015</v>
      </c>
      <c r="H21" s="430"/>
      <c r="I21" s="430"/>
      <c r="J21" s="430"/>
      <c r="K21" s="430"/>
      <c r="L21" s="431"/>
    </row>
    <row r="22" spans="1:12" s="214" customFormat="1" ht="14.65" customHeight="1" thickBot="1">
      <c r="A22" s="213"/>
      <c r="B22" s="432" t="s">
        <v>5</v>
      </c>
      <c r="C22" s="432"/>
      <c r="D22" s="432"/>
      <c r="E22" s="432"/>
      <c r="F22" s="432"/>
      <c r="G22" s="432" t="s">
        <v>5</v>
      </c>
      <c r="H22" s="432"/>
      <c r="I22" s="432"/>
      <c r="J22" s="432"/>
      <c r="K22" s="432"/>
      <c r="L22" s="432"/>
    </row>
    <row r="23" spans="1:12" s="3" customFormat="1" ht="14.65" customHeight="1" thickBot="1">
      <c r="A23" s="13" t="s">
        <v>1</v>
      </c>
      <c r="B23" s="216">
        <f t="shared" ref="B23:L23" si="6">SUM(B24:B26)</f>
        <v>524512</v>
      </c>
      <c r="C23" s="216">
        <f t="shared" si="6"/>
        <v>32759</v>
      </c>
      <c r="D23" s="216">
        <f t="shared" si="6"/>
        <v>62912</v>
      </c>
      <c r="E23" s="216">
        <f t="shared" si="6"/>
        <v>222674</v>
      </c>
      <c r="F23" s="216">
        <f t="shared" si="6"/>
        <v>110417</v>
      </c>
      <c r="G23" s="216">
        <f t="shared" si="6"/>
        <v>178260</v>
      </c>
      <c r="H23" s="216">
        <f t="shared" si="6"/>
        <v>82091</v>
      </c>
      <c r="I23" s="216">
        <f t="shared" si="6"/>
        <v>96169</v>
      </c>
      <c r="J23" s="216">
        <f t="shared" si="6"/>
        <v>11868</v>
      </c>
      <c r="K23" s="216">
        <f t="shared" si="6"/>
        <v>27638</v>
      </c>
      <c r="L23" s="216">
        <f t="shared" si="6"/>
        <v>51171</v>
      </c>
    </row>
    <row r="24" spans="1:12" s="3" customFormat="1" ht="14.65" customHeight="1" thickBot="1">
      <c r="A24" s="14" t="s">
        <v>194</v>
      </c>
      <c r="B24" s="43">
        <f>'Tab. 2.40-2'!B11</f>
        <v>95568</v>
      </c>
      <c r="C24" s="43">
        <f>'Tab. 2.40-2'!C11</f>
        <v>4498</v>
      </c>
      <c r="D24" s="43">
        <f>'Tab. 2.40-2'!D11</f>
        <v>9884</v>
      </c>
      <c r="E24" s="43">
        <f>'Tab. 2.40-2'!E11</f>
        <v>36404</v>
      </c>
      <c r="F24" s="43">
        <f>'Tab. 2.40-2'!F11</f>
        <v>13847</v>
      </c>
      <c r="G24" s="43">
        <f>'Tab. 2.40-2'!G11</f>
        <v>24211</v>
      </c>
      <c r="H24" s="43">
        <f>'Tab. 2.40-2'!H11</f>
        <v>11688</v>
      </c>
      <c r="I24" s="43">
        <f>'Tab. 2.40-2'!I11</f>
        <v>12523</v>
      </c>
      <c r="J24" s="43">
        <f>'Tab. 2.40-2'!J11</f>
        <v>3052</v>
      </c>
      <c r="K24" s="43">
        <f>'Tab. 2.40-2'!K11</f>
        <v>16802</v>
      </c>
      <c r="L24" s="43">
        <f>'Tab. 2.40-2'!L11</f>
        <v>10529</v>
      </c>
    </row>
    <row r="25" spans="1:12" s="3" customFormat="1" ht="14.65" customHeight="1" thickBot="1">
      <c r="A25" s="81" t="s">
        <v>195</v>
      </c>
      <c r="B25" s="39">
        <f>'Tab. 2.40-2'!B12</f>
        <v>203375</v>
      </c>
      <c r="C25" s="39">
        <f>'Tab. 2.40-2'!C12</f>
        <v>9411</v>
      </c>
      <c r="D25" s="39">
        <f>'Tab. 2.40-2'!D12</f>
        <v>18187</v>
      </c>
      <c r="E25" s="39">
        <f>'Tab. 2.40-2'!E12</f>
        <v>87355</v>
      </c>
      <c r="F25" s="39">
        <f>'Tab. 2.40-2'!F12</f>
        <v>49941</v>
      </c>
      <c r="G25" s="39">
        <f>'Tab. 2.40-2'!G12</f>
        <v>71234</v>
      </c>
      <c r="H25" s="39">
        <f>'Tab. 2.40-2'!H12</f>
        <v>36819</v>
      </c>
      <c r="I25" s="39">
        <f>'Tab. 2.40-2'!I12</f>
        <v>34415</v>
      </c>
      <c r="J25" s="39">
        <f>'Tab. 2.40-2'!J12</f>
        <v>4294</v>
      </c>
      <c r="K25" s="39">
        <f>'Tab. 2.40-2'!K12</f>
        <v>9077</v>
      </c>
      <c r="L25" s="39">
        <f>'Tab. 2.40-2'!L12</f>
        <v>21953</v>
      </c>
    </row>
    <row r="26" spans="1:12" s="3" customFormat="1" ht="14.65" customHeight="1" thickBot="1">
      <c r="A26" s="14" t="s">
        <v>212</v>
      </c>
      <c r="B26" s="42">
        <f>'Tab. 2.40-2'!B13</f>
        <v>225569</v>
      </c>
      <c r="C26" s="42">
        <f>'Tab. 2.40-2'!C13</f>
        <v>18850</v>
      </c>
      <c r="D26" s="42">
        <f>'Tab. 2.40-2'!D13</f>
        <v>34841</v>
      </c>
      <c r="E26" s="42">
        <f>'Tab. 2.40-2'!E13</f>
        <v>98915</v>
      </c>
      <c r="F26" s="42">
        <f>'Tab. 2.40-2'!F13</f>
        <v>46629</v>
      </c>
      <c r="G26" s="42">
        <f>'Tab. 2.40-2'!G13</f>
        <v>82815</v>
      </c>
      <c r="H26" s="42">
        <f>'Tab. 2.40-2'!H13</f>
        <v>33584</v>
      </c>
      <c r="I26" s="42">
        <f>'Tab. 2.40-2'!I13</f>
        <v>49231</v>
      </c>
      <c r="J26" s="42">
        <f>'Tab. 2.40-2'!J13</f>
        <v>4522</v>
      </c>
      <c r="K26" s="42">
        <f>'Tab. 2.40-2'!K13</f>
        <v>1759</v>
      </c>
      <c r="L26" s="42">
        <f>'Tab. 2.40-2'!L13</f>
        <v>18689</v>
      </c>
    </row>
    <row r="27" spans="1:12" s="3" customFormat="1" ht="14.65" customHeight="1" thickBot="1">
      <c r="A27" s="81" t="s">
        <v>200</v>
      </c>
      <c r="B27" s="39">
        <f>'Tab. 2.40-2'!B14</f>
        <v>352761</v>
      </c>
      <c r="C27" s="39">
        <f>'Tab. 2.40-2'!C14</f>
        <v>27236</v>
      </c>
      <c r="D27" s="39">
        <f>'Tab. 2.40-2'!D14</f>
        <v>50898</v>
      </c>
      <c r="E27" s="39">
        <f>'Tab. 2.40-2'!E14</f>
        <v>142913</v>
      </c>
      <c r="F27" s="39">
        <f>'Tab. 2.40-2'!F14</f>
        <v>66973</v>
      </c>
      <c r="G27" s="39">
        <f>'Tab. 2.40-2'!G14</f>
        <v>117479</v>
      </c>
      <c r="H27" s="39">
        <f>'Tab. 2.40-2'!H14</f>
        <v>48486</v>
      </c>
      <c r="I27" s="39">
        <f>'Tab. 2.40-2'!I14</f>
        <v>68993</v>
      </c>
      <c r="J27" s="39">
        <f>'Tab. 2.40-2'!J14</f>
        <v>7799</v>
      </c>
      <c r="K27" s="39">
        <f>'Tab. 2.40-2'!K14</f>
        <v>21581</v>
      </c>
      <c r="L27" s="39">
        <f>'Tab. 2.40-2'!L14</f>
        <v>35692</v>
      </c>
    </row>
    <row r="28" spans="1:12" s="214" customFormat="1" ht="14.65" customHeight="1" thickBot="1">
      <c r="A28" s="213"/>
      <c r="B28" s="391" t="s">
        <v>193</v>
      </c>
      <c r="C28" s="391"/>
      <c r="D28" s="391"/>
      <c r="E28" s="391"/>
      <c r="F28" s="391"/>
      <c r="G28" s="391" t="s">
        <v>193</v>
      </c>
      <c r="H28" s="391"/>
      <c r="I28" s="391"/>
      <c r="J28" s="391"/>
      <c r="K28" s="391"/>
      <c r="L28" s="391"/>
    </row>
    <row r="29" spans="1:12" s="3" customFormat="1" ht="14.65" customHeight="1" thickBot="1">
      <c r="A29" s="13" t="s">
        <v>1</v>
      </c>
      <c r="B29" s="40">
        <f t="shared" ref="B29:L29" si="7">B23*100/B$23</f>
        <v>100</v>
      </c>
      <c r="C29" s="40">
        <f t="shared" si="7"/>
        <v>100</v>
      </c>
      <c r="D29" s="40">
        <f t="shared" si="7"/>
        <v>100</v>
      </c>
      <c r="E29" s="40">
        <f t="shared" si="7"/>
        <v>100</v>
      </c>
      <c r="F29" s="40">
        <f t="shared" si="7"/>
        <v>100</v>
      </c>
      <c r="G29" s="40">
        <f t="shared" si="7"/>
        <v>100</v>
      </c>
      <c r="H29" s="40">
        <f t="shared" si="7"/>
        <v>100</v>
      </c>
      <c r="I29" s="40">
        <f t="shared" si="7"/>
        <v>100</v>
      </c>
      <c r="J29" s="40">
        <f t="shared" si="7"/>
        <v>100</v>
      </c>
      <c r="K29" s="40">
        <f t="shared" si="7"/>
        <v>100</v>
      </c>
      <c r="L29" s="40">
        <f t="shared" si="7"/>
        <v>100</v>
      </c>
    </row>
    <row r="30" spans="1:12" s="3" customFormat="1" ht="14.65" customHeight="1" thickBot="1">
      <c r="A30" s="14" t="s">
        <v>194</v>
      </c>
      <c r="B30" s="215">
        <f t="shared" ref="B30:L30" si="8">B24*100/B$23</f>
        <v>18.220364834360321</v>
      </c>
      <c r="C30" s="215">
        <f t="shared" si="8"/>
        <v>13.730577856466924</v>
      </c>
      <c r="D30" s="215">
        <f t="shared" si="8"/>
        <v>15.710834181078331</v>
      </c>
      <c r="E30" s="215">
        <f t="shared" si="8"/>
        <v>16.348563370667431</v>
      </c>
      <c r="F30" s="215">
        <f t="shared" si="8"/>
        <v>12.540641386742983</v>
      </c>
      <c r="G30" s="215">
        <f t="shared" si="8"/>
        <v>13.581846740715809</v>
      </c>
      <c r="H30" s="215">
        <f t="shared" si="8"/>
        <v>14.237857986868232</v>
      </c>
      <c r="I30" s="215">
        <f t="shared" si="8"/>
        <v>13.021867753642026</v>
      </c>
      <c r="J30" s="215">
        <f t="shared" si="8"/>
        <v>25.716211661611055</v>
      </c>
      <c r="K30" s="215">
        <f t="shared" si="8"/>
        <v>60.793110934220998</v>
      </c>
      <c r="L30" s="215">
        <f t="shared" si="8"/>
        <v>20.57610756092318</v>
      </c>
    </row>
    <row r="31" spans="1:12" s="3" customFormat="1" ht="14.65" customHeight="1" thickBot="1">
      <c r="A31" s="81" t="s">
        <v>195</v>
      </c>
      <c r="B31" s="60">
        <f t="shared" ref="B31:L31" si="9">B25*100/B$23</f>
        <v>38.774136721371484</v>
      </c>
      <c r="C31" s="60">
        <f t="shared" si="9"/>
        <v>28.727983149668795</v>
      </c>
      <c r="D31" s="60">
        <f t="shared" si="9"/>
        <v>28.908634282807732</v>
      </c>
      <c r="E31" s="60">
        <f t="shared" si="9"/>
        <v>39.229995419312537</v>
      </c>
      <c r="F31" s="60">
        <f t="shared" si="9"/>
        <v>45.229448363929464</v>
      </c>
      <c r="G31" s="60">
        <f t="shared" si="9"/>
        <v>39.960731515763491</v>
      </c>
      <c r="H31" s="60">
        <f t="shared" si="9"/>
        <v>44.851445347236606</v>
      </c>
      <c r="I31" s="60">
        <f t="shared" si="9"/>
        <v>35.785960132683087</v>
      </c>
      <c r="J31" s="60">
        <f t="shared" si="9"/>
        <v>36.181327940680823</v>
      </c>
      <c r="K31" s="60">
        <f t="shared" si="9"/>
        <v>32.842463275200814</v>
      </c>
      <c r="L31" s="60">
        <f t="shared" si="9"/>
        <v>42.90125266264095</v>
      </c>
    </row>
    <row r="32" spans="1:12" s="3" customFormat="1" ht="14.65" customHeight="1" thickBot="1">
      <c r="A32" s="14" t="s">
        <v>212</v>
      </c>
      <c r="B32" s="61">
        <f t="shared" ref="B32:L32" si="10">B26*100/B$23</f>
        <v>43.005498444268198</v>
      </c>
      <c r="C32" s="61">
        <f t="shared" si="10"/>
        <v>57.541438993864283</v>
      </c>
      <c r="D32" s="61">
        <f t="shared" si="10"/>
        <v>55.380531536113935</v>
      </c>
      <c r="E32" s="61">
        <f t="shared" si="10"/>
        <v>44.421441210020028</v>
      </c>
      <c r="F32" s="61">
        <f t="shared" si="10"/>
        <v>42.229910249327553</v>
      </c>
      <c r="G32" s="61">
        <f t="shared" si="10"/>
        <v>46.457421743520698</v>
      </c>
      <c r="H32" s="61">
        <f t="shared" si="10"/>
        <v>40.910696665895166</v>
      </c>
      <c r="I32" s="61">
        <f t="shared" si="10"/>
        <v>51.192172113674886</v>
      </c>
      <c r="J32" s="61">
        <f t="shared" si="10"/>
        <v>38.102460397708121</v>
      </c>
      <c r="K32" s="61">
        <f t="shared" si="10"/>
        <v>6.3644257905781894</v>
      </c>
      <c r="L32" s="61">
        <f t="shared" si="10"/>
        <v>36.522639776435874</v>
      </c>
    </row>
    <row r="33" spans="1:12" s="3" customFormat="1" ht="14.65" customHeight="1" thickBot="1">
      <c r="A33" s="81" t="s">
        <v>200</v>
      </c>
      <c r="B33" s="60">
        <f t="shared" ref="B33:L33" si="11">B27*100/B$23</f>
        <v>67.255086632908302</v>
      </c>
      <c r="C33" s="60">
        <f t="shared" si="11"/>
        <v>83.140511004609422</v>
      </c>
      <c r="D33" s="60">
        <f t="shared" si="11"/>
        <v>80.903484231943025</v>
      </c>
      <c r="E33" s="60">
        <f t="shared" si="11"/>
        <v>64.18037130513666</v>
      </c>
      <c r="F33" s="60">
        <f t="shared" si="11"/>
        <v>60.654609344575562</v>
      </c>
      <c r="G33" s="60">
        <f t="shared" si="11"/>
        <v>65.903175137439689</v>
      </c>
      <c r="H33" s="60">
        <f t="shared" si="11"/>
        <v>59.063721967085307</v>
      </c>
      <c r="I33" s="60">
        <f t="shared" si="11"/>
        <v>71.741413553224007</v>
      </c>
      <c r="J33" s="60">
        <f t="shared" si="11"/>
        <v>65.714526457701382</v>
      </c>
      <c r="K33" s="60">
        <f t="shared" si="11"/>
        <v>78.084521311238149</v>
      </c>
      <c r="L33" s="60">
        <f t="shared" si="11"/>
        <v>69.750444587754785</v>
      </c>
    </row>
    <row r="34" spans="1:12" s="214" customFormat="1" ht="14.65" customHeight="1" thickBot="1">
      <c r="A34" s="213"/>
      <c r="B34" s="429" t="s">
        <v>214</v>
      </c>
      <c r="C34" s="430"/>
      <c r="D34" s="430"/>
      <c r="E34" s="430"/>
      <c r="F34" s="430"/>
      <c r="G34" s="430" t="s">
        <v>214</v>
      </c>
      <c r="H34" s="430"/>
      <c r="I34" s="430"/>
      <c r="J34" s="430"/>
      <c r="K34" s="430"/>
      <c r="L34" s="431"/>
    </row>
    <row r="35" spans="1:12" s="214" customFormat="1" ht="14.65" customHeight="1" thickBot="1">
      <c r="A35" s="213"/>
      <c r="B35" s="432" t="s">
        <v>5</v>
      </c>
      <c r="C35" s="432"/>
      <c r="D35" s="432"/>
      <c r="E35" s="432"/>
      <c r="F35" s="432"/>
      <c r="G35" s="432" t="s">
        <v>5</v>
      </c>
      <c r="H35" s="432"/>
      <c r="I35" s="432"/>
      <c r="J35" s="432"/>
      <c r="K35" s="432"/>
      <c r="L35" s="432"/>
    </row>
    <row r="36" spans="1:12" s="3" customFormat="1" ht="14.65" customHeight="1" thickBot="1">
      <c r="A36" s="13" t="s">
        <v>1</v>
      </c>
      <c r="B36" s="217">
        <f t="shared" ref="B36:L36" si="12">B23-B10</f>
        <v>12891</v>
      </c>
      <c r="C36" s="217">
        <f t="shared" si="12"/>
        <v>9499</v>
      </c>
      <c r="D36" s="217">
        <f t="shared" si="12"/>
        <v>21100</v>
      </c>
      <c r="E36" s="217">
        <f t="shared" si="12"/>
        <v>-8968</v>
      </c>
      <c r="F36" s="217">
        <f t="shared" si="12"/>
        <v>-4458</v>
      </c>
      <c r="G36" s="217">
        <f t="shared" si="12"/>
        <v>14436</v>
      </c>
      <c r="H36" s="217">
        <f t="shared" si="12"/>
        <v>-4801</v>
      </c>
      <c r="I36" s="217">
        <f t="shared" si="12"/>
        <v>19237</v>
      </c>
      <c r="J36" s="217">
        <f t="shared" si="12"/>
        <v>-4130</v>
      </c>
      <c r="K36" s="217">
        <f t="shared" si="12"/>
        <v>1391</v>
      </c>
      <c r="L36" s="217">
        <f t="shared" si="12"/>
        <v>601</v>
      </c>
    </row>
    <row r="37" spans="1:12" s="3" customFormat="1" ht="14.65" customHeight="1" thickBot="1">
      <c r="A37" s="14" t="s">
        <v>194</v>
      </c>
      <c r="B37" s="44">
        <f t="shared" ref="B37:L37" si="13">B24-B11</f>
        <v>-17027</v>
      </c>
      <c r="C37" s="44">
        <f t="shared" si="13"/>
        <v>296</v>
      </c>
      <c r="D37" s="44">
        <f t="shared" si="13"/>
        <v>1731</v>
      </c>
      <c r="E37" s="44">
        <f t="shared" si="13"/>
        <v>-13004</v>
      </c>
      <c r="F37" s="44">
        <f t="shared" si="13"/>
        <v>-4142</v>
      </c>
      <c r="G37" s="44">
        <f t="shared" si="13"/>
        <v>-2690</v>
      </c>
      <c r="H37" s="44">
        <f t="shared" si="13"/>
        <v>-3351</v>
      </c>
      <c r="I37" s="44">
        <f t="shared" si="13"/>
        <v>661</v>
      </c>
      <c r="J37" s="44">
        <f t="shared" si="13"/>
        <v>-2325</v>
      </c>
      <c r="K37" s="44">
        <f t="shared" si="13"/>
        <v>228</v>
      </c>
      <c r="L37" s="44">
        <f t="shared" si="13"/>
        <v>397</v>
      </c>
    </row>
    <row r="38" spans="1:12" s="3" customFormat="1" ht="14.65" customHeight="1" thickBot="1">
      <c r="A38" s="81" t="s">
        <v>195</v>
      </c>
      <c r="B38" s="55">
        <f t="shared" ref="B38:L38" si="14">B25-B12</f>
        <v>-9071</v>
      </c>
      <c r="C38" s="55">
        <f t="shared" si="14"/>
        <v>2739</v>
      </c>
      <c r="D38" s="55">
        <f t="shared" si="14"/>
        <v>6144</v>
      </c>
      <c r="E38" s="55">
        <f t="shared" si="14"/>
        <v>-12023</v>
      </c>
      <c r="F38" s="55">
        <f t="shared" si="14"/>
        <v>-6773</v>
      </c>
      <c r="G38" s="55">
        <f t="shared" si="14"/>
        <v>-1379</v>
      </c>
      <c r="H38" s="55">
        <f t="shared" si="14"/>
        <v>-6310</v>
      </c>
      <c r="I38" s="55">
        <f t="shared" si="14"/>
        <v>4931</v>
      </c>
      <c r="J38" s="55">
        <f t="shared" si="14"/>
        <v>-1200</v>
      </c>
      <c r="K38" s="55">
        <f t="shared" si="14"/>
        <v>1079</v>
      </c>
      <c r="L38" s="55">
        <f t="shared" si="14"/>
        <v>1741</v>
      </c>
    </row>
    <row r="39" spans="1:12" s="3" customFormat="1" ht="14.65" customHeight="1" thickBot="1">
      <c r="A39" s="14" t="s">
        <v>212</v>
      </c>
      <c r="B39" s="45">
        <f t="shared" ref="B39:L39" si="15">B26-B13</f>
        <v>38989</v>
      </c>
      <c r="C39" s="45">
        <f t="shared" si="15"/>
        <v>6464</v>
      </c>
      <c r="D39" s="45">
        <f t="shared" si="15"/>
        <v>13225</v>
      </c>
      <c r="E39" s="45">
        <f t="shared" si="15"/>
        <v>16059</v>
      </c>
      <c r="F39" s="45">
        <f t="shared" si="15"/>
        <v>6457</v>
      </c>
      <c r="G39" s="45">
        <f t="shared" si="15"/>
        <v>18505</v>
      </c>
      <c r="H39" s="45">
        <f t="shared" si="15"/>
        <v>4860</v>
      </c>
      <c r="I39" s="45">
        <f t="shared" si="15"/>
        <v>13645</v>
      </c>
      <c r="J39" s="45">
        <f t="shared" si="15"/>
        <v>-605</v>
      </c>
      <c r="K39" s="45">
        <f t="shared" si="15"/>
        <v>84</v>
      </c>
      <c r="L39" s="45">
        <f t="shared" si="15"/>
        <v>-1537</v>
      </c>
    </row>
    <row r="40" spans="1:12" s="3" customFormat="1" ht="14.65" customHeight="1" thickBot="1">
      <c r="A40" s="81" t="s">
        <v>200</v>
      </c>
      <c r="B40" s="55">
        <f t="shared" ref="B40:L40" si="16">B27-B14</f>
        <v>42373</v>
      </c>
      <c r="C40" s="55">
        <f t="shared" si="16"/>
        <v>8221</v>
      </c>
      <c r="D40" s="55">
        <f t="shared" si="16"/>
        <v>17948</v>
      </c>
      <c r="E40" s="55">
        <f t="shared" si="16"/>
        <v>14269</v>
      </c>
      <c r="F40" s="55">
        <f t="shared" si="16"/>
        <v>7114</v>
      </c>
      <c r="G40" s="55">
        <f t="shared" si="16"/>
        <v>23734</v>
      </c>
      <c r="H40" s="55">
        <f t="shared" si="16"/>
        <v>4051</v>
      </c>
      <c r="I40" s="55">
        <f t="shared" si="16"/>
        <v>19683</v>
      </c>
      <c r="J40" s="55">
        <f t="shared" si="16"/>
        <v>-2710</v>
      </c>
      <c r="K40" s="55">
        <f t="shared" si="16"/>
        <v>19</v>
      </c>
      <c r="L40" s="55">
        <f t="shared" si="16"/>
        <v>-1192</v>
      </c>
    </row>
    <row r="41" spans="1:12" s="214" customFormat="1" ht="14.65" customHeight="1" thickBot="1">
      <c r="A41" s="213"/>
      <c r="B41" s="391" t="s">
        <v>193</v>
      </c>
      <c r="C41" s="391"/>
      <c r="D41" s="391"/>
      <c r="E41" s="391"/>
      <c r="F41" s="391"/>
      <c r="G41" s="391" t="s">
        <v>193</v>
      </c>
      <c r="H41" s="391"/>
      <c r="I41" s="391"/>
      <c r="J41" s="391"/>
      <c r="K41" s="391"/>
      <c r="L41" s="391"/>
    </row>
    <row r="42" spans="1:12" s="3" customFormat="1" ht="14.65" customHeight="1" thickBot="1">
      <c r="A42" s="13" t="s">
        <v>1</v>
      </c>
      <c r="B42" s="220" t="s">
        <v>103</v>
      </c>
      <c r="C42" s="220" t="s">
        <v>103</v>
      </c>
      <c r="D42" s="220" t="s">
        <v>103</v>
      </c>
      <c r="E42" s="220" t="s">
        <v>103</v>
      </c>
      <c r="F42" s="220" t="s">
        <v>103</v>
      </c>
      <c r="G42" s="220" t="s">
        <v>103</v>
      </c>
      <c r="H42" s="220" t="s">
        <v>103</v>
      </c>
      <c r="I42" s="220" t="s">
        <v>103</v>
      </c>
      <c r="J42" s="220" t="s">
        <v>103</v>
      </c>
      <c r="K42" s="220" t="s">
        <v>103</v>
      </c>
      <c r="L42" s="220" t="s">
        <v>103</v>
      </c>
    </row>
    <row r="43" spans="1:12" s="3" customFormat="1" ht="14.65" customHeight="1" thickBot="1">
      <c r="A43" s="14" t="s">
        <v>194</v>
      </c>
      <c r="B43" s="219">
        <f t="shared" ref="B43:L43" si="17">B30-B17</f>
        <v>-3.7871368123664553</v>
      </c>
      <c r="C43" s="219">
        <f t="shared" si="17"/>
        <v>-4.3347703808503599</v>
      </c>
      <c r="D43" s="219">
        <f t="shared" si="17"/>
        <v>-3.7883526552366025</v>
      </c>
      <c r="E43" s="219">
        <f t="shared" si="17"/>
        <v>-4.9809019249179975</v>
      </c>
      <c r="F43" s="219">
        <f t="shared" si="17"/>
        <v>-3.1189886459011955</v>
      </c>
      <c r="G43" s="219">
        <f t="shared" si="17"/>
        <v>-2.8388242232455152</v>
      </c>
      <c r="H43" s="219">
        <f t="shared" si="17"/>
        <v>-3.069834320824075</v>
      </c>
      <c r="I43" s="219">
        <f t="shared" si="17"/>
        <v>-2.3969436642335005</v>
      </c>
      <c r="J43" s="219">
        <f t="shared" si="17"/>
        <v>-7.8942396448022478</v>
      </c>
      <c r="K43" s="219">
        <f t="shared" si="17"/>
        <v>-2.353153400750621</v>
      </c>
      <c r="L43" s="219">
        <f t="shared" si="17"/>
        <v>0.54051333509759303</v>
      </c>
    </row>
    <row r="44" spans="1:12" s="3" customFormat="1" ht="14.65" customHeight="1" thickBot="1">
      <c r="A44" s="81" t="s">
        <v>195</v>
      </c>
      <c r="B44" s="56">
        <f t="shared" ref="B44:L44" si="18">B31-B18</f>
        <v>-2.7499602175735589</v>
      </c>
      <c r="C44" s="56">
        <f t="shared" si="18"/>
        <v>4.3546348293041603E-2</v>
      </c>
      <c r="D44" s="56">
        <f t="shared" si="18"/>
        <v>0.10589822617327371</v>
      </c>
      <c r="E44" s="56">
        <f t="shared" si="18"/>
        <v>-3.6715509323853439</v>
      </c>
      <c r="F44" s="56">
        <f t="shared" si="18"/>
        <v>-4.140736619748445</v>
      </c>
      <c r="G44" s="56">
        <f t="shared" si="18"/>
        <v>-4.3630549868246504</v>
      </c>
      <c r="H44" s="56">
        <f t="shared" si="18"/>
        <v>-4.7837339558062553</v>
      </c>
      <c r="I44" s="56">
        <f t="shared" si="18"/>
        <v>-2.538794195814809</v>
      </c>
      <c r="J44" s="56">
        <f t="shared" si="18"/>
        <v>1.8395352165903134</v>
      </c>
      <c r="K44" s="56">
        <f t="shared" si="18"/>
        <v>2.3704093261780699</v>
      </c>
      <c r="L44" s="56">
        <f t="shared" si="18"/>
        <v>2.9328919744859192</v>
      </c>
    </row>
    <row r="45" spans="1:12" s="3" customFormat="1" ht="14.65" customHeight="1" thickBot="1">
      <c r="A45" s="14" t="s">
        <v>212</v>
      </c>
      <c r="B45" s="57">
        <f t="shared" ref="B45:L45" si="19">B32-B19</f>
        <v>6.5370970299400142</v>
      </c>
      <c r="C45" s="57">
        <f t="shared" si="19"/>
        <v>4.2912240325573165</v>
      </c>
      <c r="D45" s="57">
        <f t="shared" si="19"/>
        <v>3.682454429063327</v>
      </c>
      <c r="E45" s="57">
        <f t="shared" si="19"/>
        <v>8.6524528573033379</v>
      </c>
      <c r="F45" s="57">
        <f t="shared" si="19"/>
        <v>7.2597252656496423</v>
      </c>
      <c r="G45" s="57">
        <f t="shared" si="19"/>
        <v>7.2018792100701674</v>
      </c>
      <c r="H45" s="57">
        <f t="shared" si="19"/>
        <v>7.8535682766303339</v>
      </c>
      <c r="I45" s="57">
        <f t="shared" si="19"/>
        <v>4.9357378600483059</v>
      </c>
      <c r="J45" s="57">
        <f t="shared" si="19"/>
        <v>6.0547044282119344</v>
      </c>
      <c r="K45" s="57">
        <f t="shared" si="19"/>
        <v>-1.7255925427449803E-2</v>
      </c>
      <c r="L45" s="57">
        <f t="shared" si="19"/>
        <v>-3.4734053095835051</v>
      </c>
    </row>
    <row r="46" spans="1:12" s="3" customFormat="1" ht="14.65" customHeight="1" thickBot="1">
      <c r="A46" s="81" t="s">
        <v>200</v>
      </c>
      <c r="B46" s="56">
        <f t="shared" ref="B46:L46" si="20">B33-B20</f>
        <v>6.5875221662425503</v>
      </c>
      <c r="C46" s="56">
        <f t="shared" si="20"/>
        <v>1.3907259659163884</v>
      </c>
      <c r="D46" s="56">
        <f t="shared" si="20"/>
        <v>2.0983565174113181</v>
      </c>
      <c r="E46" s="56">
        <f t="shared" si="20"/>
        <v>8.6446739790904346</v>
      </c>
      <c r="F46" s="56">
        <f t="shared" si="20"/>
        <v>8.5466659278182178</v>
      </c>
      <c r="G46" s="56">
        <f t="shared" si="20"/>
        <v>8.6801797277317121</v>
      </c>
      <c r="H46" s="56">
        <f t="shared" si="20"/>
        <v>7.925527426736366</v>
      </c>
      <c r="I46" s="56">
        <f t="shared" si="20"/>
        <v>7.6458486387540887</v>
      </c>
      <c r="J46" s="56">
        <f t="shared" si="20"/>
        <v>2.5065275053549385E-2</v>
      </c>
      <c r="K46" s="56">
        <f t="shared" si="20"/>
        <v>-4.0658196801132505</v>
      </c>
      <c r="L46" s="56">
        <f t="shared" si="20"/>
        <v>-3.1860790428562495</v>
      </c>
    </row>
    <row r="47" spans="1:12" s="230" customFormat="1" ht="20.149999999999999" customHeight="1">
      <c r="A47" s="378" t="s">
        <v>127</v>
      </c>
      <c r="B47" s="378"/>
      <c r="C47" s="378"/>
      <c r="D47" s="378"/>
      <c r="E47" s="378"/>
      <c r="F47" s="378"/>
      <c r="G47" s="378"/>
      <c r="H47" s="378"/>
      <c r="I47" s="378"/>
      <c r="J47" s="378"/>
      <c r="K47" s="378"/>
      <c r="L47" s="378"/>
    </row>
  </sheetData>
  <mergeCells count="31">
    <mergeCell ref="A47:L47"/>
    <mergeCell ref="B21:F21"/>
    <mergeCell ref="G21:L21"/>
    <mergeCell ref="B22:F22"/>
    <mergeCell ref="G22:L22"/>
    <mergeCell ref="B41:F41"/>
    <mergeCell ref="G41:L41"/>
    <mergeCell ref="B28:F28"/>
    <mergeCell ref="G28:L28"/>
    <mergeCell ref="B34:F34"/>
    <mergeCell ref="G34:L34"/>
    <mergeCell ref="B35:F35"/>
    <mergeCell ref="G35:L35"/>
    <mergeCell ref="B8:F8"/>
    <mergeCell ref="G8:L8"/>
    <mergeCell ref="B9:F9"/>
    <mergeCell ref="G9:L9"/>
    <mergeCell ref="B15:F15"/>
    <mergeCell ref="G15:L15"/>
    <mergeCell ref="A5:A7"/>
    <mergeCell ref="B5:B7"/>
    <mergeCell ref="C5:K5"/>
    <mergeCell ref="L5:L7"/>
    <mergeCell ref="C6:C7"/>
    <mergeCell ref="D6:D7"/>
    <mergeCell ref="E6:E7"/>
    <mergeCell ref="F6:F7"/>
    <mergeCell ref="G6:G7"/>
    <mergeCell ref="J6:J7"/>
    <mergeCell ref="H6:I6"/>
    <mergeCell ref="K6:K7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1200" verticalDpi="1200"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7"/>
  <sheetViews>
    <sheetView zoomScaleNormal="100" workbookViewId="0"/>
  </sheetViews>
  <sheetFormatPr baseColWidth="10" defaultColWidth="10.81640625" defaultRowHeight="14"/>
  <cols>
    <col min="1" max="1" width="26.26953125" style="37" customWidth="1"/>
    <col min="2" max="2" width="12.54296875" style="37" customWidth="1"/>
    <col min="3" max="12" width="14.54296875" style="37" customWidth="1"/>
    <col min="13" max="16384" width="10.81640625" style="37"/>
  </cols>
  <sheetData>
    <row r="1" spans="1:12" s="34" customFormat="1" ht="20.25" customHeight="1">
      <c r="A1" s="4" t="s">
        <v>0</v>
      </c>
    </row>
    <row r="2" spans="1:12" s="3" customFormat="1" ht="14.65" customHeight="1">
      <c r="A2" s="10"/>
    </row>
    <row r="3" spans="1:12" s="11" customFormat="1" ht="14.65" customHeight="1">
      <c r="A3" s="36" t="s">
        <v>335</v>
      </c>
    </row>
    <row r="4" spans="1:12" s="3" customFormat="1" ht="14.65" customHeight="1" thickBot="1"/>
    <row r="5" spans="1:12" s="11" customFormat="1" ht="20.149999999999999" customHeight="1" thickBot="1">
      <c r="A5" s="389" t="s">
        <v>196</v>
      </c>
      <c r="B5" s="402" t="s">
        <v>54</v>
      </c>
      <c r="C5" s="397" t="s">
        <v>209</v>
      </c>
      <c r="D5" s="424"/>
      <c r="E5" s="424"/>
      <c r="F5" s="424"/>
      <c r="G5" s="424"/>
      <c r="H5" s="424"/>
      <c r="I5" s="424"/>
      <c r="J5" s="424"/>
      <c r="K5" s="424"/>
      <c r="L5" s="389" t="s">
        <v>188</v>
      </c>
    </row>
    <row r="6" spans="1:12" s="11" customFormat="1" ht="20.149999999999999" customHeight="1" thickBot="1">
      <c r="A6" s="389"/>
      <c r="B6" s="428"/>
      <c r="C6" s="389" t="s">
        <v>222</v>
      </c>
      <c r="D6" s="389" t="s">
        <v>223</v>
      </c>
      <c r="E6" s="389" t="s">
        <v>224</v>
      </c>
      <c r="F6" s="389" t="s">
        <v>225</v>
      </c>
      <c r="G6" s="389" t="s">
        <v>229</v>
      </c>
      <c r="H6" s="389" t="s">
        <v>75</v>
      </c>
      <c r="I6" s="389"/>
      <c r="J6" s="389" t="s">
        <v>228</v>
      </c>
      <c r="K6" s="389" t="s">
        <v>192</v>
      </c>
      <c r="L6" s="389"/>
    </row>
    <row r="7" spans="1:12" s="11" customFormat="1" ht="54.65" customHeight="1" thickBot="1">
      <c r="A7" s="389"/>
      <c r="B7" s="428"/>
      <c r="C7" s="382"/>
      <c r="D7" s="382"/>
      <c r="E7" s="382"/>
      <c r="F7" s="382"/>
      <c r="G7" s="382"/>
      <c r="H7" s="238" t="s">
        <v>226</v>
      </c>
      <c r="I7" s="238" t="s">
        <v>227</v>
      </c>
      <c r="J7" s="382"/>
      <c r="K7" s="382"/>
      <c r="L7" s="382"/>
    </row>
    <row r="8" spans="1:12" s="214" customFormat="1" ht="14.65" customHeight="1" thickBot="1">
      <c r="A8" s="213"/>
      <c r="B8" s="429">
        <v>2012</v>
      </c>
      <c r="C8" s="430"/>
      <c r="D8" s="430"/>
      <c r="E8" s="430"/>
      <c r="F8" s="430"/>
      <c r="G8" s="430">
        <v>2012</v>
      </c>
      <c r="H8" s="430"/>
      <c r="I8" s="430"/>
      <c r="J8" s="430"/>
      <c r="K8" s="430"/>
      <c r="L8" s="431"/>
    </row>
    <row r="9" spans="1:12" s="214" customFormat="1" ht="14.65" customHeight="1" thickBot="1">
      <c r="A9" s="213"/>
      <c r="B9" s="432" t="s">
        <v>5</v>
      </c>
      <c r="C9" s="432"/>
      <c r="D9" s="432"/>
      <c r="E9" s="432"/>
      <c r="F9" s="432"/>
      <c r="G9" s="432" t="s">
        <v>5</v>
      </c>
      <c r="H9" s="432"/>
      <c r="I9" s="432"/>
      <c r="J9" s="432"/>
      <c r="K9" s="432"/>
      <c r="L9" s="432"/>
    </row>
    <row r="10" spans="1:12" s="3" customFormat="1" ht="14.65" customHeight="1" thickBot="1">
      <c r="A10" s="13" t="s">
        <v>1</v>
      </c>
      <c r="B10" s="216">
        <f t="shared" ref="B10:L10" si="0">SUM(B11:B13)</f>
        <v>591811</v>
      </c>
      <c r="C10" s="216">
        <f t="shared" si="0"/>
        <v>16612</v>
      </c>
      <c r="D10" s="216">
        <f t="shared" si="0"/>
        <v>35792</v>
      </c>
      <c r="E10" s="216">
        <f t="shared" si="0"/>
        <v>293137</v>
      </c>
      <c r="F10" s="216">
        <f t="shared" si="0"/>
        <v>164339</v>
      </c>
      <c r="G10" s="216">
        <f t="shared" si="0"/>
        <v>214184</v>
      </c>
      <c r="H10" s="216">
        <f t="shared" si="0"/>
        <v>120671</v>
      </c>
      <c r="I10" s="216">
        <f t="shared" si="0"/>
        <v>93513</v>
      </c>
      <c r="J10" s="216">
        <f t="shared" si="0"/>
        <v>20421</v>
      </c>
      <c r="K10" s="216">
        <f t="shared" si="0"/>
        <v>21508</v>
      </c>
      <c r="L10" s="216">
        <f t="shared" si="0"/>
        <v>25761</v>
      </c>
    </row>
    <row r="11" spans="1:12" s="3" customFormat="1" ht="14.65" customHeight="1" thickBot="1">
      <c r="A11" s="14" t="s">
        <v>194</v>
      </c>
      <c r="B11" s="43">
        <v>122764</v>
      </c>
      <c r="C11" s="43">
        <v>4677</v>
      </c>
      <c r="D11" s="43">
        <v>11460</v>
      </c>
      <c r="E11" s="43">
        <v>55587</v>
      </c>
      <c r="F11" s="43">
        <v>24648</v>
      </c>
      <c r="G11" s="43">
        <v>35601</v>
      </c>
      <c r="H11" s="43">
        <v>19265</v>
      </c>
      <c r="I11" s="43">
        <v>16336</v>
      </c>
      <c r="J11" s="43">
        <v>6581</v>
      </c>
      <c r="K11" s="43">
        <v>14460</v>
      </c>
      <c r="L11" s="43">
        <v>5843</v>
      </c>
    </row>
    <row r="12" spans="1:12" s="3" customFormat="1" ht="14.65" customHeight="1" thickBot="1">
      <c r="A12" s="81" t="s">
        <v>195</v>
      </c>
      <c r="B12" s="39">
        <v>291594</v>
      </c>
      <c r="C12" s="39">
        <v>5742</v>
      </c>
      <c r="D12" s="39">
        <v>11612</v>
      </c>
      <c r="E12" s="39">
        <v>150882</v>
      </c>
      <c r="F12" s="39">
        <v>89848</v>
      </c>
      <c r="G12" s="39">
        <v>108434</v>
      </c>
      <c r="H12" s="39">
        <v>67478</v>
      </c>
      <c r="I12" s="39">
        <v>40956</v>
      </c>
      <c r="J12" s="39">
        <v>8445</v>
      </c>
      <c r="K12" s="39">
        <v>5913</v>
      </c>
      <c r="L12" s="39">
        <v>12050</v>
      </c>
    </row>
    <row r="13" spans="1:12" s="3" customFormat="1" ht="14.65" customHeight="1" thickBot="1">
      <c r="A13" s="14" t="s">
        <v>212</v>
      </c>
      <c r="B13" s="42">
        <f>64295+113158</f>
        <v>177453</v>
      </c>
      <c r="C13" s="42">
        <v>6193</v>
      </c>
      <c r="D13" s="42">
        <f>5565+7155</f>
        <v>12720</v>
      </c>
      <c r="E13" s="42">
        <v>86668</v>
      </c>
      <c r="F13" s="42">
        <f>16353+33490</f>
        <v>49843</v>
      </c>
      <c r="G13" s="42">
        <v>70149</v>
      </c>
      <c r="H13" s="42">
        <f>12451+21477</f>
        <v>33928</v>
      </c>
      <c r="I13" s="42">
        <f>10813+25408</f>
        <v>36221</v>
      </c>
      <c r="J13" s="42">
        <v>5395</v>
      </c>
      <c r="K13" s="42">
        <v>1135</v>
      </c>
      <c r="L13" s="42">
        <v>7868</v>
      </c>
    </row>
    <row r="14" spans="1:12" s="3" customFormat="1" ht="14.65" customHeight="1" thickBot="1">
      <c r="A14" s="81" t="s">
        <v>200</v>
      </c>
      <c r="B14" s="39">
        <v>290021</v>
      </c>
      <c r="C14" s="39">
        <v>10549</v>
      </c>
      <c r="D14" s="39">
        <v>20993</v>
      </c>
      <c r="E14" s="39">
        <v>135036</v>
      </c>
      <c r="F14" s="39">
        <v>73352</v>
      </c>
      <c r="G14" s="39">
        <v>100460</v>
      </c>
      <c r="H14" s="39">
        <v>51540</v>
      </c>
      <c r="I14" s="39">
        <v>48920</v>
      </c>
      <c r="J14" s="39">
        <v>10890</v>
      </c>
      <c r="K14" s="39">
        <v>18245</v>
      </c>
      <c r="L14" s="39">
        <v>14805</v>
      </c>
    </row>
    <row r="15" spans="1:12" s="214" customFormat="1" ht="14.65" customHeight="1" thickBot="1">
      <c r="A15" s="213"/>
      <c r="B15" s="391" t="s">
        <v>193</v>
      </c>
      <c r="C15" s="391"/>
      <c r="D15" s="391"/>
      <c r="E15" s="391"/>
      <c r="F15" s="391"/>
      <c r="G15" s="391" t="s">
        <v>193</v>
      </c>
      <c r="H15" s="391"/>
      <c r="I15" s="391"/>
      <c r="J15" s="391"/>
      <c r="K15" s="391"/>
      <c r="L15" s="391"/>
    </row>
    <row r="16" spans="1:12" s="3" customFormat="1" ht="14.65" customHeight="1" thickBot="1">
      <c r="A16" s="13" t="s">
        <v>1</v>
      </c>
      <c r="B16" s="40">
        <f>B10*100/B$10</f>
        <v>100</v>
      </c>
      <c r="C16" s="40">
        <f t="shared" ref="C16:L16" si="1">SUM(C17:C19)</f>
        <v>100</v>
      </c>
      <c r="D16" s="40">
        <f t="shared" si="1"/>
        <v>100</v>
      </c>
      <c r="E16" s="40">
        <f t="shared" si="1"/>
        <v>100</v>
      </c>
      <c r="F16" s="40">
        <f t="shared" si="1"/>
        <v>100</v>
      </c>
      <c r="G16" s="40">
        <f t="shared" si="1"/>
        <v>100</v>
      </c>
      <c r="H16" s="40">
        <f t="shared" si="1"/>
        <v>100</v>
      </c>
      <c r="I16" s="40">
        <f t="shared" si="1"/>
        <v>100</v>
      </c>
      <c r="J16" s="40">
        <f t="shared" si="1"/>
        <v>100</v>
      </c>
      <c r="K16" s="40">
        <f t="shared" si="1"/>
        <v>100</v>
      </c>
      <c r="L16" s="40">
        <f t="shared" si="1"/>
        <v>100</v>
      </c>
    </row>
    <row r="17" spans="1:12" s="3" customFormat="1" ht="14.65" customHeight="1" thickBot="1">
      <c r="A17" s="14" t="s">
        <v>194</v>
      </c>
      <c r="B17" s="215">
        <f>B11*100/B$10</f>
        <v>20.743784755606097</v>
      </c>
      <c r="C17" s="215">
        <f t="shared" ref="C17:L17" si="2">C11*100/C$10</f>
        <v>28.154346255718757</v>
      </c>
      <c r="D17" s="215">
        <f t="shared" si="2"/>
        <v>32.018328118015198</v>
      </c>
      <c r="E17" s="215">
        <f t="shared" si="2"/>
        <v>18.962805787055199</v>
      </c>
      <c r="F17" s="215">
        <f t="shared" si="2"/>
        <v>14.99826577988183</v>
      </c>
      <c r="G17" s="215">
        <f t="shared" si="2"/>
        <v>16.621689762073732</v>
      </c>
      <c r="H17" s="215">
        <f t="shared" si="2"/>
        <v>15.964896288254842</v>
      </c>
      <c r="I17" s="215">
        <f t="shared" si="2"/>
        <v>17.469228877268399</v>
      </c>
      <c r="J17" s="215">
        <f t="shared" si="2"/>
        <v>32.226629450075905</v>
      </c>
      <c r="K17" s="215">
        <f t="shared" si="2"/>
        <v>67.230797842663193</v>
      </c>
      <c r="L17" s="215">
        <f t="shared" si="2"/>
        <v>22.681572920305889</v>
      </c>
    </row>
    <row r="18" spans="1:12" s="3" customFormat="1" ht="14.65" customHeight="1" thickBot="1">
      <c r="A18" s="81" t="s">
        <v>195</v>
      </c>
      <c r="B18" s="60">
        <f>B12*100/B$10</f>
        <v>49.271473494071586</v>
      </c>
      <c r="C18" s="60">
        <f t="shared" ref="C18:L18" si="3">C12*100/C$10</f>
        <v>34.565374428124251</v>
      </c>
      <c r="D18" s="60">
        <f t="shared" si="3"/>
        <v>32.443004023245415</v>
      </c>
      <c r="E18" s="60">
        <f t="shared" si="3"/>
        <v>51.471496262839558</v>
      </c>
      <c r="F18" s="60">
        <f t="shared" si="3"/>
        <v>54.672354097323215</v>
      </c>
      <c r="G18" s="60">
        <f t="shared" si="3"/>
        <v>50.626564075747957</v>
      </c>
      <c r="H18" s="60">
        <f t="shared" si="3"/>
        <v>55.918986334744886</v>
      </c>
      <c r="I18" s="60">
        <f t="shared" si="3"/>
        <v>43.797119117128098</v>
      </c>
      <c r="J18" s="60">
        <f t="shared" si="3"/>
        <v>41.354488027030996</v>
      </c>
      <c r="K18" s="60">
        <f t="shared" si="3"/>
        <v>27.492095964292357</v>
      </c>
      <c r="L18" s="60">
        <f t="shared" si="3"/>
        <v>46.776134466829703</v>
      </c>
    </row>
    <row r="19" spans="1:12" s="3" customFormat="1" ht="14.65" customHeight="1" thickBot="1">
      <c r="A19" s="14" t="s">
        <v>212</v>
      </c>
      <c r="B19" s="61">
        <f>B13*100/B$10</f>
        <v>29.984741750322314</v>
      </c>
      <c r="C19" s="61">
        <f t="shared" ref="C19:L19" si="4">C13*100/C$10</f>
        <v>37.280279316156992</v>
      </c>
      <c r="D19" s="61">
        <f t="shared" si="4"/>
        <v>35.53866785873938</v>
      </c>
      <c r="E19" s="61">
        <f t="shared" si="4"/>
        <v>29.565697950105243</v>
      </c>
      <c r="F19" s="61">
        <f t="shared" si="4"/>
        <v>30.329380122794955</v>
      </c>
      <c r="G19" s="61">
        <f t="shared" si="4"/>
        <v>32.751746162178314</v>
      </c>
      <c r="H19" s="61">
        <f t="shared" si="4"/>
        <v>28.116117377000272</v>
      </c>
      <c r="I19" s="61">
        <f t="shared" si="4"/>
        <v>38.733652005603496</v>
      </c>
      <c r="J19" s="61">
        <f t="shared" si="4"/>
        <v>26.418882522893099</v>
      </c>
      <c r="K19" s="61">
        <f t="shared" si="4"/>
        <v>5.2771061930444487</v>
      </c>
      <c r="L19" s="61">
        <f t="shared" si="4"/>
        <v>30.542292612864408</v>
      </c>
    </row>
    <row r="20" spans="1:12" s="3" customFormat="1" ht="14.65" customHeight="1" thickBot="1">
      <c r="A20" s="81" t="s">
        <v>200</v>
      </c>
      <c r="B20" s="60">
        <f>B14*100/B$10</f>
        <v>49.005679177980809</v>
      </c>
      <c r="C20" s="60">
        <f t="shared" ref="C20:L20" si="5">C14*100/C$10</f>
        <v>63.502287503009875</v>
      </c>
      <c r="D20" s="60">
        <f t="shared" si="5"/>
        <v>58.652771569065713</v>
      </c>
      <c r="E20" s="60">
        <f t="shared" si="5"/>
        <v>46.065832699386291</v>
      </c>
      <c r="F20" s="60">
        <f t="shared" si="5"/>
        <v>44.634566353695718</v>
      </c>
      <c r="G20" s="60">
        <f t="shared" si="5"/>
        <v>46.903596907332016</v>
      </c>
      <c r="H20" s="60">
        <f t="shared" si="5"/>
        <v>42.711173355652974</v>
      </c>
      <c r="I20" s="60">
        <f t="shared" si="5"/>
        <v>52.313582068803271</v>
      </c>
      <c r="J20" s="60">
        <f t="shared" si="5"/>
        <v>53.327457029528425</v>
      </c>
      <c r="K20" s="60">
        <f t="shared" si="5"/>
        <v>84.828900874093364</v>
      </c>
      <c r="L20" s="60">
        <f t="shared" si="5"/>
        <v>57.470595085594503</v>
      </c>
    </row>
    <row r="21" spans="1:12" s="214" customFormat="1" ht="14.65" customHeight="1" thickBot="1">
      <c r="A21" s="213"/>
      <c r="B21" s="429">
        <v>2015</v>
      </c>
      <c r="C21" s="430"/>
      <c r="D21" s="430"/>
      <c r="E21" s="430"/>
      <c r="F21" s="430"/>
      <c r="G21" s="430">
        <v>2015</v>
      </c>
      <c r="H21" s="430"/>
      <c r="I21" s="430"/>
      <c r="J21" s="430"/>
      <c r="K21" s="430"/>
      <c r="L21" s="431"/>
    </row>
    <row r="22" spans="1:12" s="214" customFormat="1" ht="14.65" customHeight="1" thickBot="1">
      <c r="A22" s="213"/>
      <c r="B22" s="432" t="s">
        <v>5</v>
      </c>
      <c r="C22" s="432"/>
      <c r="D22" s="432"/>
      <c r="E22" s="432"/>
      <c r="F22" s="432"/>
      <c r="G22" s="432" t="s">
        <v>5</v>
      </c>
      <c r="H22" s="432"/>
      <c r="I22" s="432"/>
      <c r="J22" s="432"/>
      <c r="K22" s="432"/>
      <c r="L22" s="432"/>
    </row>
    <row r="23" spans="1:12" s="3" customFormat="1" ht="14.65" customHeight="1" thickBot="1">
      <c r="A23" s="13" t="s">
        <v>1</v>
      </c>
      <c r="B23" s="216">
        <f>SUM(B24:B26)</f>
        <v>592162</v>
      </c>
      <c r="C23" s="216">
        <f>'Tab. 2.40-3'!C10</f>
        <v>25718</v>
      </c>
      <c r="D23" s="216">
        <f>SUM(D24:D26)</f>
        <v>56228</v>
      </c>
      <c r="E23" s="216">
        <f>'Tab. 2.40-3'!E10</f>
        <v>278610</v>
      </c>
      <c r="F23" s="216">
        <f>SUM(F24:F26)</f>
        <v>156870</v>
      </c>
      <c r="G23" s="216">
        <f>SUM(G24:G26)</f>
        <v>222510</v>
      </c>
      <c r="H23" s="216">
        <f>SUM(H24:H26)</f>
        <v>104134</v>
      </c>
      <c r="I23" s="216">
        <f>SUM(I24:I26)</f>
        <v>118376</v>
      </c>
      <c r="J23" s="216">
        <f>'Tab. 2.40-3'!J10</f>
        <v>14253</v>
      </c>
      <c r="K23" s="216">
        <f>'Tab. 2.40-3'!K10</f>
        <v>22035</v>
      </c>
      <c r="L23" s="216">
        <f>SUM(L24:L26)</f>
        <v>28970</v>
      </c>
    </row>
    <row r="24" spans="1:12" s="3" customFormat="1" ht="14.65" customHeight="1" thickBot="1">
      <c r="A24" s="14" t="s">
        <v>194</v>
      </c>
      <c r="B24" s="43">
        <f>'Tab. 2.40-3'!B11</f>
        <v>108858</v>
      </c>
      <c r="C24" s="43" t="str">
        <f>'Tab. 2.40-3'!C11</f>
        <v>/</v>
      </c>
      <c r="D24" s="43">
        <f>'Tab. 2.40-3'!D11</f>
        <v>14351</v>
      </c>
      <c r="E24" s="43" t="str">
        <f>'Tab. 2.40-3'!E11</f>
        <v>/</v>
      </c>
      <c r="F24" s="43">
        <f>'Tab. 2.40-3'!F11</f>
        <v>17807</v>
      </c>
      <c r="G24" s="43">
        <f>'Tab. 2.40-3'!G11</f>
        <v>30688</v>
      </c>
      <c r="H24" s="43">
        <f>'Tab. 2.40-3'!H11</f>
        <v>13250</v>
      </c>
      <c r="I24" s="43">
        <f>'Tab. 2.40-3'!I11</f>
        <v>17438</v>
      </c>
      <c r="J24" s="43" t="str">
        <f>'Tab. 2.40-3'!J11</f>
        <v>/</v>
      </c>
      <c r="K24" s="43" t="str">
        <f>'Tab. 2.40-3'!K11</f>
        <v>/</v>
      </c>
      <c r="L24" s="43">
        <f>'Tab. 2.40-3'!L11</f>
        <v>6282</v>
      </c>
    </row>
    <row r="25" spans="1:12" s="3" customFormat="1" ht="14.65" customHeight="1" thickBot="1">
      <c r="A25" s="81" t="s">
        <v>195</v>
      </c>
      <c r="B25" s="39">
        <f>'Tab. 2.40-3'!B12</f>
        <v>269744</v>
      </c>
      <c r="C25" s="39" t="str">
        <f>'Tab. 2.40-3'!C12</f>
        <v>/</v>
      </c>
      <c r="D25" s="39">
        <f>'Tab. 2.40-3'!D12</f>
        <v>19637</v>
      </c>
      <c r="E25" s="39" t="str">
        <f>'Tab. 2.40-3'!E12</f>
        <v>/</v>
      </c>
      <c r="F25" s="39">
        <f>'Tab. 2.40-3'!F12</f>
        <v>78866</v>
      </c>
      <c r="G25" s="39">
        <f>'Tab. 2.40-3'!G12</f>
        <v>103353</v>
      </c>
      <c r="H25" s="39">
        <f>'Tab. 2.40-3'!H12</f>
        <v>54772</v>
      </c>
      <c r="I25" s="39">
        <f>'Tab. 2.40-3'!I12</f>
        <v>48581</v>
      </c>
      <c r="J25" s="39" t="str">
        <f>'Tab. 2.40-3'!J12</f>
        <v>/</v>
      </c>
      <c r="K25" s="39" t="str">
        <f>'Tab. 2.40-3'!K12</f>
        <v>/</v>
      </c>
      <c r="L25" s="39">
        <f>'Tab. 2.40-3'!L12</f>
        <v>13065</v>
      </c>
    </row>
    <row r="26" spans="1:12" s="3" customFormat="1" ht="14.65" customHeight="1" thickBot="1">
      <c r="A26" s="14" t="s">
        <v>212</v>
      </c>
      <c r="B26" s="42">
        <f>'Tab. 2.40-3'!B13</f>
        <v>213560</v>
      </c>
      <c r="C26" s="42" t="str">
        <f>'Tab. 2.40-3'!C13</f>
        <v>/</v>
      </c>
      <c r="D26" s="42">
        <f>'Tab. 2.40-3'!D13</f>
        <v>22240</v>
      </c>
      <c r="E26" s="42" t="str">
        <f>'Tab. 2.40-3'!E13</f>
        <v>/</v>
      </c>
      <c r="F26" s="42">
        <f>'Tab. 2.40-3'!F13</f>
        <v>60197</v>
      </c>
      <c r="G26" s="42">
        <f>'Tab. 2.40-3'!G13</f>
        <v>88469</v>
      </c>
      <c r="H26" s="42">
        <f>'Tab. 2.40-3'!H13</f>
        <v>36112</v>
      </c>
      <c r="I26" s="42">
        <f>'Tab. 2.40-3'!I13</f>
        <v>52357</v>
      </c>
      <c r="J26" s="42" t="str">
        <f>'Tab. 2.40-3'!J13</f>
        <v>/</v>
      </c>
      <c r="K26" s="42" t="str">
        <f>'Tab. 2.40-3'!K13</f>
        <v>/</v>
      </c>
      <c r="L26" s="42">
        <f>'Tab. 2.40-3'!L13</f>
        <v>9623</v>
      </c>
    </row>
    <row r="27" spans="1:12" s="3" customFormat="1" ht="14.65" customHeight="1" thickBot="1">
      <c r="A27" s="81" t="s">
        <v>200</v>
      </c>
      <c r="B27" s="39">
        <f>'Tab. 2.40-3'!B14</f>
        <v>326158</v>
      </c>
      <c r="C27" s="39">
        <f>'Tab. 2.40-3'!C14</f>
        <v>17456</v>
      </c>
      <c r="D27" s="39">
        <f>'Tab. 2.40-3'!D14</f>
        <v>35824</v>
      </c>
      <c r="E27" s="39">
        <f>'Tab. 2.40-3'!E14</f>
        <v>143474</v>
      </c>
      <c r="F27" s="39">
        <f>'Tab. 2.40-3'!F14</f>
        <v>82877</v>
      </c>
      <c r="G27" s="39">
        <f>'Tab. 2.40-3'!G14</f>
        <v>122279</v>
      </c>
      <c r="H27" s="39">
        <f>'Tab. 2.40-3'!H14</f>
        <v>50558</v>
      </c>
      <c r="I27" s="39">
        <f>'Tab. 2.40-3'!I14</f>
        <v>71721</v>
      </c>
      <c r="J27" s="39">
        <f>'Tab. 2.40-3'!J14</f>
        <v>7561</v>
      </c>
      <c r="K27" s="39">
        <f>'Tab. 2.40-3'!K14</f>
        <v>18776</v>
      </c>
      <c r="L27" s="39">
        <f>'Tab. 2.40-3'!L14</f>
        <v>16580</v>
      </c>
    </row>
    <row r="28" spans="1:12" s="214" customFormat="1" ht="14.65" customHeight="1" thickBot="1">
      <c r="A28" s="213"/>
      <c r="B28" s="391" t="s">
        <v>193</v>
      </c>
      <c r="C28" s="391"/>
      <c r="D28" s="391"/>
      <c r="E28" s="391"/>
      <c r="F28" s="391"/>
      <c r="G28" s="391" t="s">
        <v>193</v>
      </c>
      <c r="H28" s="391"/>
      <c r="I28" s="391"/>
      <c r="J28" s="391"/>
      <c r="K28" s="391"/>
      <c r="L28" s="391"/>
    </row>
    <row r="29" spans="1:12" s="3" customFormat="1" ht="14.65" customHeight="1" thickBot="1">
      <c r="A29" s="13" t="s">
        <v>1</v>
      </c>
      <c r="B29" s="40">
        <f t="shared" ref="B29:L29" si="6">B23*100/B$23</f>
        <v>100</v>
      </c>
      <c r="C29" s="40">
        <f t="shared" si="6"/>
        <v>100</v>
      </c>
      <c r="D29" s="40">
        <f t="shared" si="6"/>
        <v>100</v>
      </c>
      <c r="E29" s="40">
        <f t="shared" si="6"/>
        <v>100</v>
      </c>
      <c r="F29" s="40">
        <f t="shared" si="6"/>
        <v>100</v>
      </c>
      <c r="G29" s="40">
        <f t="shared" si="6"/>
        <v>100</v>
      </c>
      <c r="H29" s="40">
        <f t="shared" si="6"/>
        <v>100</v>
      </c>
      <c r="I29" s="40">
        <f t="shared" si="6"/>
        <v>100</v>
      </c>
      <c r="J29" s="40">
        <f t="shared" si="6"/>
        <v>100</v>
      </c>
      <c r="K29" s="40">
        <f t="shared" si="6"/>
        <v>100</v>
      </c>
      <c r="L29" s="40">
        <f t="shared" si="6"/>
        <v>100</v>
      </c>
    </row>
    <row r="30" spans="1:12" s="3" customFormat="1" ht="14.65" customHeight="1" thickBot="1">
      <c r="A30" s="14" t="s">
        <v>194</v>
      </c>
      <c r="B30" s="215">
        <f>B24*100/B$23</f>
        <v>18.383145152846687</v>
      </c>
      <c r="C30" s="43" t="str">
        <f>'Tab. 2.40-3'!C17</f>
        <v>/</v>
      </c>
      <c r="D30" s="215">
        <f>D24*100/D$23</f>
        <v>25.522871167389912</v>
      </c>
      <c r="E30" s="43" t="str">
        <f>'Tab. 2.40-3'!E17</f>
        <v>/</v>
      </c>
      <c r="F30" s="215">
        <f t="shared" ref="F30:I33" si="7">F24*100/F$23</f>
        <v>11.351437496015809</v>
      </c>
      <c r="G30" s="215">
        <f t="shared" si="7"/>
        <v>13.791739697092266</v>
      </c>
      <c r="H30" s="215">
        <f t="shared" si="7"/>
        <v>12.723990243340312</v>
      </c>
      <c r="I30" s="215">
        <f t="shared" si="7"/>
        <v>14.731026559437725</v>
      </c>
      <c r="J30" s="43" t="str">
        <f>'Tab. 2.40-3'!J17</f>
        <v>/</v>
      </c>
      <c r="K30" s="43" t="str">
        <f>'Tab. 2.40-3'!K17</f>
        <v>/</v>
      </c>
      <c r="L30" s="215">
        <f>L24*100/L$23</f>
        <v>21.684501208146358</v>
      </c>
    </row>
    <row r="31" spans="1:12" s="3" customFormat="1" ht="14.65" customHeight="1" thickBot="1">
      <c r="A31" s="81" t="s">
        <v>195</v>
      </c>
      <c r="B31" s="60">
        <f>B25*100/B$23</f>
        <v>45.552399512295622</v>
      </c>
      <c r="C31" s="39" t="str">
        <f>'Tab. 2.40-3'!C18</f>
        <v>/</v>
      </c>
      <c r="D31" s="60">
        <f>D25*100/D$23</f>
        <v>34.923881340257523</v>
      </c>
      <c r="E31" s="39" t="str">
        <f>'Tab. 2.40-3'!E18</f>
        <v>/</v>
      </c>
      <c r="F31" s="60">
        <f t="shared" si="7"/>
        <v>50.274749792822085</v>
      </c>
      <c r="G31" s="60">
        <f t="shared" si="7"/>
        <v>46.448698934879332</v>
      </c>
      <c r="H31" s="60">
        <f t="shared" si="7"/>
        <v>52.597614611942305</v>
      </c>
      <c r="I31" s="60">
        <f t="shared" si="7"/>
        <v>41.039568831519901</v>
      </c>
      <c r="J31" s="39" t="str">
        <f>'Tab. 2.40-3'!J18</f>
        <v>/</v>
      </c>
      <c r="K31" s="39" t="str">
        <f>'Tab. 2.40-3'!K18</f>
        <v>/</v>
      </c>
      <c r="L31" s="60">
        <f>L25*100/L$23</f>
        <v>45.098377632033134</v>
      </c>
    </row>
    <row r="32" spans="1:12" s="3" customFormat="1" ht="14.65" customHeight="1" thickBot="1">
      <c r="A32" s="14" t="s">
        <v>212</v>
      </c>
      <c r="B32" s="61">
        <f>B26*100/B$23</f>
        <v>36.064455334857691</v>
      </c>
      <c r="C32" s="42" t="str">
        <f>'Tab. 2.40-3'!C19</f>
        <v>/</v>
      </c>
      <c r="D32" s="61">
        <f>D26*100/D$23</f>
        <v>39.553247492352561</v>
      </c>
      <c r="E32" s="42" t="str">
        <f>'Tab. 2.40-3'!E19</f>
        <v>/</v>
      </c>
      <c r="F32" s="61">
        <f t="shared" si="7"/>
        <v>38.37381271116211</v>
      </c>
      <c r="G32" s="61">
        <f t="shared" si="7"/>
        <v>39.7595613680284</v>
      </c>
      <c r="H32" s="61">
        <f t="shared" si="7"/>
        <v>34.678395144717385</v>
      </c>
      <c r="I32" s="61">
        <f t="shared" si="7"/>
        <v>44.229404609042376</v>
      </c>
      <c r="J32" s="42" t="str">
        <f>'Tab. 2.40-3'!J19</f>
        <v>/</v>
      </c>
      <c r="K32" s="42" t="str">
        <f>'Tab. 2.40-3'!K19</f>
        <v>/</v>
      </c>
      <c r="L32" s="61">
        <f>L26*100/L$23</f>
        <v>33.217121159820501</v>
      </c>
    </row>
    <row r="33" spans="1:12" s="3" customFormat="1" ht="14.65" customHeight="1" thickBot="1">
      <c r="A33" s="81" t="s">
        <v>200</v>
      </c>
      <c r="B33" s="60">
        <f>B27*100/B$23</f>
        <v>55.079184412373642</v>
      </c>
      <c r="C33" s="60">
        <f>C27*100/C$23</f>
        <v>67.874640329730155</v>
      </c>
      <c r="D33" s="60">
        <f>D27*100/D$23</f>
        <v>63.712029593796686</v>
      </c>
      <c r="E33" s="60">
        <f>E27*100/E$23</f>
        <v>51.496356914683609</v>
      </c>
      <c r="F33" s="60">
        <f t="shared" si="7"/>
        <v>52.831644036463317</v>
      </c>
      <c r="G33" s="60">
        <f t="shared" si="7"/>
        <v>54.954384072625949</v>
      </c>
      <c r="H33" s="60">
        <f t="shared" si="7"/>
        <v>48.550905563984863</v>
      </c>
      <c r="I33" s="60">
        <f t="shared" si="7"/>
        <v>60.587450158815976</v>
      </c>
      <c r="J33" s="60">
        <f>J27*100/J$23</f>
        <v>53.048481021539324</v>
      </c>
      <c r="K33" s="60">
        <f>K27*100/K$23</f>
        <v>85.209893351486272</v>
      </c>
      <c r="L33" s="60">
        <f>L27*100/L$23</f>
        <v>57.231618916120127</v>
      </c>
    </row>
    <row r="34" spans="1:12" s="214" customFormat="1" ht="14.65" customHeight="1" thickBot="1">
      <c r="A34" s="213"/>
      <c r="B34" s="429" t="s">
        <v>214</v>
      </c>
      <c r="C34" s="430"/>
      <c r="D34" s="430"/>
      <c r="E34" s="430"/>
      <c r="F34" s="430"/>
      <c r="G34" s="430" t="s">
        <v>214</v>
      </c>
      <c r="H34" s="430"/>
      <c r="I34" s="430"/>
      <c r="J34" s="430"/>
      <c r="K34" s="430"/>
      <c r="L34" s="431"/>
    </row>
    <row r="35" spans="1:12" s="214" customFormat="1" ht="14.65" customHeight="1" thickBot="1">
      <c r="A35" s="213"/>
      <c r="B35" s="432" t="s">
        <v>5</v>
      </c>
      <c r="C35" s="432"/>
      <c r="D35" s="432"/>
      <c r="E35" s="432"/>
      <c r="F35" s="432"/>
      <c r="G35" s="432" t="s">
        <v>5</v>
      </c>
      <c r="H35" s="432"/>
      <c r="I35" s="432"/>
      <c r="J35" s="432"/>
      <c r="K35" s="432"/>
      <c r="L35" s="432"/>
    </row>
    <row r="36" spans="1:12" s="3" customFormat="1" ht="14.65" customHeight="1" thickBot="1">
      <c r="A36" s="13" t="s">
        <v>1</v>
      </c>
      <c r="B36" s="217">
        <f t="shared" ref="B36:L36" si="8">B23-B10</f>
        <v>351</v>
      </c>
      <c r="C36" s="217">
        <f t="shared" si="8"/>
        <v>9106</v>
      </c>
      <c r="D36" s="217">
        <f t="shared" si="8"/>
        <v>20436</v>
      </c>
      <c r="E36" s="217">
        <f t="shared" si="8"/>
        <v>-14527</v>
      </c>
      <c r="F36" s="217">
        <f t="shared" si="8"/>
        <v>-7469</v>
      </c>
      <c r="G36" s="217">
        <f t="shared" si="8"/>
        <v>8326</v>
      </c>
      <c r="H36" s="217">
        <f t="shared" si="8"/>
        <v>-16537</v>
      </c>
      <c r="I36" s="217">
        <f t="shared" si="8"/>
        <v>24863</v>
      </c>
      <c r="J36" s="217">
        <f t="shared" si="8"/>
        <v>-6168</v>
      </c>
      <c r="K36" s="217">
        <f t="shared" si="8"/>
        <v>527</v>
      </c>
      <c r="L36" s="217">
        <f t="shared" si="8"/>
        <v>3209</v>
      </c>
    </row>
    <row r="37" spans="1:12" s="3" customFormat="1" ht="14.65" customHeight="1" thickBot="1">
      <c r="A37" s="14" t="s">
        <v>194</v>
      </c>
      <c r="B37" s="44">
        <f>B24-B11</f>
        <v>-13906</v>
      </c>
      <c r="C37" s="43" t="str">
        <f>'Tab. 2.40-3'!C24</f>
        <v>/</v>
      </c>
      <c r="D37" s="44">
        <f>D24-D11</f>
        <v>2891</v>
      </c>
      <c r="E37" s="43" t="str">
        <f>'Tab. 2.40-3'!E24</f>
        <v>/</v>
      </c>
      <c r="F37" s="44">
        <f t="shared" ref="F37:I40" si="9">F24-F11</f>
        <v>-6841</v>
      </c>
      <c r="G37" s="44">
        <f t="shared" si="9"/>
        <v>-4913</v>
      </c>
      <c r="H37" s="44">
        <f t="shared" si="9"/>
        <v>-6015</v>
      </c>
      <c r="I37" s="44">
        <f t="shared" si="9"/>
        <v>1102</v>
      </c>
      <c r="J37" s="43" t="str">
        <f>'Tab. 2.40-3'!J24</f>
        <v>/</v>
      </c>
      <c r="K37" s="43" t="str">
        <f>'Tab. 2.40-3'!K24</f>
        <v>/</v>
      </c>
      <c r="L37" s="44">
        <f>L24-L11</f>
        <v>439</v>
      </c>
    </row>
    <row r="38" spans="1:12" s="3" customFormat="1" ht="14.65" customHeight="1" thickBot="1">
      <c r="A38" s="81" t="s">
        <v>195</v>
      </c>
      <c r="B38" s="55">
        <f>B25-B12</f>
        <v>-21850</v>
      </c>
      <c r="C38" s="39" t="str">
        <f>'Tab. 2.40-3'!C25</f>
        <v>/</v>
      </c>
      <c r="D38" s="55">
        <f>D25-D12</f>
        <v>8025</v>
      </c>
      <c r="E38" s="39" t="str">
        <f>'Tab. 2.40-3'!E25</f>
        <v>/</v>
      </c>
      <c r="F38" s="55">
        <f t="shared" si="9"/>
        <v>-10982</v>
      </c>
      <c r="G38" s="55">
        <f t="shared" si="9"/>
        <v>-5081</v>
      </c>
      <c r="H38" s="55">
        <f t="shared" si="9"/>
        <v>-12706</v>
      </c>
      <c r="I38" s="55">
        <f t="shared" si="9"/>
        <v>7625</v>
      </c>
      <c r="J38" s="39" t="str">
        <f>'Tab. 2.40-3'!J25</f>
        <v>/</v>
      </c>
      <c r="K38" s="39" t="str">
        <f>'Tab. 2.40-3'!K25</f>
        <v>/</v>
      </c>
      <c r="L38" s="55">
        <f>L25-L12</f>
        <v>1015</v>
      </c>
    </row>
    <row r="39" spans="1:12" s="3" customFormat="1" ht="14.65" customHeight="1" thickBot="1">
      <c r="A39" s="14" t="s">
        <v>212</v>
      </c>
      <c r="B39" s="45">
        <f>B26-B13</f>
        <v>36107</v>
      </c>
      <c r="C39" s="42" t="str">
        <f>'Tab. 2.40-3'!C26</f>
        <v>/</v>
      </c>
      <c r="D39" s="45">
        <f>D26-D13</f>
        <v>9520</v>
      </c>
      <c r="E39" s="42" t="str">
        <f>'Tab. 2.40-3'!E26</f>
        <v>/</v>
      </c>
      <c r="F39" s="45">
        <f t="shared" si="9"/>
        <v>10354</v>
      </c>
      <c r="G39" s="45">
        <f t="shared" si="9"/>
        <v>18320</v>
      </c>
      <c r="H39" s="45">
        <f t="shared" si="9"/>
        <v>2184</v>
      </c>
      <c r="I39" s="45">
        <f t="shared" si="9"/>
        <v>16136</v>
      </c>
      <c r="J39" s="42" t="str">
        <f>'Tab. 2.40-3'!J26</f>
        <v>/</v>
      </c>
      <c r="K39" s="42" t="str">
        <f>'Tab. 2.40-3'!K26</f>
        <v>/</v>
      </c>
      <c r="L39" s="45">
        <f>L26-L13</f>
        <v>1755</v>
      </c>
    </row>
    <row r="40" spans="1:12" s="3" customFormat="1" ht="14.65" customHeight="1" thickBot="1">
      <c r="A40" s="81" t="s">
        <v>200</v>
      </c>
      <c r="B40" s="55">
        <f>B27-B14</f>
        <v>36137</v>
      </c>
      <c r="C40" s="55">
        <f>C27-C14</f>
        <v>6907</v>
      </c>
      <c r="D40" s="55">
        <f>D27-D14</f>
        <v>14831</v>
      </c>
      <c r="E40" s="55">
        <f>E27-E14</f>
        <v>8438</v>
      </c>
      <c r="F40" s="55">
        <f t="shared" si="9"/>
        <v>9525</v>
      </c>
      <c r="G40" s="55">
        <f t="shared" si="9"/>
        <v>21819</v>
      </c>
      <c r="H40" s="55">
        <f t="shared" si="9"/>
        <v>-982</v>
      </c>
      <c r="I40" s="55">
        <f t="shared" si="9"/>
        <v>22801</v>
      </c>
      <c r="J40" s="55">
        <f>J27-J14</f>
        <v>-3329</v>
      </c>
      <c r="K40" s="55">
        <f>K27-K14</f>
        <v>531</v>
      </c>
      <c r="L40" s="55">
        <f>L27-L14</f>
        <v>1775</v>
      </c>
    </row>
    <row r="41" spans="1:12" s="214" customFormat="1" ht="14.65" customHeight="1" thickBot="1">
      <c r="A41" s="213"/>
      <c r="B41" s="391" t="s">
        <v>193</v>
      </c>
      <c r="C41" s="391"/>
      <c r="D41" s="391"/>
      <c r="E41" s="391"/>
      <c r="F41" s="391"/>
      <c r="G41" s="391" t="s">
        <v>193</v>
      </c>
      <c r="H41" s="391"/>
      <c r="I41" s="391"/>
      <c r="J41" s="391"/>
      <c r="K41" s="391"/>
      <c r="L41" s="391"/>
    </row>
    <row r="42" spans="1:12" s="3" customFormat="1" ht="14.65" customHeight="1" thickBot="1">
      <c r="A42" s="13" t="s">
        <v>1</v>
      </c>
      <c r="B42" s="220" t="s">
        <v>103</v>
      </c>
      <c r="C42" s="220" t="s">
        <v>103</v>
      </c>
      <c r="D42" s="220" t="s">
        <v>103</v>
      </c>
      <c r="E42" s="220" t="s">
        <v>103</v>
      </c>
      <c r="F42" s="220" t="s">
        <v>103</v>
      </c>
      <c r="G42" s="220" t="s">
        <v>103</v>
      </c>
      <c r="H42" s="220" t="s">
        <v>103</v>
      </c>
      <c r="I42" s="220" t="s">
        <v>103</v>
      </c>
      <c r="J42" s="220" t="s">
        <v>103</v>
      </c>
      <c r="K42" s="220" t="s">
        <v>103</v>
      </c>
      <c r="L42" s="220" t="s">
        <v>103</v>
      </c>
    </row>
    <row r="43" spans="1:12" s="3" customFormat="1" ht="14.65" customHeight="1" thickBot="1">
      <c r="A43" s="14" t="s">
        <v>194</v>
      </c>
      <c r="B43" s="219">
        <f>B30-B17</f>
        <v>-2.3606396027594094</v>
      </c>
      <c r="C43" s="43" t="str">
        <f>'Tab. 2.40-3'!C30</f>
        <v>/</v>
      </c>
      <c r="D43" s="219">
        <f>D30-D17</f>
        <v>-6.4954569506252859</v>
      </c>
      <c r="E43" s="43" t="str">
        <f>'Tab. 2.40-3'!E30</f>
        <v>/</v>
      </c>
      <c r="F43" s="219">
        <f t="shared" ref="F43:I46" si="10">F30-F17</f>
        <v>-3.6468282838660215</v>
      </c>
      <c r="G43" s="219">
        <f t="shared" si="10"/>
        <v>-2.8299500649814657</v>
      </c>
      <c r="H43" s="219">
        <f t="shared" si="10"/>
        <v>-3.2409060449145297</v>
      </c>
      <c r="I43" s="219">
        <f t="shared" si="10"/>
        <v>-2.7382023178306749</v>
      </c>
      <c r="J43" s="43" t="str">
        <f>'Tab. 2.40-3'!J30</f>
        <v>/</v>
      </c>
      <c r="K43" s="43" t="str">
        <f>'Tab. 2.40-3'!K30</f>
        <v>/</v>
      </c>
      <c r="L43" s="219">
        <f>L30-L17</f>
        <v>-0.99707171215953139</v>
      </c>
    </row>
    <row r="44" spans="1:12" s="3" customFormat="1" ht="14.65" customHeight="1" thickBot="1">
      <c r="A44" s="81" t="s">
        <v>195</v>
      </c>
      <c r="B44" s="56">
        <f>B31-B18</f>
        <v>-3.7190739817759635</v>
      </c>
      <c r="C44" s="39" t="str">
        <f>'Tab. 2.40-3'!C31</f>
        <v>/</v>
      </c>
      <c r="D44" s="56">
        <f>D31-D18</f>
        <v>2.4808773170121086</v>
      </c>
      <c r="E44" s="39" t="str">
        <f>'Tab. 2.40-3'!E31</f>
        <v>/</v>
      </c>
      <c r="F44" s="56">
        <f t="shared" si="10"/>
        <v>-4.3976043045011295</v>
      </c>
      <c r="G44" s="56">
        <f t="shared" si="10"/>
        <v>-4.1778651408686258</v>
      </c>
      <c r="H44" s="56">
        <f t="shared" si="10"/>
        <v>-3.3213717228025814</v>
      </c>
      <c r="I44" s="56">
        <f t="shared" si="10"/>
        <v>-2.7575502856081968</v>
      </c>
      <c r="J44" s="39" t="str">
        <f>'Tab. 2.40-3'!J31</f>
        <v>/</v>
      </c>
      <c r="K44" s="39" t="str">
        <f>'Tab. 2.40-3'!K31</f>
        <v>/</v>
      </c>
      <c r="L44" s="56">
        <f>L31-L18</f>
        <v>-1.6777568347965683</v>
      </c>
    </row>
    <row r="45" spans="1:12" s="3" customFormat="1" ht="14.65" customHeight="1" thickBot="1">
      <c r="A45" s="14" t="s">
        <v>212</v>
      </c>
      <c r="B45" s="57">
        <f>B32-B19</f>
        <v>6.0797135845353765</v>
      </c>
      <c r="C45" s="42" t="str">
        <f>'Tab. 2.40-3'!C32</f>
        <v>/</v>
      </c>
      <c r="D45" s="57">
        <f>D32-D19</f>
        <v>4.0145796336131809</v>
      </c>
      <c r="E45" s="42" t="str">
        <f>'Tab. 2.40-3'!E32</f>
        <v>/</v>
      </c>
      <c r="F45" s="57">
        <f t="shared" si="10"/>
        <v>8.0444325883671546</v>
      </c>
      <c r="G45" s="57">
        <f t="shared" si="10"/>
        <v>7.0078152058500862</v>
      </c>
      <c r="H45" s="57">
        <f t="shared" si="10"/>
        <v>6.5622777677171129</v>
      </c>
      <c r="I45" s="57">
        <f t="shared" si="10"/>
        <v>5.4957526034388806</v>
      </c>
      <c r="J45" s="42" t="str">
        <f>'Tab. 2.40-3'!J32</f>
        <v>/</v>
      </c>
      <c r="K45" s="42" t="str">
        <f>'Tab. 2.40-3'!K32</f>
        <v>/</v>
      </c>
      <c r="L45" s="57">
        <f>L32-L19</f>
        <v>2.6748285469560926</v>
      </c>
    </row>
    <row r="46" spans="1:12" s="3" customFormat="1" ht="14.65" customHeight="1" thickBot="1">
      <c r="A46" s="81" t="s">
        <v>200</v>
      </c>
      <c r="B46" s="56">
        <f>B33-B20</f>
        <v>6.0735052343928331</v>
      </c>
      <c r="C46" s="56">
        <f>C33-C20</f>
        <v>4.3723528267202809</v>
      </c>
      <c r="D46" s="56">
        <f>D33-D20</f>
        <v>5.0592580247309726</v>
      </c>
      <c r="E46" s="56">
        <f>E33-E20</f>
        <v>5.4305242152973179</v>
      </c>
      <c r="F46" s="56">
        <f t="shared" si="10"/>
        <v>8.1970776827675991</v>
      </c>
      <c r="G46" s="56">
        <f t="shared" si="10"/>
        <v>8.0507871652939329</v>
      </c>
      <c r="H46" s="56">
        <f t="shared" si="10"/>
        <v>5.8397322083318883</v>
      </c>
      <c r="I46" s="56">
        <f t="shared" si="10"/>
        <v>8.2738680900127051</v>
      </c>
      <c r="J46" s="56">
        <f>J33-J20</f>
        <v>-0.27897600798910105</v>
      </c>
      <c r="K46" s="56">
        <f>K33-K20</f>
        <v>0.38099247739290831</v>
      </c>
      <c r="L46" s="56">
        <f>L33-L20</f>
        <v>-0.23897616947437683</v>
      </c>
    </row>
    <row r="47" spans="1:12" s="230" customFormat="1" ht="20.149999999999999" customHeight="1">
      <c r="A47" s="378" t="s">
        <v>127</v>
      </c>
      <c r="B47" s="378"/>
      <c r="C47" s="378"/>
      <c r="D47" s="378"/>
      <c r="E47" s="378"/>
      <c r="F47" s="378"/>
      <c r="G47" s="378"/>
      <c r="H47" s="378"/>
      <c r="I47" s="378"/>
      <c r="J47" s="378"/>
      <c r="K47" s="378"/>
      <c r="L47" s="378"/>
    </row>
  </sheetData>
  <mergeCells count="31">
    <mergeCell ref="A47:L47"/>
    <mergeCell ref="B21:F21"/>
    <mergeCell ref="G21:L21"/>
    <mergeCell ref="B22:F22"/>
    <mergeCell ref="G22:L22"/>
    <mergeCell ref="B41:F41"/>
    <mergeCell ref="G41:L41"/>
    <mergeCell ref="B28:F28"/>
    <mergeCell ref="G28:L28"/>
    <mergeCell ref="B34:F34"/>
    <mergeCell ref="G34:L34"/>
    <mergeCell ref="B35:F35"/>
    <mergeCell ref="G35:L35"/>
    <mergeCell ref="B8:F8"/>
    <mergeCell ref="G8:L8"/>
    <mergeCell ref="B9:F9"/>
    <mergeCell ref="G9:L9"/>
    <mergeCell ref="B15:F15"/>
    <mergeCell ref="G15:L15"/>
    <mergeCell ref="A5:A7"/>
    <mergeCell ref="B5:B7"/>
    <mergeCell ref="C5:K5"/>
    <mergeCell ref="L5:L7"/>
    <mergeCell ref="C6:C7"/>
    <mergeCell ref="D6:D7"/>
    <mergeCell ref="E6:E7"/>
    <mergeCell ref="F6:F7"/>
    <mergeCell ref="G6:G7"/>
    <mergeCell ref="J6:J7"/>
    <mergeCell ref="H6:I6"/>
    <mergeCell ref="K6:K7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1200" verticalDpi="1200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7"/>
  <sheetViews>
    <sheetView zoomScaleNormal="100" workbookViewId="0"/>
  </sheetViews>
  <sheetFormatPr baseColWidth="10" defaultColWidth="10.81640625" defaultRowHeight="14"/>
  <cols>
    <col min="1" max="1" width="26.26953125" style="37" customWidth="1"/>
    <col min="2" max="2" width="12.54296875" style="37" customWidth="1"/>
    <col min="3" max="12" width="14.54296875" style="37" customWidth="1"/>
    <col min="13" max="16384" width="10.81640625" style="37"/>
  </cols>
  <sheetData>
    <row r="1" spans="1:12" s="34" customFormat="1" ht="20.25" customHeight="1">
      <c r="A1" s="4" t="s">
        <v>0</v>
      </c>
    </row>
    <row r="2" spans="1:12" s="3" customFormat="1" ht="14.65" customHeight="1">
      <c r="A2" s="10"/>
    </row>
    <row r="3" spans="1:12" s="11" customFormat="1" ht="14.65" customHeight="1">
      <c r="A3" s="36" t="s">
        <v>334</v>
      </c>
    </row>
    <row r="4" spans="1:12" s="3" customFormat="1" ht="14.65" customHeight="1" thickBot="1"/>
    <row r="5" spans="1:12" s="11" customFormat="1" ht="20.149999999999999" customHeight="1" thickBot="1">
      <c r="A5" s="389" t="s">
        <v>196</v>
      </c>
      <c r="B5" s="402" t="s">
        <v>54</v>
      </c>
      <c r="C5" s="397" t="s">
        <v>209</v>
      </c>
      <c r="D5" s="424"/>
      <c r="E5" s="424"/>
      <c r="F5" s="424"/>
      <c r="G5" s="424"/>
      <c r="H5" s="424"/>
      <c r="I5" s="424"/>
      <c r="J5" s="424"/>
      <c r="K5" s="424"/>
      <c r="L5" s="389" t="s">
        <v>188</v>
      </c>
    </row>
    <row r="6" spans="1:12" s="11" customFormat="1" ht="20.149999999999999" customHeight="1" thickBot="1">
      <c r="A6" s="389"/>
      <c r="B6" s="428"/>
      <c r="C6" s="389" t="s">
        <v>222</v>
      </c>
      <c r="D6" s="389" t="s">
        <v>223</v>
      </c>
      <c r="E6" s="389" t="s">
        <v>224</v>
      </c>
      <c r="F6" s="389" t="s">
        <v>225</v>
      </c>
      <c r="G6" s="389" t="s">
        <v>229</v>
      </c>
      <c r="H6" s="389" t="s">
        <v>75</v>
      </c>
      <c r="I6" s="389"/>
      <c r="J6" s="389" t="s">
        <v>228</v>
      </c>
      <c r="K6" s="389" t="s">
        <v>192</v>
      </c>
      <c r="L6" s="389"/>
    </row>
    <row r="7" spans="1:12" s="11" customFormat="1" ht="54.65" customHeight="1" thickBot="1">
      <c r="A7" s="389"/>
      <c r="B7" s="428"/>
      <c r="C7" s="382"/>
      <c r="D7" s="382"/>
      <c r="E7" s="382"/>
      <c r="F7" s="382"/>
      <c r="G7" s="382"/>
      <c r="H7" s="238" t="s">
        <v>226</v>
      </c>
      <c r="I7" s="238" t="s">
        <v>227</v>
      </c>
      <c r="J7" s="382"/>
      <c r="K7" s="382"/>
      <c r="L7" s="382"/>
    </row>
    <row r="8" spans="1:12" s="214" customFormat="1" ht="14.65" customHeight="1" thickBot="1">
      <c r="A8" s="213"/>
      <c r="B8" s="429">
        <v>2012</v>
      </c>
      <c r="C8" s="430"/>
      <c r="D8" s="430"/>
      <c r="E8" s="430"/>
      <c r="F8" s="430"/>
      <c r="G8" s="430">
        <v>2012</v>
      </c>
      <c r="H8" s="430"/>
      <c r="I8" s="430"/>
      <c r="J8" s="430"/>
      <c r="K8" s="430"/>
      <c r="L8" s="431"/>
    </row>
    <row r="9" spans="1:12" s="214" customFormat="1" ht="14.65" customHeight="1" thickBot="1">
      <c r="A9" s="213"/>
      <c r="B9" s="432" t="s">
        <v>5</v>
      </c>
      <c r="C9" s="432"/>
      <c r="D9" s="432"/>
      <c r="E9" s="432"/>
      <c r="F9" s="432"/>
      <c r="G9" s="432" t="s">
        <v>5</v>
      </c>
      <c r="H9" s="432"/>
      <c r="I9" s="432"/>
      <c r="J9" s="432"/>
      <c r="K9" s="432"/>
      <c r="L9" s="432"/>
    </row>
    <row r="10" spans="1:12" s="3" customFormat="1" ht="14.65" customHeight="1" thickBot="1">
      <c r="A10" s="13" t="s">
        <v>1</v>
      </c>
      <c r="B10" s="216">
        <f t="shared" ref="B10:L10" si="0">SUM(B11:B13)</f>
        <v>157459</v>
      </c>
      <c r="C10" s="216">
        <f t="shared" si="0"/>
        <v>12707</v>
      </c>
      <c r="D10" s="216">
        <f t="shared" si="0"/>
        <v>22108</v>
      </c>
      <c r="E10" s="216">
        <f t="shared" si="0"/>
        <v>59737</v>
      </c>
      <c r="F10" s="216">
        <f t="shared" si="0"/>
        <v>27890</v>
      </c>
      <c r="G10" s="216">
        <f t="shared" si="0"/>
        <v>47743</v>
      </c>
      <c r="H10" s="216">
        <f t="shared" si="0"/>
        <v>20712</v>
      </c>
      <c r="I10" s="216">
        <f t="shared" si="0"/>
        <v>27031</v>
      </c>
      <c r="J10" s="216">
        <f t="shared" si="0"/>
        <v>3510</v>
      </c>
      <c r="K10" s="216">
        <f t="shared" si="0"/>
        <v>19478</v>
      </c>
      <c r="L10" s="216">
        <f t="shared" si="0"/>
        <v>14267</v>
      </c>
    </row>
    <row r="11" spans="1:12" s="3" customFormat="1" ht="14.65" customHeight="1" thickBot="1">
      <c r="A11" s="14" t="s">
        <v>194</v>
      </c>
      <c r="B11" s="43">
        <v>30790</v>
      </c>
      <c r="C11" s="43">
        <v>1520</v>
      </c>
      <c r="D11" s="43">
        <v>2499</v>
      </c>
      <c r="E11" s="43">
        <v>7935</v>
      </c>
      <c r="F11" s="43">
        <v>3147</v>
      </c>
      <c r="G11" s="43">
        <v>4942</v>
      </c>
      <c r="H11" s="43">
        <v>2484</v>
      </c>
      <c r="I11" s="43">
        <v>2458</v>
      </c>
      <c r="J11" s="43">
        <v>1005</v>
      </c>
      <c r="K11" s="43">
        <v>11943</v>
      </c>
      <c r="L11" s="43">
        <v>3445</v>
      </c>
    </row>
    <row r="12" spans="1:12" s="3" customFormat="1" ht="14.65" customHeight="1" thickBot="1">
      <c r="A12" s="81" t="s">
        <v>195</v>
      </c>
      <c r="B12" s="39">
        <v>49192</v>
      </c>
      <c r="C12" s="39">
        <v>2463</v>
      </c>
      <c r="D12" s="39">
        <v>4510</v>
      </c>
      <c r="E12" s="39">
        <v>19180</v>
      </c>
      <c r="F12" s="39">
        <v>9782</v>
      </c>
      <c r="G12" s="39">
        <v>14073</v>
      </c>
      <c r="H12" s="39">
        <v>6945</v>
      </c>
      <c r="I12" s="39">
        <v>7128</v>
      </c>
      <c r="J12" s="39">
        <v>1018</v>
      </c>
      <c r="K12" s="39">
        <v>7007</v>
      </c>
      <c r="L12" s="39">
        <v>5434</v>
      </c>
    </row>
    <row r="13" spans="1:12" s="3" customFormat="1" ht="14.65" customHeight="1" thickBot="1">
      <c r="A13" s="14" t="s">
        <v>212</v>
      </c>
      <c r="B13" s="42">
        <f>18131+59346</f>
        <v>77477</v>
      </c>
      <c r="C13" s="42">
        <v>8724</v>
      </c>
      <c r="D13" s="42">
        <f>4198+10901</f>
        <v>15099</v>
      </c>
      <c r="E13" s="42">
        <v>32622</v>
      </c>
      <c r="F13" s="42">
        <f>2814+12147</f>
        <v>14961</v>
      </c>
      <c r="G13" s="42">
        <v>28728</v>
      </c>
      <c r="H13" s="42">
        <f>2568+8715</f>
        <v>11283</v>
      </c>
      <c r="I13" s="42">
        <f>3681+13764</f>
        <v>17445</v>
      </c>
      <c r="J13" s="42">
        <v>1487</v>
      </c>
      <c r="K13" s="42">
        <v>528</v>
      </c>
      <c r="L13" s="42">
        <v>5388</v>
      </c>
    </row>
    <row r="14" spans="1:12" s="3" customFormat="1" ht="14.65" customHeight="1" thickBot="1">
      <c r="A14" s="81" t="s">
        <v>200</v>
      </c>
      <c r="B14" s="39">
        <v>127761</v>
      </c>
      <c r="C14" s="39">
        <v>12053</v>
      </c>
      <c r="D14" s="39">
        <v>20768</v>
      </c>
      <c r="E14" s="39">
        <v>47259</v>
      </c>
      <c r="F14" s="39">
        <v>20752</v>
      </c>
      <c r="G14" s="39">
        <v>38648</v>
      </c>
      <c r="H14" s="39">
        <v>15628</v>
      </c>
      <c r="I14" s="39">
        <v>23020</v>
      </c>
      <c r="J14" s="39">
        <v>2992</v>
      </c>
      <c r="K14" s="39">
        <v>15622</v>
      </c>
      <c r="L14" s="39">
        <v>11170</v>
      </c>
    </row>
    <row r="15" spans="1:12" s="214" customFormat="1" ht="14.65" customHeight="1" thickBot="1">
      <c r="A15" s="213"/>
      <c r="B15" s="391" t="s">
        <v>193</v>
      </c>
      <c r="C15" s="391"/>
      <c r="D15" s="391"/>
      <c r="E15" s="391"/>
      <c r="F15" s="391"/>
      <c r="G15" s="391" t="s">
        <v>193</v>
      </c>
      <c r="H15" s="391"/>
      <c r="I15" s="391"/>
      <c r="J15" s="391"/>
      <c r="K15" s="391"/>
      <c r="L15" s="391"/>
    </row>
    <row r="16" spans="1:12" s="3" customFormat="1" ht="14.65" customHeight="1" thickBot="1">
      <c r="A16" s="13" t="s">
        <v>1</v>
      </c>
      <c r="B16" s="40">
        <f>B10*100/B$10</f>
        <v>100</v>
      </c>
      <c r="C16" s="40">
        <f t="shared" ref="C16:L16" si="1">SUM(C17:C19)</f>
        <v>100</v>
      </c>
      <c r="D16" s="40">
        <f t="shared" si="1"/>
        <v>100</v>
      </c>
      <c r="E16" s="40">
        <f t="shared" si="1"/>
        <v>100</v>
      </c>
      <c r="F16" s="40">
        <f t="shared" si="1"/>
        <v>100</v>
      </c>
      <c r="G16" s="40">
        <f t="shared" si="1"/>
        <v>100</v>
      </c>
      <c r="H16" s="40">
        <f t="shared" si="1"/>
        <v>100</v>
      </c>
      <c r="I16" s="40">
        <f t="shared" si="1"/>
        <v>100</v>
      </c>
      <c r="J16" s="40">
        <f t="shared" si="1"/>
        <v>100</v>
      </c>
      <c r="K16" s="40">
        <f t="shared" si="1"/>
        <v>100</v>
      </c>
      <c r="L16" s="40">
        <f t="shared" si="1"/>
        <v>100</v>
      </c>
    </row>
    <row r="17" spans="1:12" s="3" customFormat="1" ht="14.65" customHeight="1" thickBot="1">
      <c r="A17" s="14" t="s">
        <v>194</v>
      </c>
      <c r="B17" s="215">
        <f>B11*100/B$10</f>
        <v>19.554296674054832</v>
      </c>
      <c r="C17" s="215">
        <f t="shared" ref="C17:L17" si="2">C11*100/C$10</f>
        <v>11.961910757850005</v>
      </c>
      <c r="D17" s="215">
        <f t="shared" si="2"/>
        <v>11.303600506603944</v>
      </c>
      <c r="E17" s="215">
        <f t="shared" si="2"/>
        <v>13.283224802048981</v>
      </c>
      <c r="F17" s="215">
        <f t="shared" si="2"/>
        <v>11.283614198637505</v>
      </c>
      <c r="G17" s="215">
        <f t="shared" si="2"/>
        <v>10.351255681461156</v>
      </c>
      <c r="H17" s="215">
        <f t="shared" si="2"/>
        <v>11.993047508690614</v>
      </c>
      <c r="I17" s="215">
        <f t="shared" si="2"/>
        <v>9.093263290296326</v>
      </c>
      <c r="J17" s="215">
        <f t="shared" si="2"/>
        <v>28.632478632478634</v>
      </c>
      <c r="K17" s="215">
        <f t="shared" si="2"/>
        <v>61.315330116028342</v>
      </c>
      <c r="L17" s="215">
        <f t="shared" si="2"/>
        <v>24.146632088035325</v>
      </c>
    </row>
    <row r="18" spans="1:12" s="3" customFormat="1" ht="14.65" customHeight="1" thickBot="1">
      <c r="A18" s="81" t="s">
        <v>195</v>
      </c>
      <c r="B18" s="60">
        <f>B12*100/B$10</f>
        <v>31.241148489448047</v>
      </c>
      <c r="C18" s="60">
        <f t="shared" ref="C18:L18" si="3">C12*100/C$10</f>
        <v>19.383017234595105</v>
      </c>
      <c r="D18" s="60">
        <f t="shared" si="3"/>
        <v>20.399855256015922</v>
      </c>
      <c r="E18" s="60">
        <f t="shared" si="3"/>
        <v>32.107404121398801</v>
      </c>
      <c r="F18" s="60">
        <f t="shared" si="3"/>
        <v>35.073503047687346</v>
      </c>
      <c r="G18" s="60">
        <f t="shared" si="3"/>
        <v>29.476572481829798</v>
      </c>
      <c r="H18" s="60">
        <f t="shared" si="3"/>
        <v>33.531286210892233</v>
      </c>
      <c r="I18" s="60">
        <f t="shared" si="3"/>
        <v>26.36972365062336</v>
      </c>
      <c r="J18" s="60">
        <f t="shared" si="3"/>
        <v>29.002849002849004</v>
      </c>
      <c r="K18" s="60">
        <f t="shared" si="3"/>
        <v>35.97391929356197</v>
      </c>
      <c r="L18" s="60">
        <f t="shared" si="3"/>
        <v>38.087895142636853</v>
      </c>
    </row>
    <row r="19" spans="1:12" s="3" customFormat="1" ht="14.65" customHeight="1" thickBot="1">
      <c r="A19" s="14" t="s">
        <v>212</v>
      </c>
      <c r="B19" s="61">
        <f>B13*100/B$10</f>
        <v>49.204554836497117</v>
      </c>
      <c r="C19" s="61">
        <f t="shared" ref="C19:L19" si="4">C13*100/C$10</f>
        <v>68.655072007554892</v>
      </c>
      <c r="D19" s="61">
        <f t="shared" si="4"/>
        <v>68.296544237380132</v>
      </c>
      <c r="E19" s="61">
        <f t="shared" si="4"/>
        <v>54.609371076552222</v>
      </c>
      <c r="F19" s="61">
        <f t="shared" si="4"/>
        <v>53.642882753675153</v>
      </c>
      <c r="G19" s="61">
        <f t="shared" si="4"/>
        <v>60.172171836709047</v>
      </c>
      <c r="H19" s="61">
        <f t="shared" si="4"/>
        <v>54.475666280417151</v>
      </c>
      <c r="I19" s="61">
        <f t="shared" si="4"/>
        <v>64.537013059080309</v>
      </c>
      <c r="J19" s="61">
        <f t="shared" si="4"/>
        <v>42.364672364672366</v>
      </c>
      <c r="K19" s="61">
        <f t="shared" si="4"/>
        <v>2.7107505904096931</v>
      </c>
      <c r="L19" s="61">
        <f t="shared" si="4"/>
        <v>37.765472769327822</v>
      </c>
    </row>
    <row r="20" spans="1:12" s="3" customFormat="1" ht="14.65" customHeight="1" thickBot="1">
      <c r="A20" s="81" t="s">
        <v>200</v>
      </c>
      <c r="B20" s="60">
        <f>B14*100/B$10</f>
        <v>81.139217193047074</v>
      </c>
      <c r="C20" s="60">
        <f t="shared" ref="C20:L20" si="5">C14*100/C$10</f>
        <v>94.853230502872435</v>
      </c>
      <c r="D20" s="60">
        <f t="shared" si="5"/>
        <v>93.938845666726976</v>
      </c>
      <c r="E20" s="60">
        <f t="shared" si="5"/>
        <v>79.11177327284598</v>
      </c>
      <c r="F20" s="60">
        <f t="shared" si="5"/>
        <v>74.406597346719252</v>
      </c>
      <c r="G20" s="60">
        <f t="shared" si="5"/>
        <v>80.950086923737516</v>
      </c>
      <c r="H20" s="60">
        <f t="shared" si="5"/>
        <v>75.453843182696019</v>
      </c>
      <c r="I20" s="60">
        <f t="shared" si="5"/>
        <v>85.161481262254455</v>
      </c>
      <c r="J20" s="60">
        <f t="shared" si="5"/>
        <v>85.242165242165242</v>
      </c>
      <c r="K20" s="60">
        <f t="shared" si="5"/>
        <v>80.203306294280722</v>
      </c>
      <c r="L20" s="60">
        <f t="shared" si="5"/>
        <v>78.292563257867812</v>
      </c>
    </row>
    <row r="21" spans="1:12" s="214" customFormat="1" ht="14.65" customHeight="1" thickBot="1">
      <c r="A21" s="213"/>
      <c r="B21" s="429">
        <v>2015</v>
      </c>
      <c r="C21" s="430"/>
      <c r="D21" s="430"/>
      <c r="E21" s="430"/>
      <c r="F21" s="430"/>
      <c r="G21" s="430">
        <v>2015</v>
      </c>
      <c r="H21" s="430"/>
      <c r="I21" s="430"/>
      <c r="J21" s="430"/>
      <c r="K21" s="430"/>
      <c r="L21" s="431"/>
    </row>
    <row r="22" spans="1:12" s="214" customFormat="1" ht="14.65" customHeight="1" thickBot="1">
      <c r="A22" s="213"/>
      <c r="B22" s="432" t="s">
        <v>5</v>
      </c>
      <c r="C22" s="432"/>
      <c r="D22" s="432"/>
      <c r="E22" s="432"/>
      <c r="F22" s="432"/>
      <c r="G22" s="432" t="s">
        <v>5</v>
      </c>
      <c r="H22" s="432"/>
      <c r="I22" s="432"/>
      <c r="J22" s="432"/>
      <c r="K22" s="432"/>
      <c r="L22" s="432"/>
    </row>
    <row r="23" spans="1:12" s="3" customFormat="1" ht="14.65" customHeight="1" thickBot="1">
      <c r="A23" s="13" t="s">
        <v>1</v>
      </c>
      <c r="B23" s="216">
        <f t="shared" ref="B23:L23" si="6">SUM(B24:B26)</f>
        <v>170127</v>
      </c>
      <c r="C23" s="216">
        <f t="shared" si="6"/>
        <v>15973</v>
      </c>
      <c r="D23" s="216">
        <f t="shared" si="6"/>
        <v>28751</v>
      </c>
      <c r="E23" s="216">
        <f t="shared" si="6"/>
        <v>64676</v>
      </c>
      <c r="F23" s="216">
        <f t="shared" si="6"/>
        <v>27753</v>
      </c>
      <c r="G23" s="216">
        <f t="shared" si="6"/>
        <v>53521</v>
      </c>
      <c r="H23" s="216">
        <f t="shared" si="6"/>
        <v>19461</v>
      </c>
      <c r="I23" s="216">
        <f t="shared" si="6"/>
        <v>34060</v>
      </c>
      <c r="J23" s="216">
        <f t="shared" si="6"/>
        <v>1973</v>
      </c>
      <c r="K23" s="216">
        <f t="shared" si="6"/>
        <v>19950</v>
      </c>
      <c r="L23" s="216">
        <f t="shared" si="6"/>
        <v>14009</v>
      </c>
    </row>
    <row r="24" spans="1:12" s="3" customFormat="1" ht="14.65" customHeight="1" thickBot="1">
      <c r="A24" s="14" t="s">
        <v>194</v>
      </c>
      <c r="B24" s="43">
        <f>'Tab. 2.40-4'!B11</f>
        <v>28529</v>
      </c>
      <c r="C24" s="43">
        <f>'Tab. 2.40-4'!C11</f>
        <v>1404</v>
      </c>
      <c r="D24" s="43">
        <f>'Tab. 2.40-4'!D11</f>
        <v>2546</v>
      </c>
      <c r="E24" s="43">
        <f>'Tab. 2.40-4'!E11</f>
        <v>6248</v>
      </c>
      <c r="F24" s="43">
        <f>'Tab. 2.40-4'!F11</f>
        <v>2314</v>
      </c>
      <c r="G24" s="43">
        <f>'Tab. 2.40-4'!G11</f>
        <v>4531</v>
      </c>
      <c r="H24" s="43">
        <f>'Tab. 2.40-4'!H11</f>
        <v>1955</v>
      </c>
      <c r="I24" s="43">
        <f>'Tab. 2.40-4'!I11</f>
        <v>2576</v>
      </c>
      <c r="J24" s="43">
        <f>'Tab. 2.40-4'!J11</f>
        <v>568</v>
      </c>
      <c r="K24" s="43">
        <f>'Tab. 2.40-4'!K11</f>
        <v>12037</v>
      </c>
      <c r="L24" s="43">
        <f>'Tab. 2.40-4'!L11</f>
        <v>3737</v>
      </c>
    </row>
    <row r="25" spans="1:12" s="3" customFormat="1" ht="14.65" customHeight="1" thickBot="1">
      <c r="A25" s="81" t="s">
        <v>195</v>
      </c>
      <c r="B25" s="39">
        <f>'Tab. 2.40-4'!B12</f>
        <v>50535</v>
      </c>
      <c r="C25" s="39">
        <f>'Tab. 2.40-4'!C12</f>
        <v>3321</v>
      </c>
      <c r="D25" s="39">
        <f>'Tab. 2.40-4'!D12</f>
        <v>6323</v>
      </c>
      <c r="E25" s="39">
        <f>'Tab. 2.40-4'!E12</f>
        <v>18689</v>
      </c>
      <c r="F25" s="39">
        <f>'Tab. 2.40-4'!F12</f>
        <v>8866</v>
      </c>
      <c r="G25" s="39">
        <f>'Tab. 2.40-4'!G12</f>
        <v>15101</v>
      </c>
      <c r="H25" s="39">
        <f>'Tab. 2.40-4'!H12</f>
        <v>5739</v>
      </c>
      <c r="I25" s="39">
        <f>'Tab. 2.40-4'!I12</f>
        <v>9362</v>
      </c>
      <c r="J25" s="39">
        <f>'Tab. 2.40-4'!J12</f>
        <v>541</v>
      </c>
      <c r="K25" s="39">
        <f>'Tab. 2.40-4'!K12</f>
        <v>7217</v>
      </c>
      <c r="L25" s="39">
        <f>'Tab. 2.40-4'!L12</f>
        <v>5658</v>
      </c>
    </row>
    <row r="26" spans="1:12" s="3" customFormat="1" ht="14.65" customHeight="1" thickBot="1">
      <c r="A26" s="14" t="s">
        <v>212</v>
      </c>
      <c r="B26" s="42">
        <f>'Tab. 2.40-4'!B13</f>
        <v>91063</v>
      </c>
      <c r="C26" s="42">
        <f>'Tab. 2.40-4'!C13</f>
        <v>11248</v>
      </c>
      <c r="D26" s="42">
        <f>'Tab. 2.40-4'!D13</f>
        <v>19882</v>
      </c>
      <c r="E26" s="42">
        <f>'Tab. 2.40-4'!E13</f>
        <v>39739</v>
      </c>
      <c r="F26" s="42">
        <f>'Tab. 2.40-4'!F13</f>
        <v>16573</v>
      </c>
      <c r="G26" s="42">
        <f>'Tab. 2.40-4'!G13</f>
        <v>33889</v>
      </c>
      <c r="H26" s="42">
        <f>'Tab. 2.40-4'!H13</f>
        <v>11767</v>
      </c>
      <c r="I26" s="42">
        <f>'Tab. 2.40-4'!I13</f>
        <v>22122</v>
      </c>
      <c r="J26" s="42">
        <f>'Tab. 2.40-4'!J13</f>
        <v>864</v>
      </c>
      <c r="K26" s="42">
        <f>'Tab. 2.40-4'!K13</f>
        <v>696</v>
      </c>
      <c r="L26" s="42">
        <f>'Tab. 2.40-4'!L13</f>
        <v>4614</v>
      </c>
    </row>
    <row r="27" spans="1:12" s="3" customFormat="1" ht="14.65" customHeight="1" thickBot="1">
      <c r="A27" s="81" t="s">
        <v>200</v>
      </c>
      <c r="B27" s="39">
        <f>'Tab. 2.40-4'!B14</f>
        <v>144556</v>
      </c>
      <c r="C27" s="39">
        <f>'Tab. 2.40-4'!C14</f>
        <v>15007</v>
      </c>
      <c r="D27" s="39">
        <f>'Tab. 2.40-4'!D14</f>
        <v>26709</v>
      </c>
      <c r="E27" s="39">
        <f>'Tab. 2.40-4'!E14</f>
        <v>54773</v>
      </c>
      <c r="F27" s="39">
        <f>'Tab. 2.40-4'!F14</f>
        <v>22478</v>
      </c>
      <c r="G27" s="39">
        <f>'Tab. 2.40-4'!G14</f>
        <v>45813</v>
      </c>
      <c r="H27" s="39">
        <f>'Tab. 2.40-4'!H14</f>
        <v>15890</v>
      </c>
      <c r="I27" s="39">
        <f>'Tab. 2.40-4'!I14</f>
        <v>29923</v>
      </c>
      <c r="J27" s="39">
        <f>'Tab. 2.40-4'!J14</f>
        <v>1735</v>
      </c>
      <c r="K27" s="39">
        <f>'Tab. 2.40-4'!K14</f>
        <v>16513</v>
      </c>
      <c r="L27" s="39">
        <f>'Tab. 2.40-4'!L14</f>
        <v>10695</v>
      </c>
    </row>
    <row r="28" spans="1:12" s="214" customFormat="1" ht="14.65" customHeight="1" thickBot="1">
      <c r="A28" s="213"/>
      <c r="B28" s="391" t="s">
        <v>193</v>
      </c>
      <c r="C28" s="391"/>
      <c r="D28" s="391"/>
      <c r="E28" s="391"/>
      <c r="F28" s="391"/>
      <c r="G28" s="391" t="s">
        <v>193</v>
      </c>
      <c r="H28" s="391"/>
      <c r="I28" s="391"/>
      <c r="J28" s="391"/>
      <c r="K28" s="391"/>
      <c r="L28" s="391"/>
    </row>
    <row r="29" spans="1:12" s="3" customFormat="1" ht="14.65" customHeight="1" thickBot="1">
      <c r="A29" s="13" t="s">
        <v>1</v>
      </c>
      <c r="B29" s="40">
        <f t="shared" ref="B29:L29" si="7">B23*100/B$23</f>
        <v>100</v>
      </c>
      <c r="C29" s="40">
        <f t="shared" si="7"/>
        <v>100</v>
      </c>
      <c r="D29" s="40">
        <f t="shared" si="7"/>
        <v>100</v>
      </c>
      <c r="E29" s="40">
        <f t="shared" si="7"/>
        <v>100</v>
      </c>
      <c r="F29" s="40">
        <f t="shared" si="7"/>
        <v>100</v>
      </c>
      <c r="G29" s="40">
        <f t="shared" si="7"/>
        <v>100</v>
      </c>
      <c r="H29" s="40">
        <f t="shared" si="7"/>
        <v>100</v>
      </c>
      <c r="I29" s="40">
        <f t="shared" si="7"/>
        <v>100</v>
      </c>
      <c r="J29" s="40">
        <f t="shared" si="7"/>
        <v>100</v>
      </c>
      <c r="K29" s="40">
        <f t="shared" si="7"/>
        <v>100</v>
      </c>
      <c r="L29" s="40">
        <f t="shared" si="7"/>
        <v>100</v>
      </c>
    </row>
    <row r="30" spans="1:12" s="3" customFormat="1" ht="14.65" customHeight="1" thickBot="1">
      <c r="A30" s="14" t="s">
        <v>194</v>
      </c>
      <c r="B30" s="215">
        <f t="shared" ref="B30:L30" si="8">B24*100/B$23</f>
        <v>16.769237099343432</v>
      </c>
      <c r="C30" s="215">
        <f t="shared" si="8"/>
        <v>8.7898328429224311</v>
      </c>
      <c r="D30" s="215">
        <f t="shared" si="8"/>
        <v>8.8553441619421935</v>
      </c>
      <c r="E30" s="215">
        <f t="shared" si="8"/>
        <v>9.6604613767085166</v>
      </c>
      <c r="F30" s="215">
        <f t="shared" si="8"/>
        <v>8.3378373509170185</v>
      </c>
      <c r="G30" s="215">
        <f t="shared" si="8"/>
        <v>8.4658358401375153</v>
      </c>
      <c r="H30" s="215">
        <f t="shared" si="8"/>
        <v>10.045732490622271</v>
      </c>
      <c r="I30" s="215">
        <f t="shared" si="8"/>
        <v>7.563123899001762</v>
      </c>
      <c r="J30" s="215">
        <f t="shared" si="8"/>
        <v>28.788646730866702</v>
      </c>
      <c r="K30" s="215">
        <f t="shared" si="8"/>
        <v>60.335839598997495</v>
      </c>
      <c r="L30" s="215">
        <f t="shared" si="8"/>
        <v>26.67570847312442</v>
      </c>
    </row>
    <row r="31" spans="1:12" s="3" customFormat="1" ht="14.65" customHeight="1" thickBot="1">
      <c r="A31" s="81" t="s">
        <v>195</v>
      </c>
      <c r="B31" s="60">
        <f t="shared" ref="B31:L31" si="9">B25*100/B$23</f>
        <v>29.704279743955986</v>
      </c>
      <c r="C31" s="60">
        <f t="shared" si="9"/>
        <v>20.791335378451137</v>
      </c>
      <c r="D31" s="60">
        <f t="shared" si="9"/>
        <v>21.992278529442455</v>
      </c>
      <c r="E31" s="60">
        <f t="shared" si="9"/>
        <v>28.896344857443257</v>
      </c>
      <c r="F31" s="60">
        <f t="shared" si="9"/>
        <v>31.946095917558463</v>
      </c>
      <c r="G31" s="60">
        <f t="shared" si="9"/>
        <v>28.215093141010072</v>
      </c>
      <c r="H31" s="60">
        <f t="shared" si="9"/>
        <v>29.489748728225681</v>
      </c>
      <c r="I31" s="60">
        <f t="shared" si="9"/>
        <v>27.486788021139166</v>
      </c>
      <c r="J31" s="60">
        <f t="shared" si="9"/>
        <v>27.420172326406487</v>
      </c>
      <c r="K31" s="60">
        <f t="shared" si="9"/>
        <v>36.175438596491226</v>
      </c>
      <c r="L31" s="60">
        <f t="shared" si="9"/>
        <v>40.388321793132988</v>
      </c>
    </row>
    <row r="32" spans="1:12" s="3" customFormat="1" ht="14.65" customHeight="1" thickBot="1">
      <c r="A32" s="14" t="s">
        <v>212</v>
      </c>
      <c r="B32" s="61">
        <f t="shared" ref="B32:L32" si="10">B26*100/B$23</f>
        <v>53.526483156700586</v>
      </c>
      <c r="C32" s="61">
        <f t="shared" si="10"/>
        <v>70.418831778626426</v>
      </c>
      <c r="D32" s="61">
        <f t="shared" si="10"/>
        <v>69.152377308615357</v>
      </c>
      <c r="E32" s="61">
        <f t="shared" si="10"/>
        <v>61.443193765848228</v>
      </c>
      <c r="F32" s="61">
        <f t="shared" si="10"/>
        <v>59.716066731524521</v>
      </c>
      <c r="G32" s="61">
        <f t="shared" si="10"/>
        <v>63.319071018852412</v>
      </c>
      <c r="H32" s="61">
        <f t="shared" si="10"/>
        <v>60.464518781152044</v>
      </c>
      <c r="I32" s="61">
        <f t="shared" si="10"/>
        <v>64.950088079859071</v>
      </c>
      <c r="J32" s="61">
        <f t="shared" si="10"/>
        <v>43.791180942726811</v>
      </c>
      <c r="K32" s="61">
        <f t="shared" si="10"/>
        <v>3.488721804511278</v>
      </c>
      <c r="L32" s="61">
        <f t="shared" si="10"/>
        <v>32.935969733742596</v>
      </c>
    </row>
    <row r="33" spans="1:12" s="3" customFormat="1" ht="14.65" customHeight="1" thickBot="1">
      <c r="A33" s="81" t="s">
        <v>200</v>
      </c>
      <c r="B33" s="60">
        <f t="shared" ref="B33:L33" si="11">B27*100/B$23</f>
        <v>84.969463988667286</v>
      </c>
      <c r="C33" s="60">
        <f t="shared" si="11"/>
        <v>93.952294496963631</v>
      </c>
      <c r="D33" s="60">
        <f t="shared" si="11"/>
        <v>92.897638343014151</v>
      </c>
      <c r="E33" s="60">
        <f t="shared" si="11"/>
        <v>84.688292411404547</v>
      </c>
      <c r="F33" s="60">
        <f t="shared" si="11"/>
        <v>80.993045796850794</v>
      </c>
      <c r="G33" s="60">
        <f t="shared" si="11"/>
        <v>85.598176416733622</v>
      </c>
      <c r="H33" s="60">
        <f t="shared" si="11"/>
        <v>81.650480448075641</v>
      </c>
      <c r="I33" s="60">
        <f t="shared" si="11"/>
        <v>87.853787433940099</v>
      </c>
      <c r="J33" s="60">
        <f t="shared" si="11"/>
        <v>87.937151545869241</v>
      </c>
      <c r="K33" s="60">
        <f t="shared" si="11"/>
        <v>82.771929824561397</v>
      </c>
      <c r="L33" s="60">
        <f t="shared" si="11"/>
        <v>76.343778999214791</v>
      </c>
    </row>
    <row r="34" spans="1:12" s="214" customFormat="1" ht="14.65" customHeight="1" thickBot="1">
      <c r="A34" s="213"/>
      <c r="B34" s="429" t="s">
        <v>214</v>
      </c>
      <c r="C34" s="430"/>
      <c r="D34" s="430"/>
      <c r="E34" s="430"/>
      <c r="F34" s="430"/>
      <c r="G34" s="430" t="s">
        <v>214</v>
      </c>
      <c r="H34" s="430"/>
      <c r="I34" s="430"/>
      <c r="J34" s="430"/>
      <c r="K34" s="430"/>
      <c r="L34" s="431"/>
    </row>
    <row r="35" spans="1:12" s="214" customFormat="1" ht="14.65" customHeight="1" thickBot="1">
      <c r="A35" s="213"/>
      <c r="B35" s="432" t="s">
        <v>5</v>
      </c>
      <c r="C35" s="432"/>
      <c r="D35" s="432"/>
      <c r="E35" s="432"/>
      <c r="F35" s="432"/>
      <c r="G35" s="432" t="s">
        <v>5</v>
      </c>
      <c r="H35" s="432"/>
      <c r="I35" s="432"/>
      <c r="J35" s="432"/>
      <c r="K35" s="432"/>
      <c r="L35" s="432"/>
    </row>
    <row r="36" spans="1:12" s="3" customFormat="1" ht="14.65" customHeight="1" thickBot="1">
      <c r="A36" s="13" t="s">
        <v>1</v>
      </c>
      <c r="B36" s="217">
        <f t="shared" ref="B36:L36" si="12">B23-B10</f>
        <v>12668</v>
      </c>
      <c r="C36" s="217">
        <f t="shared" si="12"/>
        <v>3266</v>
      </c>
      <c r="D36" s="217">
        <f t="shared" si="12"/>
        <v>6643</v>
      </c>
      <c r="E36" s="217">
        <f t="shared" si="12"/>
        <v>4939</v>
      </c>
      <c r="F36" s="217">
        <f t="shared" si="12"/>
        <v>-137</v>
      </c>
      <c r="G36" s="217">
        <f t="shared" si="12"/>
        <v>5778</v>
      </c>
      <c r="H36" s="217">
        <f t="shared" si="12"/>
        <v>-1251</v>
      </c>
      <c r="I36" s="217">
        <f t="shared" si="12"/>
        <v>7029</v>
      </c>
      <c r="J36" s="217">
        <f t="shared" si="12"/>
        <v>-1537</v>
      </c>
      <c r="K36" s="217">
        <f t="shared" si="12"/>
        <v>472</v>
      </c>
      <c r="L36" s="217">
        <f t="shared" si="12"/>
        <v>-258</v>
      </c>
    </row>
    <row r="37" spans="1:12" s="3" customFormat="1" ht="14.65" customHeight="1" thickBot="1">
      <c r="A37" s="14" t="s">
        <v>194</v>
      </c>
      <c r="B37" s="44">
        <f t="shared" ref="B37:L37" si="13">B24-B11</f>
        <v>-2261</v>
      </c>
      <c r="C37" s="44">
        <f t="shared" si="13"/>
        <v>-116</v>
      </c>
      <c r="D37" s="44">
        <f t="shared" si="13"/>
        <v>47</v>
      </c>
      <c r="E37" s="44">
        <f t="shared" si="13"/>
        <v>-1687</v>
      </c>
      <c r="F37" s="44">
        <f t="shared" si="13"/>
        <v>-833</v>
      </c>
      <c r="G37" s="44">
        <f t="shared" si="13"/>
        <v>-411</v>
      </c>
      <c r="H37" s="44">
        <f t="shared" si="13"/>
        <v>-529</v>
      </c>
      <c r="I37" s="44">
        <f t="shared" si="13"/>
        <v>118</v>
      </c>
      <c r="J37" s="44">
        <f t="shared" si="13"/>
        <v>-437</v>
      </c>
      <c r="K37" s="44">
        <f t="shared" si="13"/>
        <v>94</v>
      </c>
      <c r="L37" s="44">
        <f t="shared" si="13"/>
        <v>292</v>
      </c>
    </row>
    <row r="38" spans="1:12" s="3" customFormat="1" ht="14.65" customHeight="1" thickBot="1">
      <c r="A38" s="81" t="s">
        <v>195</v>
      </c>
      <c r="B38" s="55">
        <f t="shared" ref="B38:L38" si="14">B25-B12</f>
        <v>1343</v>
      </c>
      <c r="C38" s="55">
        <f t="shared" si="14"/>
        <v>858</v>
      </c>
      <c r="D38" s="55">
        <f t="shared" si="14"/>
        <v>1813</v>
      </c>
      <c r="E38" s="55">
        <f t="shared" si="14"/>
        <v>-491</v>
      </c>
      <c r="F38" s="55">
        <f t="shared" si="14"/>
        <v>-916</v>
      </c>
      <c r="G38" s="55">
        <f t="shared" si="14"/>
        <v>1028</v>
      </c>
      <c r="H38" s="55">
        <f t="shared" si="14"/>
        <v>-1206</v>
      </c>
      <c r="I38" s="55">
        <f t="shared" si="14"/>
        <v>2234</v>
      </c>
      <c r="J38" s="55">
        <f t="shared" si="14"/>
        <v>-477</v>
      </c>
      <c r="K38" s="55">
        <f t="shared" si="14"/>
        <v>210</v>
      </c>
      <c r="L38" s="55">
        <f t="shared" si="14"/>
        <v>224</v>
      </c>
    </row>
    <row r="39" spans="1:12" s="3" customFormat="1" ht="14.65" customHeight="1" thickBot="1">
      <c r="A39" s="14" t="s">
        <v>212</v>
      </c>
      <c r="B39" s="45">
        <f t="shared" ref="B39:L39" si="15">B26-B13</f>
        <v>13586</v>
      </c>
      <c r="C39" s="45">
        <f t="shared" si="15"/>
        <v>2524</v>
      </c>
      <c r="D39" s="45">
        <f t="shared" si="15"/>
        <v>4783</v>
      </c>
      <c r="E39" s="45">
        <f t="shared" si="15"/>
        <v>7117</v>
      </c>
      <c r="F39" s="45">
        <f t="shared" si="15"/>
        <v>1612</v>
      </c>
      <c r="G39" s="45">
        <f t="shared" si="15"/>
        <v>5161</v>
      </c>
      <c r="H39" s="45">
        <f t="shared" si="15"/>
        <v>484</v>
      </c>
      <c r="I39" s="45">
        <f t="shared" si="15"/>
        <v>4677</v>
      </c>
      <c r="J39" s="45">
        <f t="shared" si="15"/>
        <v>-623</v>
      </c>
      <c r="K39" s="45">
        <f t="shared" si="15"/>
        <v>168</v>
      </c>
      <c r="L39" s="45">
        <f t="shared" si="15"/>
        <v>-774</v>
      </c>
    </row>
    <row r="40" spans="1:12" s="3" customFormat="1" ht="14.65" customHeight="1" thickBot="1">
      <c r="A40" s="81" t="s">
        <v>200</v>
      </c>
      <c r="B40" s="55">
        <f t="shared" ref="B40:L40" si="16">B27-B14</f>
        <v>16795</v>
      </c>
      <c r="C40" s="55">
        <f t="shared" si="16"/>
        <v>2954</v>
      </c>
      <c r="D40" s="55">
        <f t="shared" si="16"/>
        <v>5941</v>
      </c>
      <c r="E40" s="55">
        <f t="shared" si="16"/>
        <v>7514</v>
      </c>
      <c r="F40" s="55">
        <f t="shared" si="16"/>
        <v>1726</v>
      </c>
      <c r="G40" s="55">
        <f t="shared" si="16"/>
        <v>7165</v>
      </c>
      <c r="H40" s="55">
        <f t="shared" si="16"/>
        <v>262</v>
      </c>
      <c r="I40" s="55">
        <f t="shared" si="16"/>
        <v>6903</v>
      </c>
      <c r="J40" s="55">
        <f t="shared" si="16"/>
        <v>-1257</v>
      </c>
      <c r="K40" s="55">
        <f t="shared" si="16"/>
        <v>891</v>
      </c>
      <c r="L40" s="55">
        <f t="shared" si="16"/>
        <v>-475</v>
      </c>
    </row>
    <row r="41" spans="1:12" s="214" customFormat="1" ht="14.65" customHeight="1" thickBot="1">
      <c r="A41" s="213"/>
      <c r="B41" s="391" t="s">
        <v>193</v>
      </c>
      <c r="C41" s="391"/>
      <c r="D41" s="391"/>
      <c r="E41" s="391"/>
      <c r="F41" s="391"/>
      <c r="G41" s="391" t="s">
        <v>193</v>
      </c>
      <c r="H41" s="391"/>
      <c r="I41" s="391"/>
      <c r="J41" s="391"/>
      <c r="K41" s="391"/>
      <c r="L41" s="391"/>
    </row>
    <row r="42" spans="1:12" s="3" customFormat="1" ht="14.65" customHeight="1" thickBot="1">
      <c r="A42" s="13" t="s">
        <v>1</v>
      </c>
      <c r="B42" s="220" t="s">
        <v>103</v>
      </c>
      <c r="C42" s="220" t="s">
        <v>103</v>
      </c>
      <c r="D42" s="220" t="s">
        <v>103</v>
      </c>
      <c r="E42" s="220" t="s">
        <v>103</v>
      </c>
      <c r="F42" s="220" t="s">
        <v>103</v>
      </c>
      <c r="G42" s="220" t="s">
        <v>103</v>
      </c>
      <c r="H42" s="220" t="s">
        <v>103</v>
      </c>
      <c r="I42" s="220" t="s">
        <v>103</v>
      </c>
      <c r="J42" s="220" t="s">
        <v>103</v>
      </c>
      <c r="K42" s="220" t="s">
        <v>103</v>
      </c>
      <c r="L42" s="220" t="s">
        <v>103</v>
      </c>
    </row>
    <row r="43" spans="1:12" s="3" customFormat="1" ht="14.65" customHeight="1" thickBot="1">
      <c r="A43" s="14" t="s">
        <v>194</v>
      </c>
      <c r="B43" s="219">
        <f t="shared" ref="B43:L43" si="17">B30-B17</f>
        <v>-2.7850595747114006</v>
      </c>
      <c r="C43" s="219">
        <f t="shared" si="17"/>
        <v>-3.1720779149275735</v>
      </c>
      <c r="D43" s="219">
        <f t="shared" si="17"/>
        <v>-2.4482563446617505</v>
      </c>
      <c r="E43" s="219">
        <f t="shared" si="17"/>
        <v>-3.6227634253404641</v>
      </c>
      <c r="F43" s="219">
        <f t="shared" si="17"/>
        <v>-2.9457768477204862</v>
      </c>
      <c r="G43" s="219">
        <f t="shared" si="17"/>
        <v>-1.8854198413236407</v>
      </c>
      <c r="H43" s="219">
        <f t="shared" si="17"/>
        <v>-1.947315018068343</v>
      </c>
      <c r="I43" s="219">
        <f t="shared" si="17"/>
        <v>-1.530139391294564</v>
      </c>
      <c r="J43" s="219">
        <f t="shared" si="17"/>
        <v>0.15616809838806844</v>
      </c>
      <c r="K43" s="219">
        <f t="shared" si="17"/>
        <v>-0.97949051703084677</v>
      </c>
      <c r="L43" s="219">
        <f t="shared" si="17"/>
        <v>2.5290763850890947</v>
      </c>
    </row>
    <row r="44" spans="1:12" s="3" customFormat="1" ht="14.65" customHeight="1" thickBot="1">
      <c r="A44" s="81" t="s">
        <v>195</v>
      </c>
      <c r="B44" s="56">
        <f t="shared" ref="B44:L44" si="18">B31-B18</f>
        <v>-1.5368687454920611</v>
      </c>
      <c r="C44" s="56">
        <f t="shared" si="18"/>
        <v>1.4083181438560324</v>
      </c>
      <c r="D44" s="56">
        <f t="shared" si="18"/>
        <v>1.5924232734265331</v>
      </c>
      <c r="E44" s="56">
        <f t="shared" si="18"/>
        <v>-3.2110592639555442</v>
      </c>
      <c r="F44" s="56">
        <f t="shared" si="18"/>
        <v>-3.1274071301288835</v>
      </c>
      <c r="G44" s="56">
        <f t="shared" si="18"/>
        <v>-1.2614793408197258</v>
      </c>
      <c r="H44" s="56">
        <f t="shared" si="18"/>
        <v>-4.041537482666552</v>
      </c>
      <c r="I44" s="56">
        <f t="shared" si="18"/>
        <v>1.1170643705158056</v>
      </c>
      <c r="J44" s="56">
        <f t="shared" si="18"/>
        <v>-1.5826766764425173</v>
      </c>
      <c r="K44" s="56">
        <f t="shared" si="18"/>
        <v>0.20151930292925613</v>
      </c>
      <c r="L44" s="56">
        <f t="shared" si="18"/>
        <v>2.300426650496135</v>
      </c>
    </row>
    <row r="45" spans="1:12" s="3" customFormat="1" ht="14.65" customHeight="1" thickBot="1">
      <c r="A45" s="14" t="s">
        <v>212</v>
      </c>
      <c r="B45" s="57">
        <f t="shared" ref="B45:L45" si="19">B32-B19</f>
        <v>4.3219283202034688</v>
      </c>
      <c r="C45" s="57">
        <f t="shared" si="19"/>
        <v>1.763759771071534</v>
      </c>
      <c r="D45" s="57">
        <f t="shared" si="19"/>
        <v>0.85583307123522445</v>
      </c>
      <c r="E45" s="57">
        <f t="shared" si="19"/>
        <v>6.8338226892960066</v>
      </c>
      <c r="F45" s="57">
        <f t="shared" si="19"/>
        <v>6.0731839778493679</v>
      </c>
      <c r="G45" s="57">
        <f t="shared" si="19"/>
        <v>3.1468991821433647</v>
      </c>
      <c r="H45" s="57">
        <f t="shared" si="19"/>
        <v>5.9888525007348932</v>
      </c>
      <c r="I45" s="57">
        <f t="shared" si="19"/>
        <v>0.41307502077876279</v>
      </c>
      <c r="J45" s="57">
        <f t="shared" si="19"/>
        <v>1.4265085780544453</v>
      </c>
      <c r="K45" s="57">
        <f t="shared" si="19"/>
        <v>0.77797121410158487</v>
      </c>
      <c r="L45" s="57">
        <f t="shared" si="19"/>
        <v>-4.8295030355852262</v>
      </c>
    </row>
    <row r="46" spans="1:12" s="3" customFormat="1" ht="14.65" customHeight="1" thickBot="1">
      <c r="A46" s="81" t="s">
        <v>200</v>
      </c>
      <c r="B46" s="56">
        <f t="shared" ref="B46:L46" si="20">B33-B20</f>
        <v>3.8302467956202122</v>
      </c>
      <c r="C46" s="56">
        <f t="shared" si="20"/>
        <v>-0.90093600590880385</v>
      </c>
      <c r="D46" s="56">
        <f t="shared" si="20"/>
        <v>-1.0412073237128254</v>
      </c>
      <c r="E46" s="56">
        <f t="shared" si="20"/>
        <v>5.5765191385585666</v>
      </c>
      <c r="F46" s="56">
        <f t="shared" si="20"/>
        <v>6.5864484501315417</v>
      </c>
      <c r="G46" s="56">
        <f t="shared" si="20"/>
        <v>4.6480894929961067</v>
      </c>
      <c r="H46" s="56">
        <f t="shared" si="20"/>
        <v>6.1966372653796213</v>
      </c>
      <c r="I46" s="56">
        <f t="shared" si="20"/>
        <v>2.6923061716856438</v>
      </c>
      <c r="J46" s="56">
        <f t="shared" si="20"/>
        <v>2.6949863037039989</v>
      </c>
      <c r="K46" s="56">
        <f t="shared" si="20"/>
        <v>2.568623530280675</v>
      </c>
      <c r="L46" s="56">
        <f t="shared" si="20"/>
        <v>-1.9487842586530206</v>
      </c>
    </row>
    <row r="47" spans="1:12" s="230" customFormat="1" ht="20.149999999999999" customHeight="1">
      <c r="A47" s="378" t="s">
        <v>127</v>
      </c>
      <c r="B47" s="378"/>
      <c r="C47" s="378"/>
      <c r="D47" s="378"/>
      <c r="E47" s="378"/>
      <c r="F47" s="378"/>
      <c r="G47" s="378"/>
      <c r="H47" s="378"/>
      <c r="I47" s="378"/>
      <c r="J47" s="378"/>
      <c r="K47" s="378"/>
      <c r="L47" s="378"/>
    </row>
  </sheetData>
  <mergeCells count="31">
    <mergeCell ref="A47:L47"/>
    <mergeCell ref="B21:F21"/>
    <mergeCell ref="G21:L21"/>
    <mergeCell ref="B22:F22"/>
    <mergeCell ref="G22:L22"/>
    <mergeCell ref="B41:F41"/>
    <mergeCell ref="G41:L41"/>
    <mergeCell ref="B28:F28"/>
    <mergeCell ref="G28:L28"/>
    <mergeCell ref="B34:F34"/>
    <mergeCell ref="G34:L34"/>
    <mergeCell ref="B35:F35"/>
    <mergeCell ref="G35:L35"/>
    <mergeCell ref="B8:F8"/>
    <mergeCell ref="G8:L8"/>
    <mergeCell ref="B9:F9"/>
    <mergeCell ref="G9:L9"/>
    <mergeCell ref="B15:F15"/>
    <mergeCell ref="G15:L15"/>
    <mergeCell ref="A5:A7"/>
    <mergeCell ref="B5:B7"/>
    <mergeCell ref="C5:K5"/>
    <mergeCell ref="L5:L7"/>
    <mergeCell ref="C6:C7"/>
    <mergeCell ref="D6:D7"/>
    <mergeCell ref="E6:E7"/>
    <mergeCell ref="F6:F7"/>
    <mergeCell ref="G6:G7"/>
    <mergeCell ref="J6:J7"/>
    <mergeCell ref="H6:I6"/>
    <mergeCell ref="K6:K7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1200" verticalDpi="1200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7"/>
  <sheetViews>
    <sheetView zoomScaleNormal="100" workbookViewId="0"/>
  </sheetViews>
  <sheetFormatPr baseColWidth="10" defaultColWidth="10.81640625" defaultRowHeight="14"/>
  <cols>
    <col min="1" max="1" width="26.26953125" style="37" customWidth="1"/>
    <col min="2" max="2" width="12.54296875" style="37" customWidth="1"/>
    <col min="3" max="12" width="14.54296875" style="37" customWidth="1"/>
    <col min="13" max="16384" width="10.81640625" style="37"/>
  </cols>
  <sheetData>
    <row r="1" spans="1:12" s="34" customFormat="1" ht="20.25" customHeight="1">
      <c r="A1" s="4" t="s">
        <v>0</v>
      </c>
    </row>
    <row r="2" spans="1:12" s="3" customFormat="1" ht="14.65" customHeight="1">
      <c r="A2" s="10"/>
    </row>
    <row r="3" spans="1:12" s="11" customFormat="1" ht="14.65" customHeight="1">
      <c r="A3" s="36" t="s">
        <v>333</v>
      </c>
    </row>
    <row r="4" spans="1:12" s="3" customFormat="1" ht="14.65" customHeight="1" thickBot="1"/>
    <row r="5" spans="1:12" s="11" customFormat="1" ht="20.149999999999999" customHeight="1" thickBot="1">
      <c r="A5" s="389" t="s">
        <v>196</v>
      </c>
      <c r="B5" s="402" t="s">
        <v>54</v>
      </c>
      <c r="C5" s="397" t="s">
        <v>209</v>
      </c>
      <c r="D5" s="424"/>
      <c r="E5" s="424"/>
      <c r="F5" s="424"/>
      <c r="G5" s="424"/>
      <c r="H5" s="424"/>
      <c r="I5" s="424"/>
      <c r="J5" s="424"/>
      <c r="K5" s="424"/>
      <c r="L5" s="389" t="s">
        <v>188</v>
      </c>
    </row>
    <row r="6" spans="1:12" s="11" customFormat="1" ht="20.149999999999999" customHeight="1" thickBot="1">
      <c r="A6" s="389"/>
      <c r="B6" s="428"/>
      <c r="C6" s="389" t="s">
        <v>222</v>
      </c>
      <c r="D6" s="389" t="s">
        <v>223</v>
      </c>
      <c r="E6" s="389" t="s">
        <v>224</v>
      </c>
      <c r="F6" s="389" t="s">
        <v>225</v>
      </c>
      <c r="G6" s="389" t="s">
        <v>229</v>
      </c>
      <c r="H6" s="389" t="s">
        <v>75</v>
      </c>
      <c r="I6" s="389"/>
      <c r="J6" s="389" t="s">
        <v>228</v>
      </c>
      <c r="K6" s="389" t="s">
        <v>192</v>
      </c>
      <c r="L6" s="389"/>
    </row>
    <row r="7" spans="1:12" s="11" customFormat="1" ht="54.65" customHeight="1" thickBot="1">
      <c r="A7" s="389"/>
      <c r="B7" s="428"/>
      <c r="C7" s="382"/>
      <c r="D7" s="382"/>
      <c r="E7" s="382"/>
      <c r="F7" s="382"/>
      <c r="G7" s="382"/>
      <c r="H7" s="238" t="s">
        <v>226</v>
      </c>
      <c r="I7" s="238" t="s">
        <v>227</v>
      </c>
      <c r="J7" s="382"/>
      <c r="K7" s="382"/>
      <c r="L7" s="382"/>
    </row>
    <row r="8" spans="1:12" s="214" customFormat="1" ht="14.65" customHeight="1" thickBot="1">
      <c r="A8" s="213"/>
      <c r="B8" s="429">
        <v>2012</v>
      </c>
      <c r="C8" s="430"/>
      <c r="D8" s="430"/>
      <c r="E8" s="430"/>
      <c r="F8" s="430"/>
      <c r="G8" s="430">
        <v>2012</v>
      </c>
      <c r="H8" s="430"/>
      <c r="I8" s="430"/>
      <c r="J8" s="430"/>
      <c r="K8" s="430"/>
      <c r="L8" s="431"/>
    </row>
    <row r="9" spans="1:12" s="214" customFormat="1" ht="14.65" customHeight="1" thickBot="1">
      <c r="A9" s="213"/>
      <c r="B9" s="433" t="s">
        <v>5</v>
      </c>
      <c r="C9" s="434"/>
      <c r="D9" s="434"/>
      <c r="E9" s="434"/>
      <c r="F9" s="435"/>
      <c r="G9" s="433" t="s">
        <v>5</v>
      </c>
      <c r="H9" s="434"/>
      <c r="I9" s="434"/>
      <c r="J9" s="434"/>
      <c r="K9" s="434"/>
      <c r="L9" s="435"/>
    </row>
    <row r="10" spans="1:12" s="3" customFormat="1" ht="14.65" customHeight="1" thickBot="1">
      <c r="A10" s="13" t="s">
        <v>1</v>
      </c>
      <c r="B10" s="216">
        <f t="shared" ref="B10:L10" si="0">SUM(B11:B13)</f>
        <v>284426</v>
      </c>
      <c r="C10" s="216">
        <f t="shared" si="0"/>
        <v>23123</v>
      </c>
      <c r="D10" s="216">
        <f t="shared" si="0"/>
        <v>38317</v>
      </c>
      <c r="E10" s="216">
        <f t="shared" si="0"/>
        <v>90980</v>
      </c>
      <c r="F10" s="216">
        <f t="shared" si="0"/>
        <v>35987</v>
      </c>
      <c r="G10" s="216">
        <f t="shared" si="0"/>
        <v>72311</v>
      </c>
      <c r="H10" s="216">
        <f t="shared" si="0"/>
        <v>29825</v>
      </c>
      <c r="I10" s="216">
        <f t="shared" si="0"/>
        <v>42486</v>
      </c>
      <c r="J10" s="216">
        <f t="shared" si="0"/>
        <v>3742</v>
      </c>
      <c r="K10" s="216">
        <f t="shared" si="0"/>
        <v>34936</v>
      </c>
      <c r="L10" s="216">
        <f t="shared" si="0"/>
        <v>59334</v>
      </c>
    </row>
    <row r="11" spans="1:12" s="3" customFormat="1" ht="14.65" customHeight="1" thickBot="1">
      <c r="A11" s="14" t="s">
        <v>194</v>
      </c>
      <c r="B11" s="43">
        <v>52929</v>
      </c>
      <c r="C11" s="43">
        <v>2598</v>
      </c>
      <c r="D11" s="43">
        <v>4591</v>
      </c>
      <c r="E11" s="43">
        <v>10294</v>
      </c>
      <c r="F11" s="43">
        <v>3295</v>
      </c>
      <c r="G11" s="43">
        <v>6963</v>
      </c>
      <c r="H11" s="43">
        <v>3117</v>
      </c>
      <c r="I11" s="43">
        <v>3846</v>
      </c>
      <c r="J11" s="43">
        <v>1467</v>
      </c>
      <c r="K11" s="43">
        <v>20527</v>
      </c>
      <c r="L11" s="43">
        <v>11080</v>
      </c>
    </row>
    <row r="12" spans="1:12" s="3" customFormat="1" ht="14.65" customHeight="1" thickBot="1">
      <c r="A12" s="81" t="s">
        <v>195</v>
      </c>
      <c r="B12" s="39">
        <v>82791</v>
      </c>
      <c r="C12" s="39">
        <v>4349</v>
      </c>
      <c r="D12" s="39">
        <v>7869</v>
      </c>
      <c r="E12" s="39">
        <v>28258</v>
      </c>
      <c r="F12" s="39">
        <v>11633</v>
      </c>
      <c r="G12" s="39">
        <v>19634</v>
      </c>
      <c r="H12" s="39">
        <v>9334</v>
      </c>
      <c r="I12" s="39">
        <v>10300</v>
      </c>
      <c r="J12" s="39">
        <v>1055</v>
      </c>
      <c r="K12" s="39">
        <v>13925</v>
      </c>
      <c r="L12" s="39">
        <v>15570</v>
      </c>
    </row>
    <row r="13" spans="1:12" s="3" customFormat="1" ht="14.65" customHeight="1" thickBot="1">
      <c r="A13" s="14" t="s">
        <v>212</v>
      </c>
      <c r="B13" s="42">
        <f>30129+118577</f>
        <v>148706</v>
      </c>
      <c r="C13" s="42">
        <v>16176</v>
      </c>
      <c r="D13" s="42">
        <f>7329+18528</f>
        <v>25857</v>
      </c>
      <c r="E13" s="42">
        <v>52428</v>
      </c>
      <c r="F13" s="42">
        <f>3758+17301</f>
        <v>21059</v>
      </c>
      <c r="G13" s="42">
        <v>45714</v>
      </c>
      <c r="H13" s="42">
        <f>3889+13485</f>
        <v>17374</v>
      </c>
      <c r="I13" s="42">
        <f>6246+22094</f>
        <v>28340</v>
      </c>
      <c r="J13" s="42">
        <v>1220</v>
      </c>
      <c r="K13" s="42">
        <v>484</v>
      </c>
      <c r="L13" s="42">
        <v>32684</v>
      </c>
    </row>
    <row r="14" spans="1:12" s="3" customFormat="1" ht="14.65" customHeight="1" thickBot="1">
      <c r="A14" s="81" t="s">
        <v>200</v>
      </c>
      <c r="B14" s="39">
        <v>247403</v>
      </c>
      <c r="C14" s="39">
        <v>22045</v>
      </c>
      <c r="D14" s="39">
        <v>35838</v>
      </c>
      <c r="E14" s="39">
        <v>77462</v>
      </c>
      <c r="F14" s="39">
        <v>29703</v>
      </c>
      <c r="G14" s="39">
        <v>62783</v>
      </c>
      <c r="H14" s="39">
        <v>24778</v>
      </c>
      <c r="I14" s="39">
        <v>38005</v>
      </c>
      <c r="J14" s="39">
        <v>3218</v>
      </c>
      <c r="K14" s="39">
        <v>26525</v>
      </c>
      <c r="L14" s="39">
        <v>55370</v>
      </c>
    </row>
    <row r="15" spans="1:12" s="214" customFormat="1" ht="14.65" customHeight="1" thickBot="1">
      <c r="A15" s="213"/>
      <c r="B15" s="391" t="s">
        <v>193</v>
      </c>
      <c r="C15" s="391"/>
      <c r="D15" s="391"/>
      <c r="E15" s="391"/>
      <c r="F15" s="391"/>
      <c r="G15" s="391" t="s">
        <v>193</v>
      </c>
      <c r="H15" s="391"/>
      <c r="I15" s="391"/>
      <c r="J15" s="391"/>
      <c r="K15" s="391"/>
      <c r="L15" s="391"/>
    </row>
    <row r="16" spans="1:12" s="3" customFormat="1" ht="14.65" customHeight="1" thickBot="1">
      <c r="A16" s="13" t="s">
        <v>1</v>
      </c>
      <c r="B16" s="40">
        <f>B10*100/B$10</f>
        <v>100</v>
      </c>
      <c r="C16" s="40">
        <f t="shared" ref="C16:L16" si="1">SUM(C17:C19)</f>
        <v>100</v>
      </c>
      <c r="D16" s="40">
        <f t="shared" si="1"/>
        <v>100</v>
      </c>
      <c r="E16" s="40">
        <f t="shared" si="1"/>
        <v>100</v>
      </c>
      <c r="F16" s="40">
        <f t="shared" si="1"/>
        <v>100</v>
      </c>
      <c r="G16" s="40">
        <f t="shared" si="1"/>
        <v>100</v>
      </c>
      <c r="H16" s="40">
        <f t="shared" si="1"/>
        <v>100</v>
      </c>
      <c r="I16" s="40">
        <f t="shared" si="1"/>
        <v>100</v>
      </c>
      <c r="J16" s="40">
        <f t="shared" si="1"/>
        <v>100</v>
      </c>
      <c r="K16" s="40">
        <f t="shared" si="1"/>
        <v>100</v>
      </c>
      <c r="L16" s="40">
        <f t="shared" si="1"/>
        <v>100</v>
      </c>
    </row>
    <row r="17" spans="1:12" s="3" customFormat="1" ht="14.65" customHeight="1" thickBot="1">
      <c r="A17" s="14" t="s">
        <v>194</v>
      </c>
      <c r="B17" s="215">
        <f>B11*100/B$10</f>
        <v>18.609058243620485</v>
      </c>
      <c r="C17" s="215">
        <f t="shared" ref="C17:L17" si="2">C11*100/C$10</f>
        <v>11.235566319249232</v>
      </c>
      <c r="D17" s="215">
        <f t="shared" si="2"/>
        <v>11.981626954093484</v>
      </c>
      <c r="E17" s="215">
        <f t="shared" si="2"/>
        <v>11.314574631787206</v>
      </c>
      <c r="F17" s="215">
        <f t="shared" si="2"/>
        <v>9.1560841414955405</v>
      </c>
      <c r="G17" s="215">
        <f t="shared" si="2"/>
        <v>9.6292403645365159</v>
      </c>
      <c r="H17" s="215">
        <f t="shared" si="2"/>
        <v>10.450963956412405</v>
      </c>
      <c r="I17" s="215">
        <f t="shared" si="2"/>
        <v>9.0523937296991956</v>
      </c>
      <c r="J17" s="215">
        <f t="shared" si="2"/>
        <v>39.203634420096208</v>
      </c>
      <c r="K17" s="215">
        <f t="shared" si="2"/>
        <v>58.756010991527361</v>
      </c>
      <c r="L17" s="215">
        <f t="shared" si="2"/>
        <v>18.673947483736139</v>
      </c>
    </row>
    <row r="18" spans="1:12" s="3" customFormat="1" ht="14.65" customHeight="1" thickBot="1">
      <c r="A18" s="81" t="s">
        <v>195</v>
      </c>
      <c r="B18" s="60">
        <f>B12*100/B$10</f>
        <v>29.108098415756647</v>
      </c>
      <c r="C18" s="60">
        <f t="shared" ref="C18:L18" si="3">C12*100/C$10</f>
        <v>18.808113134108897</v>
      </c>
      <c r="D18" s="60">
        <f t="shared" si="3"/>
        <v>20.536576454315316</v>
      </c>
      <c r="E18" s="60">
        <f t="shared" si="3"/>
        <v>31.059573532644539</v>
      </c>
      <c r="F18" s="60">
        <f t="shared" si="3"/>
        <v>32.32556200850307</v>
      </c>
      <c r="G18" s="60">
        <f t="shared" si="3"/>
        <v>27.152162188325427</v>
      </c>
      <c r="H18" s="60">
        <f t="shared" si="3"/>
        <v>31.295892707460183</v>
      </c>
      <c r="I18" s="60">
        <f t="shared" si="3"/>
        <v>24.243280139340019</v>
      </c>
      <c r="J18" s="60">
        <f t="shared" si="3"/>
        <v>28.193479422768572</v>
      </c>
      <c r="K18" s="60">
        <f t="shared" si="3"/>
        <v>39.858598580261052</v>
      </c>
      <c r="L18" s="60">
        <f t="shared" si="3"/>
        <v>26.241278187885531</v>
      </c>
    </row>
    <row r="19" spans="1:12" s="3" customFormat="1" ht="14.65" customHeight="1" thickBot="1">
      <c r="A19" s="14" t="s">
        <v>212</v>
      </c>
      <c r="B19" s="61">
        <f>B13*100/B$10</f>
        <v>52.282843340622868</v>
      </c>
      <c r="C19" s="61">
        <f t="shared" ref="C19:L19" si="4">C13*100/C$10</f>
        <v>69.956320546641876</v>
      </c>
      <c r="D19" s="61">
        <f t="shared" si="4"/>
        <v>67.481796591591205</v>
      </c>
      <c r="E19" s="61">
        <f t="shared" si="4"/>
        <v>57.625851835568255</v>
      </c>
      <c r="F19" s="61">
        <f t="shared" si="4"/>
        <v>58.51835385000139</v>
      </c>
      <c r="G19" s="61">
        <f t="shared" si="4"/>
        <v>63.218597447138059</v>
      </c>
      <c r="H19" s="61">
        <f t="shared" si="4"/>
        <v>58.253143336127408</v>
      </c>
      <c r="I19" s="61">
        <f t="shared" si="4"/>
        <v>66.70432613096078</v>
      </c>
      <c r="J19" s="61">
        <f t="shared" si="4"/>
        <v>32.602886157135224</v>
      </c>
      <c r="K19" s="61">
        <f t="shared" si="4"/>
        <v>1.385390428211587</v>
      </c>
      <c r="L19" s="61">
        <f t="shared" si="4"/>
        <v>55.08477432837833</v>
      </c>
    </row>
    <row r="20" spans="1:12" s="3" customFormat="1" ht="14.65" customHeight="1" thickBot="1">
      <c r="A20" s="81" t="s">
        <v>200</v>
      </c>
      <c r="B20" s="60">
        <f>B14*100/B$10</f>
        <v>86.983257508104046</v>
      </c>
      <c r="C20" s="60">
        <f t="shared" ref="C20:L20" si="5">C14*100/C$10</f>
        <v>95.337975176231453</v>
      </c>
      <c r="D20" s="60">
        <f t="shared" si="5"/>
        <v>93.530286817861523</v>
      </c>
      <c r="E20" s="60">
        <f t="shared" si="5"/>
        <v>85.141789404264671</v>
      </c>
      <c r="F20" s="60">
        <f t="shared" si="5"/>
        <v>82.538138772334449</v>
      </c>
      <c r="G20" s="60">
        <f t="shared" si="5"/>
        <v>86.823581474464461</v>
      </c>
      <c r="H20" s="60">
        <f t="shared" si="5"/>
        <v>83.077954735959764</v>
      </c>
      <c r="I20" s="60">
        <f t="shared" si="5"/>
        <v>89.452996281127895</v>
      </c>
      <c r="J20" s="60">
        <f t="shared" si="5"/>
        <v>85.99679315873864</v>
      </c>
      <c r="K20" s="60">
        <f t="shared" si="5"/>
        <v>75.924547744446983</v>
      </c>
      <c r="L20" s="60">
        <f t="shared" si="5"/>
        <v>93.31917618903158</v>
      </c>
    </row>
    <row r="21" spans="1:12" s="214" customFormat="1" ht="14.65" customHeight="1" thickBot="1">
      <c r="A21" s="213"/>
      <c r="B21" s="429">
        <v>2015</v>
      </c>
      <c r="C21" s="430"/>
      <c r="D21" s="430"/>
      <c r="E21" s="430"/>
      <c r="F21" s="430"/>
      <c r="G21" s="430">
        <v>2015</v>
      </c>
      <c r="H21" s="430"/>
      <c r="I21" s="430"/>
      <c r="J21" s="430"/>
      <c r="K21" s="430"/>
      <c r="L21" s="431"/>
    </row>
    <row r="22" spans="1:12" s="214" customFormat="1" ht="14.65" customHeight="1" thickBot="1">
      <c r="A22" s="213"/>
      <c r="B22" s="433" t="s">
        <v>5</v>
      </c>
      <c r="C22" s="434"/>
      <c r="D22" s="434"/>
      <c r="E22" s="434"/>
      <c r="F22" s="435"/>
      <c r="G22" s="433" t="s">
        <v>5</v>
      </c>
      <c r="H22" s="434"/>
      <c r="I22" s="434"/>
      <c r="J22" s="434"/>
      <c r="K22" s="434"/>
      <c r="L22" s="435"/>
    </row>
    <row r="23" spans="1:12" s="3" customFormat="1" ht="14.65" customHeight="1" thickBot="1">
      <c r="A23" s="13" t="s">
        <v>1</v>
      </c>
      <c r="B23" s="216">
        <f t="shared" ref="B23:L23" si="6">SUM(B24:B26)</f>
        <v>308033</v>
      </c>
      <c r="C23" s="216">
        <f t="shared" si="6"/>
        <v>29770</v>
      </c>
      <c r="D23" s="216">
        <f t="shared" si="6"/>
        <v>51972</v>
      </c>
      <c r="E23" s="216">
        <f t="shared" si="6"/>
        <v>103242</v>
      </c>
      <c r="F23" s="216">
        <f t="shared" si="6"/>
        <v>37965</v>
      </c>
      <c r="G23" s="216">
        <f t="shared" si="6"/>
        <v>91131</v>
      </c>
      <c r="H23" s="216">
        <f t="shared" si="6"/>
        <v>30049</v>
      </c>
      <c r="I23" s="216">
        <f t="shared" si="6"/>
        <v>61082</v>
      </c>
      <c r="J23" s="216">
        <f t="shared" si="6"/>
        <v>2580</v>
      </c>
      <c r="K23" s="216">
        <f t="shared" si="6"/>
        <v>36778</v>
      </c>
      <c r="L23" s="216">
        <f t="shared" si="6"/>
        <v>44485</v>
      </c>
    </row>
    <row r="24" spans="1:12" s="3" customFormat="1" ht="14.65" customHeight="1" thickBot="1">
      <c r="A24" s="14" t="s">
        <v>194</v>
      </c>
      <c r="B24" s="43">
        <f>'Tab. 2.40-5'!B11</f>
        <v>46671</v>
      </c>
      <c r="C24" s="43">
        <f>'Tab. 2.40-5'!C11</f>
        <v>2702</v>
      </c>
      <c r="D24" s="43">
        <f>'Tab. 2.40-5'!D11</f>
        <v>4946</v>
      </c>
      <c r="E24" s="43">
        <f>'Tab. 2.40-5'!E11</f>
        <v>7840</v>
      </c>
      <c r="F24" s="43">
        <f>'Tab. 2.40-5'!F11</f>
        <v>2751</v>
      </c>
      <c r="G24" s="43">
        <f>'Tab. 2.40-5'!G11</f>
        <v>6759</v>
      </c>
      <c r="H24" s="43">
        <f>'Tab. 2.40-5'!H11</f>
        <v>2440</v>
      </c>
      <c r="I24" s="43">
        <f>'Tab. 2.40-5'!I11</f>
        <v>4319</v>
      </c>
      <c r="J24" s="43">
        <f>'Tab. 2.40-5'!J11</f>
        <v>648</v>
      </c>
      <c r="K24" s="43">
        <f>'Tab. 2.40-5'!K11</f>
        <v>19731</v>
      </c>
      <c r="L24" s="43">
        <f>'Tab. 2.40-5'!L11</f>
        <v>8985</v>
      </c>
    </row>
    <row r="25" spans="1:12" s="3" customFormat="1" ht="14.65" customHeight="1" thickBot="1">
      <c r="A25" s="81" t="s">
        <v>195</v>
      </c>
      <c r="B25" s="39">
        <f>'Tab. 2.40-5'!B12</f>
        <v>88072</v>
      </c>
      <c r="C25" s="39">
        <f>'Tab. 2.40-5'!C12</f>
        <v>5624</v>
      </c>
      <c r="D25" s="39">
        <f>'Tab. 2.40-5'!D12</f>
        <v>10888</v>
      </c>
      <c r="E25" s="39">
        <f>'Tab. 2.40-5'!E12</f>
        <v>29754</v>
      </c>
      <c r="F25" s="39">
        <f>'Tab. 2.40-5'!F12</f>
        <v>11583</v>
      </c>
      <c r="G25" s="39">
        <f>'Tab. 2.40-5'!G12</f>
        <v>23661</v>
      </c>
      <c r="H25" s="39">
        <f>'Tab. 2.40-5'!H12</f>
        <v>8375</v>
      </c>
      <c r="I25" s="39">
        <f>'Tab. 2.40-5'!I12</f>
        <v>15286</v>
      </c>
      <c r="J25" s="39">
        <f>'Tab. 2.40-5'!J12</f>
        <v>865</v>
      </c>
      <c r="K25" s="39">
        <f>'Tab. 2.40-5'!K12</f>
        <v>16334</v>
      </c>
      <c r="L25" s="39">
        <f>'Tab. 2.40-5'!L12</f>
        <v>11811</v>
      </c>
    </row>
    <row r="26" spans="1:12" s="3" customFormat="1" ht="14.65" customHeight="1" thickBot="1">
      <c r="A26" s="14" t="s">
        <v>212</v>
      </c>
      <c r="B26" s="42">
        <f>'Tab. 2.40-5'!B13</f>
        <v>173290</v>
      </c>
      <c r="C26" s="42">
        <f>'Tab. 2.40-5'!C13</f>
        <v>21444</v>
      </c>
      <c r="D26" s="42">
        <f>'Tab. 2.40-5'!D13</f>
        <v>36138</v>
      </c>
      <c r="E26" s="42">
        <f>'Tab. 2.40-5'!E13</f>
        <v>65648</v>
      </c>
      <c r="F26" s="42">
        <f>'Tab. 2.40-5'!F13</f>
        <v>23631</v>
      </c>
      <c r="G26" s="42">
        <f>'Tab. 2.40-5'!G13</f>
        <v>60711</v>
      </c>
      <c r="H26" s="42">
        <f>'Tab. 2.40-5'!H13</f>
        <v>19234</v>
      </c>
      <c r="I26" s="42">
        <f>'Tab. 2.40-5'!I13</f>
        <v>41477</v>
      </c>
      <c r="J26" s="42">
        <f>'Tab. 2.40-5'!J13</f>
        <v>1067</v>
      </c>
      <c r="K26" s="42">
        <f>'Tab. 2.40-5'!K13</f>
        <v>713</v>
      </c>
      <c r="L26" s="42">
        <f>'Tab. 2.40-5'!L13</f>
        <v>23689</v>
      </c>
    </row>
    <row r="27" spans="1:12" s="3" customFormat="1" ht="14.65" customHeight="1" thickBot="1">
      <c r="A27" s="81" t="s">
        <v>200</v>
      </c>
      <c r="B27" s="39">
        <f>'Tab. 2.40-5'!B14</f>
        <v>271578</v>
      </c>
      <c r="C27" s="39">
        <f>'Tab. 2.40-5'!C14</f>
        <v>28466</v>
      </c>
      <c r="D27" s="39">
        <f>'Tab. 2.40-5'!D14</f>
        <v>49243</v>
      </c>
      <c r="E27" s="39">
        <f>'Tab. 2.40-5'!E14</f>
        <v>92241</v>
      </c>
      <c r="F27" s="39">
        <f>'Tab. 2.40-5'!F14</f>
        <v>33239</v>
      </c>
      <c r="G27" s="39">
        <f>'Tab. 2.40-5'!G14</f>
        <v>83450</v>
      </c>
      <c r="H27" s="39">
        <f>'Tab. 2.40-5'!H14</f>
        <v>26488</v>
      </c>
      <c r="I27" s="39">
        <f>'Tab. 2.40-5'!I14</f>
        <v>56962</v>
      </c>
      <c r="J27" s="39">
        <f>'Tab. 2.40-5'!J14</f>
        <v>2199</v>
      </c>
      <c r="K27" s="39">
        <f>'Tab. 2.40-5'!K14</f>
        <v>26155</v>
      </c>
      <c r="L27" s="39">
        <f>'Tab. 2.40-5'!L14</f>
        <v>39025</v>
      </c>
    </row>
    <row r="28" spans="1:12" s="214" customFormat="1" ht="14.65" customHeight="1" thickBot="1">
      <c r="A28" s="213"/>
      <c r="B28" s="391" t="s">
        <v>193</v>
      </c>
      <c r="C28" s="391"/>
      <c r="D28" s="391"/>
      <c r="E28" s="391"/>
      <c r="F28" s="391"/>
      <c r="G28" s="391" t="s">
        <v>193</v>
      </c>
      <c r="H28" s="391"/>
      <c r="I28" s="391"/>
      <c r="J28" s="391"/>
      <c r="K28" s="391"/>
      <c r="L28" s="391"/>
    </row>
    <row r="29" spans="1:12" s="3" customFormat="1" ht="14.65" customHeight="1" thickBot="1">
      <c r="A29" s="13" t="s">
        <v>1</v>
      </c>
      <c r="B29" s="40">
        <f t="shared" ref="B29:L29" si="7">B23*100/B$23</f>
        <v>100</v>
      </c>
      <c r="C29" s="40">
        <f t="shared" si="7"/>
        <v>100</v>
      </c>
      <c r="D29" s="40">
        <f t="shared" si="7"/>
        <v>100</v>
      </c>
      <c r="E29" s="40">
        <f t="shared" si="7"/>
        <v>100</v>
      </c>
      <c r="F29" s="40">
        <f t="shared" si="7"/>
        <v>100</v>
      </c>
      <c r="G29" s="40">
        <f t="shared" si="7"/>
        <v>100</v>
      </c>
      <c r="H29" s="40">
        <f t="shared" si="7"/>
        <v>100</v>
      </c>
      <c r="I29" s="40">
        <f t="shared" si="7"/>
        <v>100</v>
      </c>
      <c r="J29" s="40">
        <f t="shared" si="7"/>
        <v>100</v>
      </c>
      <c r="K29" s="40">
        <f t="shared" si="7"/>
        <v>100</v>
      </c>
      <c r="L29" s="40">
        <f t="shared" si="7"/>
        <v>100</v>
      </c>
    </row>
    <row r="30" spans="1:12" s="3" customFormat="1" ht="14.65" customHeight="1" thickBot="1">
      <c r="A30" s="14" t="s">
        <v>194</v>
      </c>
      <c r="B30" s="215">
        <f t="shared" ref="B30:L30" si="8">B24*100/B$23</f>
        <v>15.151298724487312</v>
      </c>
      <c r="C30" s="215">
        <f t="shared" si="8"/>
        <v>9.0762512596573739</v>
      </c>
      <c r="D30" s="215">
        <f t="shared" si="8"/>
        <v>9.5166628184406985</v>
      </c>
      <c r="E30" s="215">
        <f t="shared" si="8"/>
        <v>7.5938087212568526</v>
      </c>
      <c r="F30" s="215">
        <f t="shared" si="8"/>
        <v>7.2461477676807586</v>
      </c>
      <c r="G30" s="215">
        <f t="shared" si="8"/>
        <v>7.4167956019356751</v>
      </c>
      <c r="H30" s="215">
        <f t="shared" si="8"/>
        <v>8.1200705514326597</v>
      </c>
      <c r="I30" s="215">
        <f t="shared" si="8"/>
        <v>7.0708228283291312</v>
      </c>
      <c r="J30" s="215">
        <f t="shared" si="8"/>
        <v>25.11627906976744</v>
      </c>
      <c r="K30" s="215">
        <f t="shared" si="8"/>
        <v>53.648920550329002</v>
      </c>
      <c r="L30" s="215">
        <f t="shared" si="8"/>
        <v>20.197819489715634</v>
      </c>
    </row>
    <row r="31" spans="1:12" s="3" customFormat="1" ht="14.65" customHeight="1" thickBot="1">
      <c r="A31" s="81" t="s">
        <v>195</v>
      </c>
      <c r="B31" s="60">
        <f t="shared" ref="B31:L31" si="9">B25*100/B$23</f>
        <v>28.591741793898706</v>
      </c>
      <c r="C31" s="60">
        <f t="shared" si="9"/>
        <v>18.891501511588849</v>
      </c>
      <c r="D31" s="60">
        <f t="shared" si="9"/>
        <v>20.949742168860155</v>
      </c>
      <c r="E31" s="60">
        <f t="shared" si="9"/>
        <v>28.819666414831172</v>
      </c>
      <c r="F31" s="60">
        <f t="shared" si="9"/>
        <v>30.509679968391939</v>
      </c>
      <c r="G31" s="60">
        <f t="shared" si="9"/>
        <v>25.963722553247521</v>
      </c>
      <c r="H31" s="60">
        <f t="shared" si="9"/>
        <v>27.871143798462512</v>
      </c>
      <c r="I31" s="60">
        <f t="shared" si="9"/>
        <v>25.025375724436003</v>
      </c>
      <c r="J31" s="60">
        <f t="shared" si="9"/>
        <v>33.527131782945737</v>
      </c>
      <c r="K31" s="60">
        <f t="shared" si="9"/>
        <v>44.412420468758498</v>
      </c>
      <c r="L31" s="60">
        <f t="shared" si="9"/>
        <v>26.550522648083625</v>
      </c>
    </row>
    <row r="32" spans="1:12" s="3" customFormat="1" ht="14.65" customHeight="1" thickBot="1">
      <c r="A32" s="14" t="s">
        <v>212</v>
      </c>
      <c r="B32" s="61">
        <f t="shared" ref="B32:L32" si="10">B26*100/B$23</f>
        <v>56.256959481613983</v>
      </c>
      <c r="C32" s="61">
        <f t="shared" si="10"/>
        <v>72.032247228753775</v>
      </c>
      <c r="D32" s="61">
        <f t="shared" si="10"/>
        <v>69.533595012699152</v>
      </c>
      <c r="E32" s="61">
        <f t="shared" si="10"/>
        <v>63.586524863911976</v>
      </c>
      <c r="F32" s="61">
        <f t="shared" si="10"/>
        <v>62.244172263927304</v>
      </c>
      <c r="G32" s="61">
        <f t="shared" si="10"/>
        <v>66.619481844816804</v>
      </c>
      <c r="H32" s="61">
        <f t="shared" si="10"/>
        <v>64.008785650104826</v>
      </c>
      <c r="I32" s="61">
        <f t="shared" si="10"/>
        <v>67.903801447234869</v>
      </c>
      <c r="J32" s="61">
        <f t="shared" si="10"/>
        <v>41.356589147286819</v>
      </c>
      <c r="K32" s="61">
        <f t="shared" si="10"/>
        <v>1.9386589809125021</v>
      </c>
      <c r="L32" s="61">
        <f t="shared" si="10"/>
        <v>53.251657862200744</v>
      </c>
    </row>
    <row r="33" spans="1:12" s="3" customFormat="1" ht="14.65" customHeight="1" thickBot="1">
      <c r="A33" s="81" t="s">
        <v>200</v>
      </c>
      <c r="B33" s="60">
        <f t="shared" ref="B33:L33" si="11">B27*100/B$23</f>
        <v>88.165229050134243</v>
      </c>
      <c r="C33" s="60">
        <f t="shared" si="11"/>
        <v>95.619751427611689</v>
      </c>
      <c r="D33" s="60">
        <f t="shared" si="11"/>
        <v>94.74909566689756</v>
      </c>
      <c r="E33" s="60">
        <f t="shared" si="11"/>
        <v>89.344452838960891</v>
      </c>
      <c r="F33" s="60">
        <f t="shared" si="11"/>
        <v>87.551692348215468</v>
      </c>
      <c r="G33" s="60">
        <f t="shared" si="11"/>
        <v>91.571474031888158</v>
      </c>
      <c r="H33" s="60">
        <f t="shared" si="11"/>
        <v>88.149356051782092</v>
      </c>
      <c r="I33" s="60">
        <f t="shared" si="11"/>
        <v>93.254968730558915</v>
      </c>
      <c r="J33" s="60">
        <f t="shared" si="11"/>
        <v>85.232558139534888</v>
      </c>
      <c r="K33" s="60">
        <f t="shared" si="11"/>
        <v>71.115884496166188</v>
      </c>
      <c r="L33" s="60">
        <f t="shared" si="11"/>
        <v>87.726199842643581</v>
      </c>
    </row>
    <row r="34" spans="1:12" s="214" customFormat="1" ht="14.65" customHeight="1" thickBot="1">
      <c r="A34" s="213"/>
      <c r="B34" s="429" t="s">
        <v>214</v>
      </c>
      <c r="C34" s="430"/>
      <c r="D34" s="430"/>
      <c r="E34" s="430"/>
      <c r="F34" s="430"/>
      <c r="G34" s="430" t="s">
        <v>214</v>
      </c>
      <c r="H34" s="430"/>
      <c r="I34" s="430"/>
      <c r="J34" s="430"/>
      <c r="K34" s="430"/>
      <c r="L34" s="431"/>
    </row>
    <row r="35" spans="1:12" s="214" customFormat="1" ht="14.65" customHeight="1" thickBot="1">
      <c r="A35" s="213"/>
      <c r="B35" s="433" t="s">
        <v>5</v>
      </c>
      <c r="C35" s="434"/>
      <c r="D35" s="434"/>
      <c r="E35" s="434"/>
      <c r="F35" s="435"/>
      <c r="G35" s="433" t="s">
        <v>5</v>
      </c>
      <c r="H35" s="434"/>
      <c r="I35" s="434"/>
      <c r="J35" s="434"/>
      <c r="K35" s="434"/>
      <c r="L35" s="435"/>
    </row>
    <row r="36" spans="1:12" s="3" customFormat="1" ht="14.65" customHeight="1" thickBot="1">
      <c r="A36" s="13" t="s">
        <v>1</v>
      </c>
      <c r="B36" s="217">
        <f t="shared" ref="B36:L36" si="12">B23-B10</f>
        <v>23607</v>
      </c>
      <c r="C36" s="217">
        <f t="shared" si="12"/>
        <v>6647</v>
      </c>
      <c r="D36" s="217">
        <f t="shared" si="12"/>
        <v>13655</v>
      </c>
      <c r="E36" s="217">
        <f t="shared" si="12"/>
        <v>12262</v>
      </c>
      <c r="F36" s="217">
        <f t="shared" si="12"/>
        <v>1978</v>
      </c>
      <c r="G36" s="217">
        <f t="shared" si="12"/>
        <v>18820</v>
      </c>
      <c r="H36" s="217">
        <f t="shared" si="12"/>
        <v>224</v>
      </c>
      <c r="I36" s="217">
        <f t="shared" si="12"/>
        <v>18596</v>
      </c>
      <c r="J36" s="217">
        <f t="shared" si="12"/>
        <v>-1162</v>
      </c>
      <c r="K36" s="217">
        <f t="shared" si="12"/>
        <v>1842</v>
      </c>
      <c r="L36" s="217">
        <f t="shared" si="12"/>
        <v>-14849</v>
      </c>
    </row>
    <row r="37" spans="1:12" s="3" customFormat="1" ht="14.65" customHeight="1" thickBot="1">
      <c r="A37" s="14" t="s">
        <v>194</v>
      </c>
      <c r="B37" s="44">
        <f t="shared" ref="B37:L37" si="13">B24-B11</f>
        <v>-6258</v>
      </c>
      <c r="C37" s="44">
        <f t="shared" si="13"/>
        <v>104</v>
      </c>
      <c r="D37" s="44">
        <f t="shared" si="13"/>
        <v>355</v>
      </c>
      <c r="E37" s="44">
        <f t="shared" si="13"/>
        <v>-2454</v>
      </c>
      <c r="F37" s="44">
        <f t="shared" si="13"/>
        <v>-544</v>
      </c>
      <c r="G37" s="44">
        <f t="shared" si="13"/>
        <v>-204</v>
      </c>
      <c r="H37" s="44">
        <f t="shared" si="13"/>
        <v>-677</v>
      </c>
      <c r="I37" s="44">
        <f t="shared" si="13"/>
        <v>473</v>
      </c>
      <c r="J37" s="44">
        <f t="shared" si="13"/>
        <v>-819</v>
      </c>
      <c r="K37" s="44">
        <f t="shared" si="13"/>
        <v>-796</v>
      </c>
      <c r="L37" s="44">
        <f t="shared" si="13"/>
        <v>-2095</v>
      </c>
    </row>
    <row r="38" spans="1:12" s="3" customFormat="1" ht="14.65" customHeight="1" thickBot="1">
      <c r="A38" s="81" t="s">
        <v>195</v>
      </c>
      <c r="B38" s="55">
        <f t="shared" ref="B38:L38" si="14">B25-B12</f>
        <v>5281</v>
      </c>
      <c r="C38" s="55">
        <f t="shared" si="14"/>
        <v>1275</v>
      </c>
      <c r="D38" s="55">
        <f t="shared" si="14"/>
        <v>3019</v>
      </c>
      <c r="E38" s="55">
        <f t="shared" si="14"/>
        <v>1496</v>
      </c>
      <c r="F38" s="55">
        <f t="shared" si="14"/>
        <v>-50</v>
      </c>
      <c r="G38" s="55">
        <f t="shared" si="14"/>
        <v>4027</v>
      </c>
      <c r="H38" s="55">
        <f t="shared" si="14"/>
        <v>-959</v>
      </c>
      <c r="I38" s="55">
        <f t="shared" si="14"/>
        <v>4986</v>
      </c>
      <c r="J38" s="55">
        <f t="shared" si="14"/>
        <v>-190</v>
      </c>
      <c r="K38" s="55">
        <f t="shared" si="14"/>
        <v>2409</v>
      </c>
      <c r="L38" s="55">
        <f t="shared" si="14"/>
        <v>-3759</v>
      </c>
    </row>
    <row r="39" spans="1:12" s="3" customFormat="1" ht="14.65" customHeight="1" thickBot="1">
      <c r="A39" s="14" t="s">
        <v>212</v>
      </c>
      <c r="B39" s="45">
        <f t="shared" ref="B39:L39" si="15">B26-B13</f>
        <v>24584</v>
      </c>
      <c r="C39" s="45">
        <f t="shared" si="15"/>
        <v>5268</v>
      </c>
      <c r="D39" s="45">
        <f t="shared" si="15"/>
        <v>10281</v>
      </c>
      <c r="E39" s="45">
        <f t="shared" si="15"/>
        <v>13220</v>
      </c>
      <c r="F39" s="45">
        <f t="shared" si="15"/>
        <v>2572</v>
      </c>
      <c r="G39" s="45">
        <f t="shared" si="15"/>
        <v>14997</v>
      </c>
      <c r="H39" s="45">
        <f t="shared" si="15"/>
        <v>1860</v>
      </c>
      <c r="I39" s="45">
        <f t="shared" si="15"/>
        <v>13137</v>
      </c>
      <c r="J39" s="45">
        <f t="shared" si="15"/>
        <v>-153</v>
      </c>
      <c r="K39" s="45">
        <f t="shared" si="15"/>
        <v>229</v>
      </c>
      <c r="L39" s="45">
        <f t="shared" si="15"/>
        <v>-8995</v>
      </c>
    </row>
    <row r="40" spans="1:12" s="3" customFormat="1" ht="14.65" customHeight="1" thickBot="1">
      <c r="A40" s="81" t="s">
        <v>200</v>
      </c>
      <c r="B40" s="55">
        <f t="shared" ref="B40:L40" si="16">B27-B14</f>
        <v>24175</v>
      </c>
      <c r="C40" s="55">
        <f t="shared" si="16"/>
        <v>6421</v>
      </c>
      <c r="D40" s="55">
        <f t="shared" si="16"/>
        <v>13405</v>
      </c>
      <c r="E40" s="55">
        <f t="shared" si="16"/>
        <v>14779</v>
      </c>
      <c r="F40" s="55">
        <f t="shared" si="16"/>
        <v>3536</v>
      </c>
      <c r="G40" s="55">
        <f t="shared" si="16"/>
        <v>20667</v>
      </c>
      <c r="H40" s="55">
        <f t="shared" si="16"/>
        <v>1710</v>
      </c>
      <c r="I40" s="55">
        <f t="shared" si="16"/>
        <v>18957</v>
      </c>
      <c r="J40" s="55">
        <f t="shared" si="16"/>
        <v>-1019</v>
      </c>
      <c r="K40" s="55">
        <f t="shared" si="16"/>
        <v>-370</v>
      </c>
      <c r="L40" s="55">
        <f t="shared" si="16"/>
        <v>-16345</v>
      </c>
    </row>
    <row r="41" spans="1:12" s="214" customFormat="1" ht="14.65" customHeight="1" thickBot="1">
      <c r="A41" s="213"/>
      <c r="B41" s="391" t="s">
        <v>193</v>
      </c>
      <c r="C41" s="391"/>
      <c r="D41" s="391"/>
      <c r="E41" s="391"/>
      <c r="F41" s="391"/>
      <c r="G41" s="391" t="s">
        <v>193</v>
      </c>
      <c r="H41" s="391"/>
      <c r="I41" s="391"/>
      <c r="J41" s="391"/>
      <c r="K41" s="391"/>
      <c r="L41" s="391"/>
    </row>
    <row r="42" spans="1:12" s="3" customFormat="1" ht="14.65" customHeight="1" thickBot="1">
      <c r="A42" s="13" t="s">
        <v>1</v>
      </c>
      <c r="B42" s="220" t="s">
        <v>103</v>
      </c>
      <c r="C42" s="220" t="s">
        <v>103</v>
      </c>
      <c r="D42" s="220" t="s">
        <v>103</v>
      </c>
      <c r="E42" s="220" t="s">
        <v>103</v>
      </c>
      <c r="F42" s="220" t="s">
        <v>103</v>
      </c>
      <c r="G42" s="220" t="s">
        <v>103</v>
      </c>
      <c r="H42" s="220" t="s">
        <v>103</v>
      </c>
      <c r="I42" s="220" t="s">
        <v>103</v>
      </c>
      <c r="J42" s="220" t="s">
        <v>103</v>
      </c>
      <c r="K42" s="220" t="s">
        <v>103</v>
      </c>
      <c r="L42" s="220" t="s">
        <v>103</v>
      </c>
    </row>
    <row r="43" spans="1:12" s="3" customFormat="1" ht="14.65" customHeight="1" thickBot="1">
      <c r="A43" s="14" t="s">
        <v>194</v>
      </c>
      <c r="B43" s="219">
        <f t="shared" ref="B43:L43" si="17">B30-B17</f>
        <v>-3.4577595191331731</v>
      </c>
      <c r="C43" s="219">
        <f t="shared" si="17"/>
        <v>-2.159315059591858</v>
      </c>
      <c r="D43" s="219">
        <f t="shared" si="17"/>
        <v>-2.4649641356527852</v>
      </c>
      <c r="E43" s="219">
        <f t="shared" si="17"/>
        <v>-3.7207659105303534</v>
      </c>
      <c r="F43" s="219">
        <f t="shared" si="17"/>
        <v>-1.9099363738147819</v>
      </c>
      <c r="G43" s="219">
        <f t="shared" si="17"/>
        <v>-2.2124447626008408</v>
      </c>
      <c r="H43" s="219">
        <f t="shared" si="17"/>
        <v>-2.3308934049797454</v>
      </c>
      <c r="I43" s="219">
        <f t="shared" si="17"/>
        <v>-1.9815709013700644</v>
      </c>
      <c r="J43" s="219">
        <f t="shared" si="17"/>
        <v>-14.087355350328767</v>
      </c>
      <c r="K43" s="219">
        <f t="shared" si="17"/>
        <v>-5.1070904411983591</v>
      </c>
      <c r="L43" s="219">
        <f t="shared" si="17"/>
        <v>1.523872005979495</v>
      </c>
    </row>
    <row r="44" spans="1:12" s="3" customFormat="1" ht="14.65" customHeight="1" thickBot="1">
      <c r="A44" s="81" t="s">
        <v>195</v>
      </c>
      <c r="B44" s="56">
        <f t="shared" ref="B44:L44" si="18">B31-B18</f>
        <v>-0.51635662185794118</v>
      </c>
      <c r="C44" s="56">
        <f t="shared" si="18"/>
        <v>8.3388377479952425E-2</v>
      </c>
      <c r="D44" s="56">
        <f t="shared" si="18"/>
        <v>0.41316571454483864</v>
      </c>
      <c r="E44" s="56">
        <f t="shared" si="18"/>
        <v>-2.2399071178133667</v>
      </c>
      <c r="F44" s="56">
        <f t="shared" si="18"/>
        <v>-1.8158820401111306</v>
      </c>
      <c r="G44" s="56">
        <f t="shared" si="18"/>
        <v>-1.1884396350779056</v>
      </c>
      <c r="H44" s="56">
        <f t="shared" si="18"/>
        <v>-3.424748908997671</v>
      </c>
      <c r="I44" s="56">
        <f t="shared" si="18"/>
        <v>0.78209558509598409</v>
      </c>
      <c r="J44" s="56">
        <f t="shared" si="18"/>
        <v>5.3336523601771653</v>
      </c>
      <c r="K44" s="56">
        <f t="shared" si="18"/>
        <v>4.5538218884974455</v>
      </c>
      <c r="L44" s="56">
        <f t="shared" si="18"/>
        <v>0.30924446019809437</v>
      </c>
    </row>
    <row r="45" spans="1:12" s="3" customFormat="1" ht="14.65" customHeight="1" thickBot="1">
      <c r="A45" s="14" t="s">
        <v>212</v>
      </c>
      <c r="B45" s="57">
        <f t="shared" ref="B45:L45" si="19">B32-B19</f>
        <v>3.9741161409911143</v>
      </c>
      <c r="C45" s="57">
        <f t="shared" si="19"/>
        <v>2.0759266821118985</v>
      </c>
      <c r="D45" s="57">
        <f t="shared" si="19"/>
        <v>2.0517984211079465</v>
      </c>
      <c r="E45" s="57">
        <f t="shared" si="19"/>
        <v>5.9606730283437201</v>
      </c>
      <c r="F45" s="57">
        <f t="shared" si="19"/>
        <v>3.7258184139259143</v>
      </c>
      <c r="G45" s="57">
        <f t="shared" si="19"/>
        <v>3.4008843976787446</v>
      </c>
      <c r="H45" s="57">
        <f t="shared" si="19"/>
        <v>5.7556423139774182</v>
      </c>
      <c r="I45" s="57">
        <f t="shared" si="19"/>
        <v>1.1994753162740892</v>
      </c>
      <c r="J45" s="57">
        <f t="shared" si="19"/>
        <v>8.753702990151595</v>
      </c>
      <c r="K45" s="57">
        <f t="shared" si="19"/>
        <v>0.55326855270091513</v>
      </c>
      <c r="L45" s="57">
        <f t="shared" si="19"/>
        <v>-1.8331164661775858</v>
      </c>
    </row>
    <row r="46" spans="1:12" s="3" customFormat="1" ht="14.65" customHeight="1" thickBot="1">
      <c r="A46" s="81" t="s">
        <v>200</v>
      </c>
      <c r="B46" s="56">
        <f t="shared" ref="B46:L46" si="20">B33-B20</f>
        <v>1.1819715420301975</v>
      </c>
      <c r="C46" s="56">
        <f t="shared" si="20"/>
        <v>0.28177625138023643</v>
      </c>
      <c r="D46" s="56">
        <f t="shared" si="20"/>
        <v>1.2188088490360371</v>
      </c>
      <c r="E46" s="56">
        <f t="shared" si="20"/>
        <v>4.2026634346962197</v>
      </c>
      <c r="F46" s="56">
        <f t="shared" si="20"/>
        <v>5.0135535758810192</v>
      </c>
      <c r="G46" s="56">
        <f t="shared" si="20"/>
        <v>4.7478925574236968</v>
      </c>
      <c r="H46" s="56">
        <f t="shared" si="20"/>
        <v>5.0714013158223281</v>
      </c>
      <c r="I46" s="56">
        <f t="shared" si="20"/>
        <v>3.8019724494310196</v>
      </c>
      <c r="J46" s="56">
        <f t="shared" si="20"/>
        <v>-0.76423501920375259</v>
      </c>
      <c r="K46" s="56">
        <f t="shared" si="20"/>
        <v>-4.8086632482807943</v>
      </c>
      <c r="L46" s="56">
        <f t="shared" si="20"/>
        <v>-5.5929763463879993</v>
      </c>
    </row>
    <row r="47" spans="1:12" s="230" customFormat="1" ht="20.149999999999999" customHeight="1">
      <c r="A47" s="378" t="s">
        <v>127</v>
      </c>
      <c r="B47" s="378"/>
      <c r="C47" s="378"/>
      <c r="D47" s="378"/>
      <c r="E47" s="378"/>
      <c r="F47" s="378"/>
      <c r="G47" s="378"/>
      <c r="H47" s="378"/>
      <c r="I47" s="378"/>
      <c r="J47" s="378"/>
      <c r="K47" s="378"/>
      <c r="L47" s="378"/>
    </row>
  </sheetData>
  <mergeCells count="31">
    <mergeCell ref="B22:F22"/>
    <mergeCell ref="G22:L22"/>
    <mergeCell ref="B41:F41"/>
    <mergeCell ref="G41:L41"/>
    <mergeCell ref="B28:F28"/>
    <mergeCell ref="G28:L28"/>
    <mergeCell ref="B34:F34"/>
    <mergeCell ref="G34:L34"/>
    <mergeCell ref="B35:F35"/>
    <mergeCell ref="G35:L35"/>
    <mergeCell ref="G9:L9"/>
    <mergeCell ref="B15:F15"/>
    <mergeCell ref="G15:L15"/>
    <mergeCell ref="B21:F21"/>
    <mergeCell ref="G21:L21"/>
    <mergeCell ref="J6:J7"/>
    <mergeCell ref="A47:L47"/>
    <mergeCell ref="A5:A7"/>
    <mergeCell ref="B5:B7"/>
    <mergeCell ref="C5:K5"/>
    <mergeCell ref="L5:L7"/>
    <mergeCell ref="C6:C7"/>
    <mergeCell ref="D6:D7"/>
    <mergeCell ref="E6:E7"/>
    <mergeCell ref="F6:F7"/>
    <mergeCell ref="G6:G7"/>
    <mergeCell ref="H6:I6"/>
    <mergeCell ref="K6:K7"/>
    <mergeCell ref="B8:F8"/>
    <mergeCell ref="G8:L8"/>
    <mergeCell ref="B9:F9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1200" verticalDpi="1200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7"/>
  <sheetViews>
    <sheetView zoomScaleNormal="100" workbookViewId="0"/>
  </sheetViews>
  <sheetFormatPr baseColWidth="10" defaultColWidth="10.81640625" defaultRowHeight="14"/>
  <cols>
    <col min="1" max="1" width="26.26953125" style="37" customWidth="1"/>
    <col min="2" max="2" width="12.54296875" style="37" customWidth="1"/>
    <col min="3" max="12" width="14.54296875" style="37" customWidth="1"/>
    <col min="13" max="16384" width="10.81640625" style="37"/>
  </cols>
  <sheetData>
    <row r="1" spans="1:12" s="34" customFormat="1" ht="20.25" customHeight="1">
      <c r="A1" s="4" t="s">
        <v>0</v>
      </c>
    </row>
    <row r="2" spans="1:12" s="3" customFormat="1" ht="14.65" customHeight="1">
      <c r="A2" s="10"/>
    </row>
    <row r="3" spans="1:12" s="11" customFormat="1" ht="14.65" customHeight="1">
      <c r="A3" s="36" t="s">
        <v>332</v>
      </c>
    </row>
    <row r="4" spans="1:12" s="3" customFormat="1" ht="14.65" customHeight="1" thickBot="1"/>
    <row r="5" spans="1:12" s="11" customFormat="1" ht="20.149999999999999" customHeight="1" thickBot="1">
      <c r="A5" s="389" t="s">
        <v>196</v>
      </c>
      <c r="B5" s="402" t="s">
        <v>54</v>
      </c>
      <c r="C5" s="397" t="s">
        <v>209</v>
      </c>
      <c r="D5" s="424"/>
      <c r="E5" s="424"/>
      <c r="F5" s="424"/>
      <c r="G5" s="424"/>
      <c r="H5" s="424"/>
      <c r="I5" s="424"/>
      <c r="J5" s="424"/>
      <c r="K5" s="424"/>
      <c r="L5" s="389" t="s">
        <v>188</v>
      </c>
    </row>
    <row r="6" spans="1:12" s="11" customFormat="1" ht="20.149999999999999" customHeight="1" thickBot="1">
      <c r="A6" s="389"/>
      <c r="B6" s="428"/>
      <c r="C6" s="389" t="s">
        <v>222</v>
      </c>
      <c r="D6" s="389" t="s">
        <v>223</v>
      </c>
      <c r="E6" s="389" t="s">
        <v>224</v>
      </c>
      <c r="F6" s="389" t="s">
        <v>225</v>
      </c>
      <c r="G6" s="389" t="s">
        <v>229</v>
      </c>
      <c r="H6" s="389" t="s">
        <v>75</v>
      </c>
      <c r="I6" s="389"/>
      <c r="J6" s="389" t="s">
        <v>228</v>
      </c>
      <c r="K6" s="389" t="s">
        <v>192</v>
      </c>
      <c r="L6" s="389"/>
    </row>
    <row r="7" spans="1:12" s="11" customFormat="1" ht="54.65" customHeight="1" thickBot="1">
      <c r="A7" s="389"/>
      <c r="B7" s="428"/>
      <c r="C7" s="382"/>
      <c r="D7" s="382"/>
      <c r="E7" s="382"/>
      <c r="F7" s="382"/>
      <c r="G7" s="382"/>
      <c r="H7" s="212" t="s">
        <v>226</v>
      </c>
      <c r="I7" s="212" t="s">
        <v>227</v>
      </c>
      <c r="J7" s="382"/>
      <c r="K7" s="382"/>
      <c r="L7" s="382"/>
    </row>
    <row r="8" spans="1:12" s="214" customFormat="1" ht="14.65" customHeight="1" thickBot="1">
      <c r="A8" s="213"/>
      <c r="B8" s="429">
        <v>2012</v>
      </c>
      <c r="C8" s="430"/>
      <c r="D8" s="430"/>
      <c r="E8" s="430"/>
      <c r="F8" s="430"/>
      <c r="G8" s="430">
        <v>2012</v>
      </c>
      <c r="H8" s="430"/>
      <c r="I8" s="430"/>
      <c r="J8" s="430"/>
      <c r="K8" s="430"/>
      <c r="L8" s="431"/>
    </row>
    <row r="9" spans="1:12" s="214" customFormat="1" ht="14.65" customHeight="1" thickBot="1">
      <c r="A9" s="213"/>
      <c r="B9" s="432" t="s">
        <v>5</v>
      </c>
      <c r="C9" s="432"/>
      <c r="D9" s="432"/>
      <c r="E9" s="432"/>
      <c r="F9" s="432"/>
      <c r="G9" s="432" t="s">
        <v>5</v>
      </c>
      <c r="H9" s="432"/>
      <c r="I9" s="432"/>
      <c r="J9" s="432"/>
      <c r="K9" s="432"/>
      <c r="L9" s="432"/>
    </row>
    <row r="10" spans="1:12" s="3" customFormat="1" ht="14.65" customHeight="1" thickBot="1">
      <c r="A10" s="13" t="s">
        <v>1</v>
      </c>
      <c r="B10" s="216">
        <f t="shared" ref="B10:L10" si="0">SUM(B11:B13)</f>
        <v>95872</v>
      </c>
      <c r="C10" s="216">
        <f t="shared" si="0"/>
        <v>7515</v>
      </c>
      <c r="D10" s="216">
        <f t="shared" si="0"/>
        <v>13532</v>
      </c>
      <c r="E10" s="216">
        <f t="shared" si="0"/>
        <v>41543</v>
      </c>
      <c r="F10" s="216">
        <f t="shared" si="0"/>
        <v>16519</v>
      </c>
      <c r="G10" s="216">
        <f t="shared" si="0"/>
        <v>27871</v>
      </c>
      <c r="H10" s="216">
        <f t="shared" si="0"/>
        <v>13461</v>
      </c>
      <c r="I10" s="216">
        <f t="shared" si="0"/>
        <v>14410</v>
      </c>
      <c r="J10" s="216">
        <f t="shared" si="0"/>
        <v>2391</v>
      </c>
      <c r="K10" s="216">
        <f t="shared" si="0"/>
        <v>10648</v>
      </c>
      <c r="L10" s="216">
        <f t="shared" si="0"/>
        <v>5904</v>
      </c>
    </row>
    <row r="11" spans="1:12" s="3" customFormat="1" ht="14.65" customHeight="1" thickBot="1">
      <c r="A11" s="14" t="s">
        <v>194</v>
      </c>
      <c r="B11" s="43">
        <v>27731</v>
      </c>
      <c r="C11" s="43">
        <v>804</v>
      </c>
      <c r="D11" s="43">
        <v>1769</v>
      </c>
      <c r="E11" s="43">
        <v>10037</v>
      </c>
      <c r="F11" s="43">
        <v>4052</v>
      </c>
      <c r="G11" s="43">
        <v>6111</v>
      </c>
      <c r="H11" s="43">
        <v>3547</v>
      </c>
      <c r="I11" s="43">
        <v>2564</v>
      </c>
      <c r="J11" s="43">
        <v>1400</v>
      </c>
      <c r="K11" s="43">
        <v>6763</v>
      </c>
      <c r="L11" s="43">
        <v>2616</v>
      </c>
    </row>
    <row r="12" spans="1:12" s="3" customFormat="1" ht="14.65" customHeight="1" thickBot="1">
      <c r="A12" s="81" t="s">
        <v>195</v>
      </c>
      <c r="B12" s="39">
        <v>28960</v>
      </c>
      <c r="C12" s="39">
        <v>1658</v>
      </c>
      <c r="D12" s="39">
        <v>3048</v>
      </c>
      <c r="E12" s="39">
        <v>12644</v>
      </c>
      <c r="F12" s="39">
        <v>5898</v>
      </c>
      <c r="G12" s="39">
        <v>8787</v>
      </c>
      <c r="H12" s="39">
        <v>4582</v>
      </c>
      <c r="I12" s="39">
        <v>4205</v>
      </c>
      <c r="J12" s="39">
        <v>462</v>
      </c>
      <c r="K12" s="39">
        <v>3781</v>
      </c>
      <c r="L12" s="39">
        <v>1628</v>
      </c>
    </row>
    <row r="13" spans="1:12" s="3" customFormat="1" ht="14.65" customHeight="1" thickBot="1">
      <c r="A13" s="14" t="s">
        <v>212</v>
      </c>
      <c r="B13" s="42">
        <f>10822+28359</f>
        <v>39181</v>
      </c>
      <c r="C13" s="42">
        <v>5053</v>
      </c>
      <c r="D13" s="42">
        <f>2546+6169</f>
        <v>8715</v>
      </c>
      <c r="E13" s="42">
        <v>18862</v>
      </c>
      <c r="F13" s="42">
        <f>1654+4915</f>
        <v>6569</v>
      </c>
      <c r="G13" s="42">
        <v>12973</v>
      </c>
      <c r="H13" s="42">
        <f>1560+3772</f>
        <v>5332</v>
      </c>
      <c r="I13" s="42">
        <f>1892+5749</f>
        <v>7641</v>
      </c>
      <c r="J13" s="42">
        <v>529</v>
      </c>
      <c r="K13" s="42">
        <v>104</v>
      </c>
      <c r="L13" s="42">
        <v>1660</v>
      </c>
    </row>
    <row r="14" spans="1:12" s="3" customFormat="1" ht="14.65" customHeight="1" thickBot="1">
      <c r="A14" s="81" t="s">
        <v>200</v>
      </c>
      <c r="B14" s="39">
        <v>69903</v>
      </c>
      <c r="C14" s="39">
        <v>7094</v>
      </c>
      <c r="D14" s="39">
        <v>12234</v>
      </c>
      <c r="E14" s="39">
        <v>28652</v>
      </c>
      <c r="F14" s="39">
        <v>10457</v>
      </c>
      <c r="G14" s="39">
        <v>19545</v>
      </c>
      <c r="H14" s="39">
        <v>8616</v>
      </c>
      <c r="I14" s="39">
        <v>10929</v>
      </c>
      <c r="J14" s="39">
        <v>1722</v>
      </c>
      <c r="K14" s="39">
        <v>8393</v>
      </c>
      <c r="L14" s="39">
        <v>4497</v>
      </c>
    </row>
    <row r="15" spans="1:12" s="214" customFormat="1" ht="14.65" customHeight="1" thickBot="1">
      <c r="A15" s="213"/>
      <c r="B15" s="391" t="s">
        <v>193</v>
      </c>
      <c r="C15" s="391"/>
      <c r="D15" s="391"/>
      <c r="E15" s="391"/>
      <c r="F15" s="391"/>
      <c r="G15" s="391" t="s">
        <v>193</v>
      </c>
      <c r="H15" s="391"/>
      <c r="I15" s="391"/>
      <c r="J15" s="391"/>
      <c r="K15" s="391"/>
      <c r="L15" s="391"/>
    </row>
    <row r="16" spans="1:12" s="3" customFormat="1" ht="14.65" customHeight="1" thickBot="1">
      <c r="A16" s="13" t="s">
        <v>1</v>
      </c>
      <c r="B16" s="40">
        <f>B10*100/B$10</f>
        <v>100</v>
      </c>
      <c r="C16" s="40">
        <f t="shared" ref="C16:L16" si="1">SUM(C17:C19)</f>
        <v>100</v>
      </c>
      <c r="D16" s="40">
        <f t="shared" si="1"/>
        <v>100</v>
      </c>
      <c r="E16" s="40">
        <f t="shared" si="1"/>
        <v>100</v>
      </c>
      <c r="F16" s="40">
        <f t="shared" si="1"/>
        <v>100</v>
      </c>
      <c r="G16" s="40">
        <f t="shared" si="1"/>
        <v>100</v>
      </c>
      <c r="H16" s="40">
        <f t="shared" si="1"/>
        <v>100</v>
      </c>
      <c r="I16" s="40">
        <f t="shared" si="1"/>
        <v>100</v>
      </c>
      <c r="J16" s="40">
        <f t="shared" si="1"/>
        <v>100</v>
      </c>
      <c r="K16" s="40">
        <f t="shared" si="1"/>
        <v>100</v>
      </c>
      <c r="L16" s="40">
        <f t="shared" si="1"/>
        <v>100.00000000000001</v>
      </c>
    </row>
    <row r="17" spans="1:12" s="3" customFormat="1" ht="14.65" customHeight="1" thickBot="1">
      <c r="A17" s="14" t="s">
        <v>194</v>
      </c>
      <c r="B17" s="215">
        <f>B11*100/B$10</f>
        <v>28.925025033377835</v>
      </c>
      <c r="C17" s="215">
        <f t="shared" ref="C17:L17" si="2">C11*100/C$10</f>
        <v>10.698602794411178</v>
      </c>
      <c r="D17" s="215">
        <f t="shared" si="2"/>
        <v>13.072716523795448</v>
      </c>
      <c r="E17" s="215">
        <f t="shared" si="2"/>
        <v>24.160508388898251</v>
      </c>
      <c r="F17" s="215">
        <f t="shared" si="2"/>
        <v>24.529329862582482</v>
      </c>
      <c r="G17" s="215">
        <f t="shared" si="2"/>
        <v>21.926016289332999</v>
      </c>
      <c r="H17" s="215">
        <f t="shared" si="2"/>
        <v>26.350196865017459</v>
      </c>
      <c r="I17" s="215">
        <f t="shared" si="2"/>
        <v>17.793199167244968</v>
      </c>
      <c r="J17" s="215">
        <f t="shared" si="2"/>
        <v>58.552906733584273</v>
      </c>
      <c r="K17" s="215">
        <f t="shared" si="2"/>
        <v>63.514274981217127</v>
      </c>
      <c r="L17" s="215">
        <f t="shared" si="2"/>
        <v>44.308943089430898</v>
      </c>
    </row>
    <row r="18" spans="1:12" s="3" customFormat="1" ht="14.65" customHeight="1" thickBot="1">
      <c r="A18" s="81" t="s">
        <v>195</v>
      </c>
      <c r="B18" s="60">
        <f>B12*100/B$10</f>
        <v>30.20694259012016</v>
      </c>
      <c r="C18" s="60">
        <f t="shared" ref="C18:L18" si="3">C12*100/C$10</f>
        <v>22.062541583499666</v>
      </c>
      <c r="D18" s="60">
        <f t="shared" si="3"/>
        <v>22.524386639077743</v>
      </c>
      <c r="E18" s="60">
        <f t="shared" si="3"/>
        <v>30.435933851671763</v>
      </c>
      <c r="F18" s="60">
        <f t="shared" si="3"/>
        <v>35.704340456444093</v>
      </c>
      <c r="G18" s="60">
        <f t="shared" si="3"/>
        <v>31.527394065516127</v>
      </c>
      <c r="H18" s="60">
        <f t="shared" si="3"/>
        <v>34.039075848748233</v>
      </c>
      <c r="I18" s="60">
        <f t="shared" si="3"/>
        <v>29.181124219292158</v>
      </c>
      <c r="J18" s="60">
        <f t="shared" si="3"/>
        <v>19.322459222082809</v>
      </c>
      <c r="K18" s="60">
        <f t="shared" si="3"/>
        <v>35.50901577761082</v>
      </c>
      <c r="L18" s="60">
        <f t="shared" si="3"/>
        <v>27.574525745257453</v>
      </c>
    </row>
    <row r="19" spans="1:12" s="3" customFormat="1" ht="14.65" customHeight="1" thickBot="1">
      <c r="A19" s="14" t="s">
        <v>212</v>
      </c>
      <c r="B19" s="61">
        <f>B13*100/B$10</f>
        <v>40.868032376502001</v>
      </c>
      <c r="C19" s="61">
        <f t="shared" ref="C19:L19" si="4">C13*100/C$10</f>
        <v>67.238855622089162</v>
      </c>
      <c r="D19" s="61">
        <f t="shared" si="4"/>
        <v>64.402896837126804</v>
      </c>
      <c r="E19" s="61">
        <f t="shared" si="4"/>
        <v>45.403557759429987</v>
      </c>
      <c r="F19" s="61">
        <f t="shared" si="4"/>
        <v>39.766329680973428</v>
      </c>
      <c r="G19" s="61">
        <f t="shared" si="4"/>
        <v>46.546589645150874</v>
      </c>
      <c r="H19" s="61">
        <f t="shared" si="4"/>
        <v>39.610727286234308</v>
      </c>
      <c r="I19" s="61">
        <f t="shared" si="4"/>
        <v>53.025676613462871</v>
      </c>
      <c r="J19" s="61">
        <f t="shared" si="4"/>
        <v>22.124634044332915</v>
      </c>
      <c r="K19" s="61">
        <f t="shared" si="4"/>
        <v>0.97670924117205105</v>
      </c>
      <c r="L19" s="61">
        <f t="shared" si="4"/>
        <v>28.116531165311653</v>
      </c>
    </row>
    <row r="20" spans="1:12" s="3" customFormat="1" ht="14.65" customHeight="1" thickBot="1">
      <c r="A20" s="81" t="s">
        <v>200</v>
      </c>
      <c r="B20" s="60">
        <f>B14*100/B$10</f>
        <v>72.91284212283044</v>
      </c>
      <c r="C20" s="60">
        <f t="shared" ref="C20:L20" si="5">C14*100/C$10</f>
        <v>94.397870924817028</v>
      </c>
      <c r="D20" s="60">
        <f t="shared" si="5"/>
        <v>90.407921962754955</v>
      </c>
      <c r="E20" s="60">
        <f t="shared" si="5"/>
        <v>68.969501480393802</v>
      </c>
      <c r="F20" s="60">
        <f t="shared" si="5"/>
        <v>63.302863369453355</v>
      </c>
      <c r="G20" s="60">
        <f t="shared" si="5"/>
        <v>70.126654946001224</v>
      </c>
      <c r="H20" s="60">
        <f t="shared" si="5"/>
        <v>64.007131713839982</v>
      </c>
      <c r="I20" s="60">
        <f t="shared" si="5"/>
        <v>75.843164469118662</v>
      </c>
      <c r="J20" s="60">
        <f t="shared" si="5"/>
        <v>72.020075282308653</v>
      </c>
      <c r="K20" s="60">
        <f t="shared" si="5"/>
        <v>78.82231404958678</v>
      </c>
      <c r="L20" s="60">
        <f t="shared" si="5"/>
        <v>76.168699186991873</v>
      </c>
    </row>
    <row r="21" spans="1:12" s="214" customFormat="1" ht="14.65" customHeight="1" thickBot="1">
      <c r="A21" s="213"/>
      <c r="B21" s="429">
        <v>2015</v>
      </c>
      <c r="C21" s="430"/>
      <c r="D21" s="430"/>
      <c r="E21" s="430"/>
      <c r="F21" s="430"/>
      <c r="G21" s="430">
        <v>2015</v>
      </c>
      <c r="H21" s="430"/>
      <c r="I21" s="430"/>
      <c r="J21" s="430"/>
      <c r="K21" s="430"/>
      <c r="L21" s="431"/>
    </row>
    <row r="22" spans="1:12" s="214" customFormat="1" ht="14.65" customHeight="1" thickBot="1">
      <c r="A22" s="213"/>
      <c r="B22" s="432" t="s">
        <v>5</v>
      </c>
      <c r="C22" s="432"/>
      <c r="D22" s="432"/>
      <c r="E22" s="432"/>
      <c r="F22" s="432"/>
      <c r="G22" s="432" t="s">
        <v>5</v>
      </c>
      <c r="H22" s="432"/>
      <c r="I22" s="432"/>
      <c r="J22" s="432"/>
      <c r="K22" s="432"/>
      <c r="L22" s="432"/>
    </row>
    <row r="23" spans="1:12" s="3" customFormat="1" ht="14.65" customHeight="1" thickBot="1">
      <c r="A23" s="13" t="s">
        <v>1</v>
      </c>
      <c r="B23" s="216">
        <f>SUM(B24:B26)</f>
        <v>103780</v>
      </c>
      <c r="C23" s="216">
        <f>'Tab. 2.40-6'!C10</f>
        <v>9533</v>
      </c>
      <c r="D23" s="216">
        <f>SUM(D24:D26)</f>
        <v>17650</v>
      </c>
      <c r="E23" s="216">
        <f>'Tab. 2.40-6'!E10</f>
        <v>43068</v>
      </c>
      <c r="F23" s="216">
        <f>SUM(F24:F26)</f>
        <v>16302</v>
      </c>
      <c r="G23" s="216">
        <f>SUM(G24:G26)</f>
        <v>30283</v>
      </c>
      <c r="H23" s="216">
        <f>SUM(H24:H26)</f>
        <v>12668</v>
      </c>
      <c r="I23" s="216">
        <f>SUM(I24:I26)</f>
        <v>17615</v>
      </c>
      <c r="J23" s="216">
        <f>'Tab. 2.40-6'!J10</f>
        <v>2031</v>
      </c>
      <c r="K23" s="216">
        <f>'Tab. 2.40-6'!K10</f>
        <v>11954</v>
      </c>
      <c r="L23" s="216">
        <f>'Tab. 2.40-6'!L10</f>
        <v>6911</v>
      </c>
    </row>
    <row r="24" spans="1:12" s="3" customFormat="1" ht="14.65" customHeight="1" thickBot="1">
      <c r="A24" s="14" t="s">
        <v>194</v>
      </c>
      <c r="B24" s="43">
        <f>'Tab. 2.40-6'!B11</f>
        <v>24243</v>
      </c>
      <c r="C24" s="43" t="str">
        <f>'Tab. 2.40-6'!C11</f>
        <v>/</v>
      </c>
      <c r="D24" s="43">
        <f>'Tab. 2.40-6'!D11</f>
        <v>2076</v>
      </c>
      <c r="E24" s="43" t="str">
        <f>'Tab. 2.40-6'!E11</f>
        <v>/</v>
      </c>
      <c r="F24" s="43">
        <f>'Tab. 2.40-6'!F11</f>
        <v>3285</v>
      </c>
      <c r="G24" s="43">
        <f>'Tab. 2.40-6'!G11</f>
        <v>5574</v>
      </c>
      <c r="H24" s="43">
        <f>'Tab. 2.40-6'!H11</f>
        <v>2848</v>
      </c>
      <c r="I24" s="43">
        <f>'Tab. 2.40-6'!I11</f>
        <v>2726</v>
      </c>
      <c r="J24" s="43" t="str">
        <f>'Tab. 2.40-6'!J11</f>
        <v>/</v>
      </c>
      <c r="K24" s="43" t="str">
        <f>'Tab. 2.40-6'!K11</f>
        <v>/</v>
      </c>
      <c r="L24" s="43">
        <f>'Tab. 2.40-6'!L11</f>
        <v>2122</v>
      </c>
    </row>
    <row r="25" spans="1:12" s="3" customFormat="1" ht="14.65" customHeight="1" thickBot="1">
      <c r="A25" s="81" t="s">
        <v>195</v>
      </c>
      <c r="B25" s="39">
        <f>'Tab. 2.40-6'!B12</f>
        <v>30998</v>
      </c>
      <c r="C25" s="39" t="str">
        <f>'Tab. 2.40-6'!C12</f>
        <v>/</v>
      </c>
      <c r="D25" s="39">
        <f>'Tab. 2.40-6'!D12</f>
        <v>4089</v>
      </c>
      <c r="E25" s="39" t="str">
        <f>'Tab. 2.40-6'!E12</f>
        <v>/</v>
      </c>
      <c r="F25" s="39">
        <f>'Tab. 2.40-6'!F12</f>
        <v>5332</v>
      </c>
      <c r="G25" s="39">
        <f>'Tab. 2.40-6'!G12</f>
        <v>8829</v>
      </c>
      <c r="H25" s="39">
        <f>'Tab. 2.40-6'!H12</f>
        <v>3752</v>
      </c>
      <c r="I25" s="39">
        <f>'Tab. 2.40-6'!I12</f>
        <v>5077</v>
      </c>
      <c r="J25" s="39" t="str">
        <f>'Tab. 2.40-6'!J12</f>
        <v>/</v>
      </c>
      <c r="K25" s="39" t="str">
        <f>'Tab. 2.40-6'!K12</f>
        <v>/</v>
      </c>
      <c r="L25" s="39">
        <f>'Tab. 2.40-6'!L12</f>
        <v>2508</v>
      </c>
    </row>
    <row r="26" spans="1:12" s="3" customFormat="1" ht="14.65" customHeight="1" thickBot="1">
      <c r="A26" s="14" t="s">
        <v>212</v>
      </c>
      <c r="B26" s="42">
        <f>'Tab. 2.40-6'!B13</f>
        <v>48539</v>
      </c>
      <c r="C26" s="42" t="str">
        <f>'Tab. 2.40-6'!C13</f>
        <v>/</v>
      </c>
      <c r="D26" s="42">
        <f>'Tab. 2.40-6'!D13</f>
        <v>11485</v>
      </c>
      <c r="E26" s="42" t="str">
        <f>'Tab. 2.40-6'!E13</f>
        <v>/</v>
      </c>
      <c r="F26" s="42">
        <f>'Tab. 2.40-6'!F13</f>
        <v>7685</v>
      </c>
      <c r="G26" s="42">
        <f>'Tab. 2.40-6'!G13</f>
        <v>15880</v>
      </c>
      <c r="H26" s="42">
        <f>'Tab. 2.40-6'!H13</f>
        <v>6068</v>
      </c>
      <c r="I26" s="42">
        <f>'Tab. 2.40-6'!I13</f>
        <v>9812</v>
      </c>
      <c r="J26" s="42" t="str">
        <f>'Tab. 2.40-6'!J13</f>
        <v>/</v>
      </c>
      <c r="K26" s="42" t="str">
        <f>'Tab. 2.40-6'!K13</f>
        <v>/</v>
      </c>
      <c r="L26" s="42">
        <f>'Tab. 2.40-6'!L13</f>
        <v>2281</v>
      </c>
    </row>
    <row r="27" spans="1:12" s="3" customFormat="1" ht="14.65" customHeight="1" thickBot="1">
      <c r="A27" s="81" t="s">
        <v>200</v>
      </c>
      <c r="B27" s="39">
        <f>'Tab. 2.40-6'!B14</f>
        <v>80439</v>
      </c>
      <c r="C27" s="39">
        <f>'Tab. 2.40-6'!C14</f>
        <v>8950</v>
      </c>
      <c r="D27" s="39">
        <f>'Tab. 2.40-6'!D14</f>
        <v>16109</v>
      </c>
      <c r="E27" s="39">
        <f>'Tab. 2.40-6'!E14</f>
        <v>33279</v>
      </c>
      <c r="F27" s="39">
        <f>'Tab. 2.40-6'!F14</f>
        <v>11655</v>
      </c>
      <c r="G27" s="39">
        <f>'Tab. 2.40-6'!G14</f>
        <v>23167</v>
      </c>
      <c r="H27" s="39">
        <f>'Tab. 2.40-6'!H14</f>
        <v>9088</v>
      </c>
      <c r="I27" s="39">
        <f>'Tab. 2.40-6'!I14</f>
        <v>14079</v>
      </c>
      <c r="J27" s="39">
        <f>'Tab. 2.40-6'!J14</f>
        <v>1489</v>
      </c>
      <c r="K27" s="39">
        <f>'Tab. 2.40-6'!K14</f>
        <v>8726</v>
      </c>
      <c r="L27" s="39">
        <f>'Tab. 2.40-6'!L14</f>
        <v>4828</v>
      </c>
    </row>
    <row r="28" spans="1:12" s="214" customFormat="1" ht="14.65" customHeight="1" thickBot="1">
      <c r="A28" s="213"/>
      <c r="B28" s="391" t="s">
        <v>193</v>
      </c>
      <c r="C28" s="391"/>
      <c r="D28" s="391"/>
      <c r="E28" s="391"/>
      <c r="F28" s="391"/>
      <c r="G28" s="391" t="s">
        <v>193</v>
      </c>
      <c r="H28" s="391"/>
      <c r="I28" s="391"/>
      <c r="J28" s="391"/>
      <c r="K28" s="391"/>
      <c r="L28" s="391"/>
    </row>
    <row r="29" spans="1:12" s="3" customFormat="1" ht="14.65" customHeight="1" thickBot="1">
      <c r="A29" s="13" t="s">
        <v>1</v>
      </c>
      <c r="B29" s="40">
        <f t="shared" ref="B29:L29" si="6">B23*100/B$23</f>
        <v>100</v>
      </c>
      <c r="C29" s="40">
        <f t="shared" si="6"/>
        <v>100</v>
      </c>
      <c r="D29" s="40">
        <f t="shared" si="6"/>
        <v>100</v>
      </c>
      <c r="E29" s="40">
        <f t="shared" si="6"/>
        <v>100</v>
      </c>
      <c r="F29" s="40">
        <f t="shared" si="6"/>
        <v>100</v>
      </c>
      <c r="G29" s="40">
        <f t="shared" si="6"/>
        <v>100</v>
      </c>
      <c r="H29" s="40">
        <f t="shared" si="6"/>
        <v>100</v>
      </c>
      <c r="I29" s="40">
        <f t="shared" si="6"/>
        <v>100</v>
      </c>
      <c r="J29" s="40">
        <f t="shared" si="6"/>
        <v>100</v>
      </c>
      <c r="K29" s="40">
        <f t="shared" si="6"/>
        <v>100</v>
      </c>
      <c r="L29" s="40">
        <f t="shared" si="6"/>
        <v>100</v>
      </c>
    </row>
    <row r="30" spans="1:12" s="3" customFormat="1" ht="14.65" customHeight="1" thickBot="1">
      <c r="A30" s="14" t="s">
        <v>194</v>
      </c>
      <c r="B30" s="215">
        <f>B24*100/B$23</f>
        <v>23.359992291385623</v>
      </c>
      <c r="C30" s="43" t="str">
        <f>'Tab. 2.40-6'!C17</f>
        <v>/</v>
      </c>
      <c r="D30" s="215">
        <f>D24*100/D$23</f>
        <v>11.762039660056658</v>
      </c>
      <c r="E30" s="43" t="str">
        <f>'Tab. 2.40-6'!E17</f>
        <v>/</v>
      </c>
      <c r="F30" s="215">
        <f t="shared" ref="F30:I33" si="7">F24*100/F$23</f>
        <v>20.1509017298491</v>
      </c>
      <c r="G30" s="215">
        <f t="shared" si="7"/>
        <v>18.406366608328106</v>
      </c>
      <c r="H30" s="215">
        <f t="shared" si="7"/>
        <v>22.481844016419323</v>
      </c>
      <c r="I30" s="215">
        <f t="shared" si="7"/>
        <v>15.47544706216293</v>
      </c>
      <c r="J30" s="43" t="str">
        <f>'Tab. 2.40-6'!J17</f>
        <v>/</v>
      </c>
      <c r="K30" s="43" t="str">
        <f>'Tab. 2.40-6'!K17</f>
        <v>/</v>
      </c>
      <c r="L30" s="215">
        <f>L24*100/L$23</f>
        <v>30.704673708580525</v>
      </c>
    </row>
    <row r="31" spans="1:12" s="3" customFormat="1" ht="14.65" customHeight="1" thickBot="1">
      <c r="A31" s="81" t="s">
        <v>195</v>
      </c>
      <c r="B31" s="60">
        <f>B25*100/B$23</f>
        <v>29.868953555598381</v>
      </c>
      <c r="C31" s="39" t="str">
        <f>'Tab. 2.40-6'!C18</f>
        <v>/</v>
      </c>
      <c r="D31" s="60">
        <f>D25*100/D$23</f>
        <v>23.167138810198299</v>
      </c>
      <c r="E31" s="39" t="str">
        <f>'Tab. 2.40-6'!E18</f>
        <v>/</v>
      </c>
      <c r="F31" s="60">
        <f t="shared" si="7"/>
        <v>32.707643233959026</v>
      </c>
      <c r="G31" s="60">
        <f t="shared" si="7"/>
        <v>29.154971436119276</v>
      </c>
      <c r="H31" s="60">
        <f t="shared" si="7"/>
        <v>29.617934954215347</v>
      </c>
      <c r="I31" s="60">
        <f t="shared" si="7"/>
        <v>28.82202668180528</v>
      </c>
      <c r="J31" s="39" t="str">
        <f>'Tab. 2.40-6'!J18</f>
        <v>/</v>
      </c>
      <c r="K31" s="39" t="str">
        <f>'Tab. 2.40-6'!K18</f>
        <v>/</v>
      </c>
      <c r="L31" s="60">
        <f>L25*100/L$23</f>
        <v>36.289972507596588</v>
      </c>
    </row>
    <row r="32" spans="1:12" s="3" customFormat="1" ht="14.65" customHeight="1" thickBot="1">
      <c r="A32" s="14" t="s">
        <v>212</v>
      </c>
      <c r="B32" s="61">
        <f>B26*100/B$23</f>
        <v>46.771054153015996</v>
      </c>
      <c r="C32" s="42" t="str">
        <f>'Tab. 2.40-6'!C19</f>
        <v>/</v>
      </c>
      <c r="D32" s="61">
        <f>D26*100/D$23</f>
        <v>65.070821529745047</v>
      </c>
      <c r="E32" s="42" t="str">
        <f>'Tab. 2.40-6'!E19</f>
        <v>/</v>
      </c>
      <c r="F32" s="61">
        <f t="shared" si="7"/>
        <v>47.141455036191878</v>
      </c>
      <c r="G32" s="61">
        <f t="shared" si="7"/>
        <v>52.438661955552618</v>
      </c>
      <c r="H32" s="61">
        <f t="shared" si="7"/>
        <v>47.900221029365333</v>
      </c>
      <c r="I32" s="61">
        <f t="shared" si="7"/>
        <v>55.702526256031788</v>
      </c>
      <c r="J32" s="42" t="str">
        <f>'Tab. 2.40-6'!J19</f>
        <v>/</v>
      </c>
      <c r="K32" s="42" t="str">
        <f>'Tab. 2.40-6'!K19</f>
        <v>/</v>
      </c>
      <c r="L32" s="61">
        <f>L26*100/L$23</f>
        <v>33.005353783822891</v>
      </c>
    </row>
    <row r="33" spans="1:12" s="3" customFormat="1" ht="14.65" customHeight="1" thickBot="1">
      <c r="A33" s="81" t="s">
        <v>200</v>
      </c>
      <c r="B33" s="60">
        <f>B27*100/B$23</f>
        <v>77.509153979572176</v>
      </c>
      <c r="C33" s="60">
        <f>C27*100/C$23</f>
        <v>93.884401552501842</v>
      </c>
      <c r="D33" s="60">
        <f>D27*100/D$23</f>
        <v>91.269121813031163</v>
      </c>
      <c r="E33" s="60">
        <f>E27*100/E$23</f>
        <v>77.270827528559494</v>
      </c>
      <c r="F33" s="60">
        <f t="shared" si="7"/>
        <v>71.494295178505709</v>
      </c>
      <c r="G33" s="60">
        <f t="shared" si="7"/>
        <v>76.50166760228511</v>
      </c>
      <c r="H33" s="60">
        <f t="shared" si="7"/>
        <v>71.739816861383019</v>
      </c>
      <c r="I33" s="60">
        <f t="shared" si="7"/>
        <v>79.926199261992622</v>
      </c>
      <c r="J33" s="60">
        <f>J27*100/J$23</f>
        <v>73.313638601674057</v>
      </c>
      <c r="K33" s="60">
        <f>K27*100/K$23</f>
        <v>72.996486531704875</v>
      </c>
      <c r="L33" s="60">
        <f>L27*100/L$23</f>
        <v>69.85964404572421</v>
      </c>
    </row>
    <row r="34" spans="1:12" s="214" customFormat="1" ht="14.65" customHeight="1" thickBot="1">
      <c r="A34" s="213"/>
      <c r="B34" s="429" t="s">
        <v>214</v>
      </c>
      <c r="C34" s="430"/>
      <c r="D34" s="430"/>
      <c r="E34" s="430"/>
      <c r="F34" s="430"/>
      <c r="G34" s="430" t="s">
        <v>214</v>
      </c>
      <c r="H34" s="430"/>
      <c r="I34" s="430"/>
      <c r="J34" s="430"/>
      <c r="K34" s="430"/>
      <c r="L34" s="431"/>
    </row>
    <row r="35" spans="1:12" s="214" customFormat="1" ht="14.65" customHeight="1" thickBot="1">
      <c r="A35" s="213"/>
      <c r="B35" s="432" t="s">
        <v>5</v>
      </c>
      <c r="C35" s="432"/>
      <c r="D35" s="432"/>
      <c r="E35" s="432"/>
      <c r="F35" s="432"/>
      <c r="G35" s="432" t="s">
        <v>5</v>
      </c>
      <c r="H35" s="432"/>
      <c r="I35" s="432"/>
      <c r="J35" s="432"/>
      <c r="K35" s="432"/>
      <c r="L35" s="432"/>
    </row>
    <row r="36" spans="1:12" s="3" customFormat="1" ht="14.65" customHeight="1" thickBot="1">
      <c r="A36" s="13" t="s">
        <v>1</v>
      </c>
      <c r="B36" s="217">
        <f t="shared" ref="B36:L36" si="8">B23-B10</f>
        <v>7908</v>
      </c>
      <c r="C36" s="217">
        <f t="shared" si="8"/>
        <v>2018</v>
      </c>
      <c r="D36" s="217">
        <f t="shared" si="8"/>
        <v>4118</v>
      </c>
      <c r="E36" s="217">
        <f t="shared" si="8"/>
        <v>1525</v>
      </c>
      <c r="F36" s="217">
        <f t="shared" si="8"/>
        <v>-217</v>
      </c>
      <c r="G36" s="217">
        <f t="shared" si="8"/>
        <v>2412</v>
      </c>
      <c r="H36" s="217">
        <f t="shared" si="8"/>
        <v>-793</v>
      </c>
      <c r="I36" s="217">
        <f t="shared" si="8"/>
        <v>3205</v>
      </c>
      <c r="J36" s="217">
        <f t="shared" si="8"/>
        <v>-360</v>
      </c>
      <c r="K36" s="217">
        <f t="shared" si="8"/>
        <v>1306</v>
      </c>
      <c r="L36" s="217">
        <f t="shared" si="8"/>
        <v>1007</v>
      </c>
    </row>
    <row r="37" spans="1:12" s="3" customFormat="1" ht="14.65" customHeight="1" thickBot="1">
      <c r="A37" s="14" t="s">
        <v>194</v>
      </c>
      <c r="B37" s="44">
        <f t="shared" ref="B37:L37" si="9">B24-B11</f>
        <v>-3488</v>
      </c>
      <c r="C37" s="43" t="str">
        <f>'Tab. 2.40-6'!C24</f>
        <v>/</v>
      </c>
      <c r="D37" s="44">
        <f t="shared" si="9"/>
        <v>307</v>
      </c>
      <c r="E37" s="43" t="str">
        <f>'Tab. 2.40-6'!E24</f>
        <v>/</v>
      </c>
      <c r="F37" s="44">
        <f t="shared" si="9"/>
        <v>-767</v>
      </c>
      <c r="G37" s="44">
        <f t="shared" si="9"/>
        <v>-537</v>
      </c>
      <c r="H37" s="44">
        <f t="shared" si="9"/>
        <v>-699</v>
      </c>
      <c r="I37" s="44">
        <f t="shared" si="9"/>
        <v>162</v>
      </c>
      <c r="J37" s="43" t="str">
        <f>'Tab. 2.40-6'!J24</f>
        <v>/</v>
      </c>
      <c r="K37" s="43" t="str">
        <f>'Tab. 2.40-6'!K24</f>
        <v>/</v>
      </c>
      <c r="L37" s="44">
        <f t="shared" si="9"/>
        <v>-494</v>
      </c>
    </row>
    <row r="38" spans="1:12" s="3" customFormat="1" ht="14.65" customHeight="1" thickBot="1">
      <c r="A38" s="81" t="s">
        <v>195</v>
      </c>
      <c r="B38" s="55">
        <f t="shared" ref="B38:L38" si="10">B25-B12</f>
        <v>2038</v>
      </c>
      <c r="C38" s="39" t="str">
        <f>'Tab. 2.40-6'!C25</f>
        <v>/</v>
      </c>
      <c r="D38" s="55">
        <f t="shared" si="10"/>
        <v>1041</v>
      </c>
      <c r="E38" s="39" t="str">
        <f>'Tab. 2.40-6'!E25</f>
        <v>/</v>
      </c>
      <c r="F38" s="55">
        <f t="shared" si="10"/>
        <v>-566</v>
      </c>
      <c r="G38" s="55">
        <f t="shared" si="10"/>
        <v>42</v>
      </c>
      <c r="H38" s="55">
        <f t="shared" si="10"/>
        <v>-830</v>
      </c>
      <c r="I38" s="55">
        <f t="shared" si="10"/>
        <v>872</v>
      </c>
      <c r="J38" s="39" t="str">
        <f>'Tab. 2.40-6'!J25</f>
        <v>/</v>
      </c>
      <c r="K38" s="39" t="str">
        <f>'Tab. 2.40-6'!K25</f>
        <v>/</v>
      </c>
      <c r="L38" s="55">
        <f t="shared" si="10"/>
        <v>880</v>
      </c>
    </row>
    <row r="39" spans="1:12" s="3" customFormat="1" ht="14.65" customHeight="1" thickBot="1">
      <c r="A39" s="14" t="s">
        <v>212</v>
      </c>
      <c r="B39" s="45">
        <f t="shared" ref="B39:L39" si="11">B26-B13</f>
        <v>9358</v>
      </c>
      <c r="C39" s="42" t="str">
        <f>'Tab. 2.40-6'!C26</f>
        <v>/</v>
      </c>
      <c r="D39" s="45">
        <f t="shared" si="11"/>
        <v>2770</v>
      </c>
      <c r="E39" s="42" t="str">
        <f>'Tab. 2.40-6'!E26</f>
        <v>/</v>
      </c>
      <c r="F39" s="45">
        <f t="shared" si="11"/>
        <v>1116</v>
      </c>
      <c r="G39" s="45">
        <f t="shared" si="11"/>
        <v>2907</v>
      </c>
      <c r="H39" s="45">
        <f t="shared" si="11"/>
        <v>736</v>
      </c>
      <c r="I39" s="45">
        <f t="shared" si="11"/>
        <v>2171</v>
      </c>
      <c r="J39" s="42" t="str">
        <f>'Tab. 2.40-6'!J26</f>
        <v>/</v>
      </c>
      <c r="K39" s="42" t="str">
        <f>'Tab. 2.40-6'!K26</f>
        <v>/</v>
      </c>
      <c r="L39" s="45">
        <f t="shared" si="11"/>
        <v>621</v>
      </c>
    </row>
    <row r="40" spans="1:12" s="3" customFormat="1" ht="14.65" customHeight="1" thickBot="1">
      <c r="A40" s="81" t="s">
        <v>200</v>
      </c>
      <c r="B40" s="55">
        <f t="shared" ref="B40:L40" si="12">B27-B14</f>
        <v>10536</v>
      </c>
      <c r="C40" s="55">
        <f t="shared" si="12"/>
        <v>1856</v>
      </c>
      <c r="D40" s="55">
        <f t="shared" si="12"/>
        <v>3875</v>
      </c>
      <c r="E40" s="55">
        <f t="shared" si="12"/>
        <v>4627</v>
      </c>
      <c r="F40" s="55">
        <f t="shared" si="12"/>
        <v>1198</v>
      </c>
      <c r="G40" s="55">
        <f t="shared" si="12"/>
        <v>3622</v>
      </c>
      <c r="H40" s="55">
        <f t="shared" si="12"/>
        <v>472</v>
      </c>
      <c r="I40" s="55">
        <f t="shared" si="12"/>
        <v>3150</v>
      </c>
      <c r="J40" s="55">
        <f t="shared" si="12"/>
        <v>-233</v>
      </c>
      <c r="K40" s="55">
        <f t="shared" si="12"/>
        <v>333</v>
      </c>
      <c r="L40" s="55">
        <f t="shared" si="12"/>
        <v>331</v>
      </c>
    </row>
    <row r="41" spans="1:12" s="214" customFormat="1" ht="14.65" customHeight="1" thickBot="1">
      <c r="A41" s="213"/>
      <c r="B41" s="391" t="s">
        <v>193</v>
      </c>
      <c r="C41" s="391"/>
      <c r="D41" s="391"/>
      <c r="E41" s="391"/>
      <c r="F41" s="391"/>
      <c r="G41" s="391" t="s">
        <v>193</v>
      </c>
      <c r="H41" s="391"/>
      <c r="I41" s="391"/>
      <c r="J41" s="391"/>
      <c r="K41" s="391"/>
      <c r="L41" s="391"/>
    </row>
    <row r="42" spans="1:12" s="3" customFormat="1" ht="14.65" customHeight="1" thickBot="1">
      <c r="A42" s="13" t="s">
        <v>1</v>
      </c>
      <c r="B42" s="220" t="s">
        <v>103</v>
      </c>
      <c r="C42" s="220" t="s">
        <v>103</v>
      </c>
      <c r="D42" s="220" t="s">
        <v>103</v>
      </c>
      <c r="E42" s="220" t="s">
        <v>103</v>
      </c>
      <c r="F42" s="220" t="s">
        <v>103</v>
      </c>
      <c r="G42" s="220" t="s">
        <v>103</v>
      </c>
      <c r="H42" s="220" t="s">
        <v>103</v>
      </c>
      <c r="I42" s="220" t="s">
        <v>103</v>
      </c>
      <c r="J42" s="220" t="s">
        <v>103</v>
      </c>
      <c r="K42" s="220" t="s">
        <v>103</v>
      </c>
      <c r="L42" s="220" t="s">
        <v>103</v>
      </c>
    </row>
    <row r="43" spans="1:12" s="3" customFormat="1" ht="14.65" customHeight="1" thickBot="1">
      <c r="A43" s="14" t="s">
        <v>194</v>
      </c>
      <c r="B43" s="219">
        <f t="shared" ref="B43:L43" si="13">B30-B17</f>
        <v>-5.5650327419922121</v>
      </c>
      <c r="C43" s="43" t="str">
        <f>'Tab. 2.40-6'!C30</f>
        <v>/</v>
      </c>
      <c r="D43" s="219">
        <f t="shared" si="13"/>
        <v>-1.3106768637387898</v>
      </c>
      <c r="E43" s="43" t="str">
        <f>'Tab. 2.40-6'!E30</f>
        <v>/</v>
      </c>
      <c r="F43" s="219">
        <f t="shared" si="13"/>
        <v>-4.3784281327333829</v>
      </c>
      <c r="G43" s="219">
        <f t="shared" si="13"/>
        <v>-3.5196496810048927</v>
      </c>
      <c r="H43" s="219">
        <f t="shared" si="13"/>
        <v>-3.8683528485981356</v>
      </c>
      <c r="I43" s="219">
        <f t="shared" si="13"/>
        <v>-2.3177521050820378</v>
      </c>
      <c r="J43" s="43" t="str">
        <f>'Tab. 2.40-6'!J30</f>
        <v>/</v>
      </c>
      <c r="K43" s="43" t="str">
        <f>'Tab. 2.40-6'!K30</f>
        <v>/</v>
      </c>
      <c r="L43" s="219">
        <f t="shared" si="13"/>
        <v>-13.604269380850372</v>
      </c>
    </row>
    <row r="44" spans="1:12" s="3" customFormat="1" ht="14.65" customHeight="1" thickBot="1">
      <c r="A44" s="81" t="s">
        <v>195</v>
      </c>
      <c r="B44" s="56">
        <f t="shared" ref="B44:L44" si="14">B31-B18</f>
        <v>-0.33798903452177953</v>
      </c>
      <c r="C44" s="39" t="str">
        <f>'Tab. 2.40-6'!C31</f>
        <v>/</v>
      </c>
      <c r="D44" s="56">
        <f t="shared" si="14"/>
        <v>0.64275217112055572</v>
      </c>
      <c r="E44" s="39" t="str">
        <f>'Tab. 2.40-6'!E31</f>
        <v>/</v>
      </c>
      <c r="F44" s="56">
        <f t="shared" si="14"/>
        <v>-2.9966972224850679</v>
      </c>
      <c r="G44" s="56">
        <f t="shared" si="14"/>
        <v>-2.3724226293968513</v>
      </c>
      <c r="H44" s="56">
        <f t="shared" si="14"/>
        <v>-4.4211408945328863</v>
      </c>
      <c r="I44" s="56">
        <f t="shared" si="14"/>
        <v>-0.35909753748687834</v>
      </c>
      <c r="J44" s="39" t="str">
        <f>'Tab. 2.40-6'!J31</f>
        <v>/</v>
      </c>
      <c r="K44" s="39" t="str">
        <f>'Tab. 2.40-6'!K31</f>
        <v>/</v>
      </c>
      <c r="L44" s="56">
        <f t="shared" si="14"/>
        <v>8.7154467623391341</v>
      </c>
    </row>
    <row r="45" spans="1:12" s="3" customFormat="1" ht="14.65" customHeight="1" thickBot="1">
      <c r="A45" s="14" t="s">
        <v>212</v>
      </c>
      <c r="B45" s="57">
        <f t="shared" ref="B45:L45" si="15">B32-B19</f>
        <v>5.9030217765139952</v>
      </c>
      <c r="C45" s="42" t="str">
        <f>'Tab. 2.40-6'!C32</f>
        <v>/</v>
      </c>
      <c r="D45" s="57">
        <f t="shared" si="15"/>
        <v>0.66792469261824294</v>
      </c>
      <c r="E45" s="42" t="str">
        <f>'Tab. 2.40-6'!E32</f>
        <v>/</v>
      </c>
      <c r="F45" s="57">
        <f t="shared" si="15"/>
        <v>7.3751253552184508</v>
      </c>
      <c r="G45" s="57">
        <f t="shared" si="15"/>
        <v>5.8920723104017441</v>
      </c>
      <c r="H45" s="57">
        <f t="shared" si="15"/>
        <v>8.2894937431310254</v>
      </c>
      <c r="I45" s="57">
        <f t="shared" si="15"/>
        <v>2.6768496425689179</v>
      </c>
      <c r="J45" s="42" t="str">
        <f>'Tab. 2.40-6'!J32</f>
        <v>/</v>
      </c>
      <c r="K45" s="42" t="str">
        <f>'Tab. 2.40-6'!K32</f>
        <v>/</v>
      </c>
      <c r="L45" s="57">
        <f t="shared" si="15"/>
        <v>4.888822618511238</v>
      </c>
    </row>
    <row r="46" spans="1:12" s="3" customFormat="1" ht="14.65" customHeight="1" thickBot="1">
      <c r="A46" s="81" t="s">
        <v>200</v>
      </c>
      <c r="B46" s="56">
        <f t="shared" ref="B46:L46" si="16">B33-B20</f>
        <v>4.5963118567417354</v>
      </c>
      <c r="C46" s="56">
        <f t="shared" si="16"/>
        <v>-0.51346937231518552</v>
      </c>
      <c r="D46" s="56">
        <f t="shared" si="16"/>
        <v>0.86119985027620771</v>
      </c>
      <c r="E46" s="56">
        <f t="shared" si="16"/>
        <v>8.3013260481656914</v>
      </c>
      <c r="F46" s="56">
        <f t="shared" si="16"/>
        <v>8.1914318090523537</v>
      </c>
      <c r="G46" s="56">
        <f t="shared" si="16"/>
        <v>6.3750126562838858</v>
      </c>
      <c r="H46" s="56">
        <f t="shared" si="16"/>
        <v>7.7326851475430374</v>
      </c>
      <c r="I46" s="56">
        <f t="shared" si="16"/>
        <v>4.0830347928739599</v>
      </c>
      <c r="J46" s="56">
        <f t="shared" si="16"/>
        <v>1.2935633193654041</v>
      </c>
      <c r="K46" s="56">
        <f t="shared" si="16"/>
        <v>-5.8258275178819048</v>
      </c>
      <c r="L46" s="56">
        <f t="shared" si="16"/>
        <v>-6.3090551412676632</v>
      </c>
    </row>
    <row r="47" spans="1:12" s="230" customFormat="1" ht="20.149999999999999" customHeight="1">
      <c r="A47" s="378" t="s">
        <v>127</v>
      </c>
      <c r="B47" s="378"/>
      <c r="C47" s="378"/>
      <c r="D47" s="378"/>
      <c r="E47" s="378"/>
      <c r="F47" s="378"/>
      <c r="G47" s="378"/>
      <c r="H47" s="378"/>
      <c r="I47" s="378"/>
      <c r="J47" s="378"/>
      <c r="K47" s="378"/>
      <c r="L47" s="378"/>
    </row>
  </sheetData>
  <mergeCells count="31">
    <mergeCell ref="A47:L47"/>
    <mergeCell ref="B21:F21"/>
    <mergeCell ref="G21:L21"/>
    <mergeCell ref="B22:F22"/>
    <mergeCell ref="G22:L22"/>
    <mergeCell ref="B41:F41"/>
    <mergeCell ref="G41:L41"/>
    <mergeCell ref="B28:F28"/>
    <mergeCell ref="G28:L28"/>
    <mergeCell ref="B34:F34"/>
    <mergeCell ref="G34:L34"/>
    <mergeCell ref="B35:F35"/>
    <mergeCell ref="G35:L35"/>
    <mergeCell ref="B8:F8"/>
    <mergeCell ref="G8:L8"/>
    <mergeCell ref="B9:F9"/>
    <mergeCell ref="G9:L9"/>
    <mergeCell ref="B15:F15"/>
    <mergeCell ref="G15:L15"/>
    <mergeCell ref="A5:A7"/>
    <mergeCell ref="B5:B7"/>
    <mergeCell ref="C5:K5"/>
    <mergeCell ref="L5:L7"/>
    <mergeCell ref="C6:C7"/>
    <mergeCell ref="D6:D7"/>
    <mergeCell ref="E6:E7"/>
    <mergeCell ref="F6:F7"/>
    <mergeCell ref="G6:G7"/>
    <mergeCell ref="J6:J7"/>
    <mergeCell ref="H6:I6"/>
    <mergeCell ref="K6:K7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1200" verticalDpi="1200"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7"/>
  <sheetViews>
    <sheetView zoomScaleNormal="100" workbookViewId="0"/>
  </sheetViews>
  <sheetFormatPr baseColWidth="10" defaultColWidth="10.81640625" defaultRowHeight="14"/>
  <cols>
    <col min="1" max="1" width="26.26953125" style="37" customWidth="1"/>
    <col min="2" max="9" width="14.54296875" style="37" customWidth="1"/>
    <col min="10" max="10" width="16.54296875" style="37" customWidth="1"/>
    <col min="11" max="12" width="14.54296875" style="37" customWidth="1"/>
    <col min="13" max="16384" width="10.81640625" style="37"/>
  </cols>
  <sheetData>
    <row r="1" spans="1:12" s="34" customFormat="1" ht="20.25" customHeight="1">
      <c r="A1" s="4" t="s">
        <v>0</v>
      </c>
    </row>
    <row r="2" spans="1:12" s="3" customFormat="1" ht="14.65" customHeight="1">
      <c r="A2" s="10"/>
    </row>
    <row r="3" spans="1:12" s="11" customFormat="1" ht="14.65" customHeight="1">
      <c r="A3" s="36" t="s">
        <v>331</v>
      </c>
    </row>
    <row r="4" spans="1:12" s="3" customFormat="1" ht="14.65" customHeight="1" thickBot="1"/>
    <row r="5" spans="1:12" s="11" customFormat="1" ht="14.65" customHeight="1" thickBot="1">
      <c r="A5" s="389" t="s">
        <v>196</v>
      </c>
      <c r="B5" s="402" t="s">
        <v>54</v>
      </c>
      <c r="C5" s="397" t="s">
        <v>209</v>
      </c>
      <c r="D5" s="424"/>
      <c r="E5" s="424"/>
      <c r="F5" s="424"/>
      <c r="G5" s="424"/>
      <c r="H5" s="424"/>
      <c r="I5" s="424"/>
      <c r="J5" s="424"/>
      <c r="K5" s="424"/>
      <c r="L5" s="389" t="s">
        <v>188</v>
      </c>
    </row>
    <row r="6" spans="1:12" s="11" customFormat="1" ht="14.65" customHeight="1" thickBot="1">
      <c r="A6" s="389"/>
      <c r="B6" s="428"/>
      <c r="C6" s="389" t="s">
        <v>189</v>
      </c>
      <c r="D6" s="389" t="s">
        <v>190</v>
      </c>
      <c r="E6" s="389" t="s">
        <v>197</v>
      </c>
      <c r="F6" s="389" t="s">
        <v>199</v>
      </c>
      <c r="G6" s="389" t="s">
        <v>191</v>
      </c>
      <c r="H6" s="389" t="s">
        <v>75</v>
      </c>
      <c r="I6" s="389"/>
      <c r="J6" s="389" t="s">
        <v>198</v>
      </c>
      <c r="K6" s="389" t="s">
        <v>192</v>
      </c>
      <c r="L6" s="389"/>
    </row>
    <row r="7" spans="1:12" s="11" customFormat="1" ht="48" customHeight="1" thickBot="1">
      <c r="A7" s="389"/>
      <c r="B7" s="428"/>
      <c r="C7" s="382"/>
      <c r="D7" s="382"/>
      <c r="E7" s="382"/>
      <c r="F7" s="382"/>
      <c r="G7" s="382"/>
      <c r="H7" s="212" t="s">
        <v>221</v>
      </c>
      <c r="I7" s="212" t="s">
        <v>220</v>
      </c>
      <c r="J7" s="382"/>
      <c r="K7" s="382"/>
      <c r="L7" s="382"/>
    </row>
    <row r="8" spans="1:12" s="214" customFormat="1" ht="14.65" customHeight="1" thickBot="1">
      <c r="A8" s="213"/>
      <c r="B8" s="429" t="s">
        <v>29</v>
      </c>
      <c r="C8" s="430"/>
      <c r="D8" s="430"/>
      <c r="E8" s="430"/>
      <c r="F8" s="430"/>
      <c r="G8" s="430" t="s">
        <v>29</v>
      </c>
      <c r="H8" s="430"/>
      <c r="I8" s="430"/>
      <c r="J8" s="430"/>
      <c r="K8" s="430"/>
      <c r="L8" s="431"/>
    </row>
    <row r="9" spans="1:12" s="214" customFormat="1" ht="14.65" customHeight="1" thickBot="1">
      <c r="A9" s="213"/>
      <c r="B9" s="432" t="s">
        <v>5</v>
      </c>
      <c r="C9" s="432"/>
      <c r="D9" s="432"/>
      <c r="E9" s="432"/>
      <c r="F9" s="432"/>
      <c r="G9" s="432" t="s">
        <v>5</v>
      </c>
      <c r="H9" s="432"/>
      <c r="I9" s="432"/>
      <c r="J9" s="432"/>
      <c r="K9" s="432"/>
      <c r="L9" s="432"/>
    </row>
    <row r="10" spans="1:12" s="3" customFormat="1" ht="14.65" customHeight="1" thickBot="1">
      <c r="A10" s="13" t="s">
        <v>1</v>
      </c>
      <c r="B10" s="216">
        <f t="shared" ref="B10:L10" si="0">SUM(B11:B13)</f>
        <v>3341786</v>
      </c>
      <c r="C10" s="216">
        <f t="shared" si="0"/>
        <v>249632</v>
      </c>
      <c r="D10" s="216">
        <f t="shared" si="0"/>
        <v>452892</v>
      </c>
      <c r="E10" s="216">
        <f t="shared" si="0"/>
        <v>1281918</v>
      </c>
      <c r="F10" s="216">
        <f t="shared" si="0"/>
        <v>581294</v>
      </c>
      <c r="G10" s="216">
        <f t="shared" si="0"/>
        <v>1016550</v>
      </c>
      <c r="H10" s="216">
        <f t="shared" si="0"/>
        <v>433751</v>
      </c>
      <c r="I10" s="216">
        <f t="shared" si="0"/>
        <v>582799</v>
      </c>
      <c r="J10" s="216">
        <f t="shared" si="0"/>
        <v>59238</v>
      </c>
      <c r="K10" s="216">
        <f t="shared" si="0"/>
        <v>323898</v>
      </c>
      <c r="L10" s="216">
        <f t="shared" si="0"/>
        <v>410197</v>
      </c>
    </row>
    <row r="11" spans="1:12" s="3" customFormat="1" ht="14.65" customHeight="1" thickBot="1">
      <c r="A11" s="14" t="s">
        <v>194</v>
      </c>
      <c r="B11" s="43">
        <v>672335</v>
      </c>
      <c r="C11" s="43">
        <f t="shared" ref="C11:L11" si="1">C24+C37</f>
        <v>33570</v>
      </c>
      <c r="D11" s="43">
        <f t="shared" si="1"/>
        <v>69556</v>
      </c>
      <c r="E11" s="43">
        <f t="shared" si="1"/>
        <v>189563</v>
      </c>
      <c r="F11" s="43">
        <f t="shared" si="1"/>
        <v>70962</v>
      </c>
      <c r="G11" s="43">
        <f t="shared" si="1"/>
        <v>132290</v>
      </c>
      <c r="H11" s="43">
        <f t="shared" si="1"/>
        <v>58957</v>
      </c>
      <c r="I11" s="43">
        <f t="shared" si="1"/>
        <v>73333</v>
      </c>
      <c r="J11" s="43">
        <f t="shared" si="1"/>
        <v>17525</v>
      </c>
      <c r="K11" s="43">
        <f t="shared" si="1"/>
        <v>198404</v>
      </c>
      <c r="L11" s="43">
        <f t="shared" si="1"/>
        <v>100862</v>
      </c>
    </row>
    <row r="12" spans="1:12" s="3" customFormat="1" ht="14.65" customHeight="1" thickBot="1">
      <c r="A12" s="81" t="s">
        <v>195</v>
      </c>
      <c r="B12" s="39">
        <v>1213938</v>
      </c>
      <c r="C12" s="39">
        <f t="shared" ref="C12:L12" si="2">C25+C38</f>
        <v>63342</v>
      </c>
      <c r="D12" s="39">
        <f t="shared" si="2"/>
        <v>118088</v>
      </c>
      <c r="E12" s="39">
        <f t="shared" si="2"/>
        <v>482705</v>
      </c>
      <c r="F12" s="39">
        <f t="shared" si="2"/>
        <v>251737</v>
      </c>
      <c r="G12" s="39">
        <f t="shared" si="2"/>
        <v>378037</v>
      </c>
      <c r="H12" s="39">
        <f t="shared" si="2"/>
        <v>185520</v>
      </c>
      <c r="I12" s="39">
        <f t="shared" si="2"/>
        <v>192517</v>
      </c>
      <c r="J12" s="39">
        <f t="shared" si="2"/>
        <v>19880</v>
      </c>
      <c r="K12" s="39">
        <f t="shared" si="2"/>
        <v>113348</v>
      </c>
      <c r="L12" s="39">
        <f t="shared" si="2"/>
        <v>156505</v>
      </c>
    </row>
    <row r="13" spans="1:12" s="3" customFormat="1" ht="14.65" customHeight="1" thickBot="1">
      <c r="A13" s="14" t="s">
        <v>212</v>
      </c>
      <c r="B13" s="42">
        <v>1455513</v>
      </c>
      <c r="C13" s="42">
        <f t="shared" ref="C13:L13" si="3">C26+C39</f>
        <v>152720</v>
      </c>
      <c r="D13" s="42">
        <f t="shared" si="3"/>
        <v>265248</v>
      </c>
      <c r="E13" s="42">
        <f t="shared" si="3"/>
        <v>609650</v>
      </c>
      <c r="F13" s="42">
        <f t="shared" si="3"/>
        <v>258595</v>
      </c>
      <c r="G13" s="42">
        <f t="shared" si="3"/>
        <v>506223</v>
      </c>
      <c r="H13" s="42">
        <f t="shared" si="3"/>
        <v>189274</v>
      </c>
      <c r="I13" s="42">
        <f t="shared" si="3"/>
        <v>316949</v>
      </c>
      <c r="J13" s="42">
        <f t="shared" si="3"/>
        <v>21833</v>
      </c>
      <c r="K13" s="42">
        <f t="shared" si="3"/>
        <v>12146</v>
      </c>
      <c r="L13" s="42">
        <f t="shared" si="3"/>
        <v>152830</v>
      </c>
    </row>
    <row r="14" spans="1:12" s="3" customFormat="1" ht="14.65" customHeight="1" thickBot="1">
      <c r="A14" s="81" t="s">
        <v>200</v>
      </c>
      <c r="B14" s="39">
        <f t="shared" ref="B14:L14" si="4">B27+B40</f>
        <v>2373489</v>
      </c>
      <c r="C14" s="39">
        <f t="shared" si="4"/>
        <v>215991</v>
      </c>
      <c r="D14" s="39">
        <f t="shared" si="4"/>
        <v>380082</v>
      </c>
      <c r="E14" s="39">
        <f t="shared" si="4"/>
        <v>858942</v>
      </c>
      <c r="F14" s="39">
        <f t="shared" si="4"/>
        <v>361166</v>
      </c>
      <c r="G14" s="39">
        <f t="shared" si="4"/>
        <v>704078</v>
      </c>
      <c r="H14" s="39">
        <f t="shared" si="4"/>
        <v>265489</v>
      </c>
      <c r="I14" s="39">
        <f t="shared" si="4"/>
        <v>438589</v>
      </c>
      <c r="J14" s="39">
        <f t="shared" si="4"/>
        <v>39037</v>
      </c>
      <c r="K14" s="39">
        <f t="shared" si="4"/>
        <v>252844</v>
      </c>
      <c r="L14" s="39">
        <f t="shared" si="4"/>
        <v>302381</v>
      </c>
    </row>
    <row r="15" spans="1:12" s="214" customFormat="1" ht="14.65" customHeight="1" thickBot="1">
      <c r="A15" s="213"/>
      <c r="B15" s="391" t="s">
        <v>193</v>
      </c>
      <c r="C15" s="391"/>
      <c r="D15" s="391"/>
      <c r="E15" s="391"/>
      <c r="F15" s="391"/>
      <c r="G15" s="391" t="s">
        <v>193</v>
      </c>
      <c r="H15" s="391"/>
      <c r="I15" s="391"/>
      <c r="J15" s="391"/>
      <c r="K15" s="391"/>
      <c r="L15" s="391"/>
    </row>
    <row r="16" spans="1:12" s="3" customFormat="1" ht="14.65" customHeight="1" thickBot="1">
      <c r="A16" s="13" t="s">
        <v>1</v>
      </c>
      <c r="B16" s="40">
        <f t="shared" ref="B16:L16" si="5">B10*100/B$10</f>
        <v>100</v>
      </c>
      <c r="C16" s="40">
        <f t="shared" si="5"/>
        <v>100</v>
      </c>
      <c r="D16" s="40">
        <f t="shared" si="5"/>
        <v>100</v>
      </c>
      <c r="E16" s="40">
        <f t="shared" si="5"/>
        <v>100</v>
      </c>
      <c r="F16" s="40">
        <f t="shared" si="5"/>
        <v>100</v>
      </c>
      <c r="G16" s="40">
        <f t="shared" si="5"/>
        <v>100</v>
      </c>
      <c r="H16" s="40">
        <f t="shared" si="5"/>
        <v>100</v>
      </c>
      <c r="I16" s="40">
        <f t="shared" si="5"/>
        <v>100</v>
      </c>
      <c r="J16" s="40">
        <f t="shared" si="5"/>
        <v>100</v>
      </c>
      <c r="K16" s="40">
        <f t="shared" si="5"/>
        <v>100</v>
      </c>
      <c r="L16" s="40">
        <f t="shared" si="5"/>
        <v>100</v>
      </c>
    </row>
    <row r="17" spans="1:12" s="3" customFormat="1" ht="14.65" customHeight="1" thickBot="1">
      <c r="A17" s="14" t="s">
        <v>194</v>
      </c>
      <c r="B17" s="215">
        <f t="shared" ref="B17:L17" si="6">B11*100/B$10</f>
        <v>20.119032158253102</v>
      </c>
      <c r="C17" s="215">
        <f t="shared" si="6"/>
        <v>13.447795154467377</v>
      </c>
      <c r="D17" s="215">
        <f t="shared" si="6"/>
        <v>15.358186940815912</v>
      </c>
      <c r="E17" s="215">
        <f t="shared" si="6"/>
        <v>14.787451303437505</v>
      </c>
      <c r="F17" s="215">
        <f t="shared" si="6"/>
        <v>12.207592027442224</v>
      </c>
      <c r="G17" s="215">
        <f t="shared" si="6"/>
        <v>13.013624514288525</v>
      </c>
      <c r="H17" s="215">
        <f t="shared" si="6"/>
        <v>13.59236059398134</v>
      </c>
      <c r="I17" s="215">
        <f t="shared" si="6"/>
        <v>12.58289736255553</v>
      </c>
      <c r="J17" s="215">
        <f t="shared" si="6"/>
        <v>29.584050778216685</v>
      </c>
      <c r="K17" s="215">
        <f t="shared" si="6"/>
        <v>61.255086477841793</v>
      </c>
      <c r="L17" s="215">
        <f t="shared" si="6"/>
        <v>24.588673247244618</v>
      </c>
    </row>
    <row r="18" spans="1:12" s="3" customFormat="1" ht="14.65" customHeight="1" thickBot="1">
      <c r="A18" s="81" t="s">
        <v>195</v>
      </c>
      <c r="B18" s="60">
        <f t="shared" ref="B18:L18" si="7">B12*100/B$10</f>
        <v>36.326024467156188</v>
      </c>
      <c r="C18" s="60">
        <f t="shared" si="7"/>
        <v>25.374150749903858</v>
      </c>
      <c r="D18" s="60">
        <f t="shared" si="7"/>
        <v>26.07420753733782</v>
      </c>
      <c r="E18" s="60">
        <f t="shared" si="7"/>
        <v>37.654904603882621</v>
      </c>
      <c r="F18" s="60">
        <f t="shared" si="7"/>
        <v>43.306313156509439</v>
      </c>
      <c r="G18" s="60">
        <f t="shared" si="7"/>
        <v>37.188234715459153</v>
      </c>
      <c r="H18" s="60">
        <f t="shared" si="7"/>
        <v>42.771082948511932</v>
      </c>
      <c r="I18" s="60">
        <f t="shared" si="7"/>
        <v>33.033172671881729</v>
      </c>
      <c r="J18" s="60">
        <f t="shared" si="7"/>
        <v>33.559539484790172</v>
      </c>
      <c r="K18" s="60">
        <f t="shared" si="7"/>
        <v>34.994967551513128</v>
      </c>
      <c r="L18" s="60">
        <f t="shared" si="7"/>
        <v>38.153618870932746</v>
      </c>
    </row>
    <row r="19" spans="1:12" s="3" customFormat="1" ht="14.65" customHeight="1" thickBot="1">
      <c r="A19" s="14" t="s">
        <v>212</v>
      </c>
      <c r="B19" s="61">
        <f t="shared" ref="B19:L19" si="8">B13*100/B$10</f>
        <v>43.554943374590714</v>
      </c>
      <c r="C19" s="61">
        <f t="shared" si="8"/>
        <v>61.178054095628767</v>
      </c>
      <c r="D19" s="61">
        <f t="shared" si="8"/>
        <v>58.567605521846268</v>
      </c>
      <c r="E19" s="61">
        <f t="shared" si="8"/>
        <v>47.557644092679872</v>
      </c>
      <c r="F19" s="61">
        <f t="shared" si="8"/>
        <v>44.486094816048336</v>
      </c>
      <c r="G19" s="61">
        <f t="shared" si="8"/>
        <v>49.798140770252324</v>
      </c>
      <c r="H19" s="61">
        <f t="shared" si="8"/>
        <v>43.636556457506728</v>
      </c>
      <c r="I19" s="61">
        <f t="shared" si="8"/>
        <v>54.383929965562743</v>
      </c>
      <c r="J19" s="61">
        <f t="shared" si="8"/>
        <v>36.856409736993143</v>
      </c>
      <c r="K19" s="61">
        <f t="shared" si="8"/>
        <v>3.7499459706450797</v>
      </c>
      <c r="L19" s="61">
        <f t="shared" si="8"/>
        <v>37.25770788182264</v>
      </c>
    </row>
    <row r="20" spans="1:12" s="3" customFormat="1" ht="14.65" customHeight="1" thickBot="1">
      <c r="A20" s="81" t="s">
        <v>200</v>
      </c>
      <c r="B20" s="60">
        <f t="shared" ref="B20:L20" si="9">B14*100/B$10</f>
        <v>71.024565905776129</v>
      </c>
      <c r="C20" s="60">
        <f t="shared" si="9"/>
        <v>86.523762979105243</v>
      </c>
      <c r="D20" s="60">
        <f t="shared" si="9"/>
        <v>83.923319466892764</v>
      </c>
      <c r="E20" s="60">
        <f t="shared" si="9"/>
        <v>67.004441781767639</v>
      </c>
      <c r="F20" s="60">
        <f t="shared" si="9"/>
        <v>62.131382742639694</v>
      </c>
      <c r="G20" s="60">
        <f t="shared" si="9"/>
        <v>69.261521813978646</v>
      </c>
      <c r="H20" s="60">
        <f t="shared" si="9"/>
        <v>61.207697503867429</v>
      </c>
      <c r="I20" s="60">
        <f t="shared" si="9"/>
        <v>75.255619862079385</v>
      </c>
      <c r="J20" s="60">
        <f t="shared" si="9"/>
        <v>65.898578615078165</v>
      </c>
      <c r="K20" s="60">
        <f t="shared" si="9"/>
        <v>78.062846945643386</v>
      </c>
      <c r="L20" s="60">
        <f t="shared" si="9"/>
        <v>73.71604375458621</v>
      </c>
    </row>
    <row r="21" spans="1:12" s="214" customFormat="1" ht="14.65" customHeight="1" thickBot="1">
      <c r="A21" s="213"/>
      <c r="B21" s="429" t="s">
        <v>30</v>
      </c>
      <c r="C21" s="430"/>
      <c r="D21" s="430"/>
      <c r="E21" s="430"/>
      <c r="F21" s="430"/>
      <c r="G21" s="430" t="s">
        <v>30</v>
      </c>
      <c r="H21" s="430"/>
      <c r="I21" s="430"/>
      <c r="J21" s="430"/>
      <c r="K21" s="430"/>
      <c r="L21" s="431"/>
    </row>
    <row r="22" spans="1:12" s="214" customFormat="1" ht="14.65" customHeight="1" thickBot="1">
      <c r="A22" s="213"/>
      <c r="B22" s="432" t="s">
        <v>5</v>
      </c>
      <c r="C22" s="432"/>
      <c r="D22" s="432"/>
      <c r="E22" s="432"/>
      <c r="F22" s="432"/>
      <c r="G22" s="432" t="s">
        <v>5</v>
      </c>
      <c r="H22" s="432"/>
      <c r="I22" s="432"/>
      <c r="J22" s="432"/>
      <c r="K22" s="432"/>
      <c r="L22" s="432"/>
    </row>
    <row r="23" spans="1:12" s="3" customFormat="1" ht="14.65" customHeight="1" thickBot="1">
      <c r="A23" s="13" t="s">
        <v>1</v>
      </c>
      <c r="B23" s="216">
        <f t="shared" ref="B23:L23" si="10">SUM(B24:B26)</f>
        <v>2410658</v>
      </c>
      <c r="C23" s="216">
        <f t="shared" si="10"/>
        <v>147189</v>
      </c>
      <c r="D23" s="216">
        <f t="shared" si="10"/>
        <v>291132</v>
      </c>
      <c r="E23" s="216">
        <f t="shared" si="10"/>
        <v>1005565</v>
      </c>
      <c r="F23" s="216">
        <f t="shared" si="10"/>
        <v>524463</v>
      </c>
      <c r="G23" s="216">
        <f t="shared" si="10"/>
        <v>836362</v>
      </c>
      <c r="H23" s="216">
        <f t="shared" si="10"/>
        <v>371571</v>
      </c>
      <c r="I23" s="216">
        <f t="shared" si="10"/>
        <v>464791</v>
      </c>
      <c r="J23" s="216">
        <f t="shared" si="10"/>
        <v>55863</v>
      </c>
      <c r="K23" s="216">
        <f t="shared" si="10"/>
        <v>133961</v>
      </c>
      <c r="L23" s="216">
        <f t="shared" si="10"/>
        <v>231394</v>
      </c>
    </row>
    <row r="24" spans="1:12" s="3" customFormat="1" ht="14.65" customHeight="1" thickBot="1">
      <c r="A24" s="14" t="s">
        <v>194</v>
      </c>
      <c r="B24" s="43">
        <v>486586</v>
      </c>
      <c r="C24" s="43">
        <v>27350</v>
      </c>
      <c r="D24" s="43">
        <v>60582</v>
      </c>
      <c r="E24" s="43">
        <v>180883</v>
      </c>
      <c r="F24" s="43">
        <v>69302</v>
      </c>
      <c r="G24" s="43">
        <v>125172</v>
      </c>
      <c r="H24" s="43">
        <v>57070</v>
      </c>
      <c r="I24" s="43">
        <v>68102</v>
      </c>
      <c r="J24" s="43">
        <v>16599</v>
      </c>
      <c r="K24" s="43">
        <v>85902</v>
      </c>
      <c r="L24" s="43">
        <v>50559</v>
      </c>
    </row>
    <row r="25" spans="1:12" s="3" customFormat="1" ht="14.65" customHeight="1" thickBot="1">
      <c r="A25" s="81" t="s">
        <v>195</v>
      </c>
      <c r="B25" s="39">
        <v>979721</v>
      </c>
      <c r="C25" s="39">
        <v>46687</v>
      </c>
      <c r="D25" s="39">
        <v>91389</v>
      </c>
      <c r="E25" s="39">
        <v>434007</v>
      </c>
      <c r="F25" s="39">
        <v>242311</v>
      </c>
      <c r="G25" s="39">
        <v>344863</v>
      </c>
      <c r="H25" s="39">
        <v>173856</v>
      </c>
      <c r="I25" s="39">
        <v>171007</v>
      </c>
      <c r="J25" s="39">
        <v>18941</v>
      </c>
      <c r="K25" s="39">
        <v>37389</v>
      </c>
      <c r="L25" s="39">
        <v>97716</v>
      </c>
    </row>
    <row r="26" spans="1:12" s="3" customFormat="1" ht="14.65" customHeight="1" thickBot="1">
      <c r="A26" s="14" t="s">
        <v>212</v>
      </c>
      <c r="B26" s="42">
        <v>944351</v>
      </c>
      <c r="C26" s="42">
        <v>73152</v>
      </c>
      <c r="D26" s="42">
        <v>139161</v>
      </c>
      <c r="E26" s="42">
        <v>390675</v>
      </c>
      <c r="F26" s="42">
        <v>212850</v>
      </c>
      <c r="G26" s="42">
        <v>366327</v>
      </c>
      <c r="H26" s="42">
        <v>140645</v>
      </c>
      <c r="I26" s="42">
        <v>225682</v>
      </c>
      <c r="J26" s="42">
        <v>20323</v>
      </c>
      <c r="K26" s="42">
        <v>10670</v>
      </c>
      <c r="L26" s="42">
        <v>83119</v>
      </c>
    </row>
    <row r="27" spans="1:12" s="3" customFormat="1" ht="14.65" customHeight="1" thickBot="1">
      <c r="A27" s="81" t="s">
        <v>200</v>
      </c>
      <c r="B27" s="39">
        <v>1542067</v>
      </c>
      <c r="C27" s="39">
        <v>114653</v>
      </c>
      <c r="D27" s="39">
        <v>219912</v>
      </c>
      <c r="E27" s="39">
        <v>585343</v>
      </c>
      <c r="F27" s="39">
        <v>304919</v>
      </c>
      <c r="G27" s="39">
        <v>525595</v>
      </c>
      <c r="H27" s="39">
        <v>204010</v>
      </c>
      <c r="I27" s="39">
        <v>321585</v>
      </c>
      <c r="J27" s="39">
        <v>36109</v>
      </c>
      <c r="K27" s="39">
        <v>122812</v>
      </c>
      <c r="L27" s="39">
        <v>157368</v>
      </c>
    </row>
    <row r="28" spans="1:12" s="214" customFormat="1" ht="14.65" customHeight="1" thickBot="1">
      <c r="A28" s="213"/>
      <c r="B28" s="391" t="s">
        <v>193</v>
      </c>
      <c r="C28" s="391"/>
      <c r="D28" s="391"/>
      <c r="E28" s="391"/>
      <c r="F28" s="391"/>
      <c r="G28" s="391" t="s">
        <v>193</v>
      </c>
      <c r="H28" s="391"/>
      <c r="I28" s="391"/>
      <c r="J28" s="391"/>
      <c r="K28" s="391"/>
      <c r="L28" s="391"/>
    </row>
    <row r="29" spans="1:12" s="3" customFormat="1" ht="14.65" customHeight="1" thickBot="1">
      <c r="A29" s="13" t="s">
        <v>1</v>
      </c>
      <c r="B29" s="40">
        <f t="shared" ref="B29:L29" si="11">B23*100/B$23</f>
        <v>100</v>
      </c>
      <c r="C29" s="40">
        <f t="shared" si="11"/>
        <v>100</v>
      </c>
      <c r="D29" s="40">
        <f t="shared" si="11"/>
        <v>100</v>
      </c>
      <c r="E29" s="40">
        <f t="shared" si="11"/>
        <v>100</v>
      </c>
      <c r="F29" s="40">
        <f t="shared" si="11"/>
        <v>100</v>
      </c>
      <c r="G29" s="40">
        <f t="shared" si="11"/>
        <v>100</v>
      </c>
      <c r="H29" s="40">
        <f t="shared" si="11"/>
        <v>100</v>
      </c>
      <c r="I29" s="40">
        <f t="shared" si="11"/>
        <v>100</v>
      </c>
      <c r="J29" s="40">
        <f t="shared" si="11"/>
        <v>100</v>
      </c>
      <c r="K29" s="40">
        <f t="shared" si="11"/>
        <v>100</v>
      </c>
      <c r="L29" s="40">
        <f t="shared" si="11"/>
        <v>100</v>
      </c>
    </row>
    <row r="30" spans="1:12" s="3" customFormat="1" ht="14.65" customHeight="1" thickBot="1">
      <c r="A30" s="14" t="s">
        <v>194</v>
      </c>
      <c r="B30" s="215">
        <f t="shared" ref="B30:L30" si="12">B24*100/B$23</f>
        <v>20.184779425368511</v>
      </c>
      <c r="C30" s="215">
        <f t="shared" si="12"/>
        <v>18.581551610514374</v>
      </c>
      <c r="D30" s="215">
        <f t="shared" si="12"/>
        <v>20.809117513705125</v>
      </c>
      <c r="E30" s="215">
        <f t="shared" si="12"/>
        <v>17.988195690979698</v>
      </c>
      <c r="F30" s="215">
        <f t="shared" si="12"/>
        <v>13.213896881190855</v>
      </c>
      <c r="G30" s="215">
        <f t="shared" si="12"/>
        <v>14.966246673091318</v>
      </c>
      <c r="H30" s="215">
        <f t="shared" si="12"/>
        <v>15.359110371907388</v>
      </c>
      <c r="I30" s="215">
        <f t="shared" si="12"/>
        <v>14.65217699998494</v>
      </c>
      <c r="J30" s="215">
        <f t="shared" si="12"/>
        <v>29.713764029858762</v>
      </c>
      <c r="K30" s="215">
        <f t="shared" si="12"/>
        <v>64.124633288793007</v>
      </c>
      <c r="L30" s="215">
        <f t="shared" si="12"/>
        <v>21.849745455802658</v>
      </c>
    </row>
    <row r="31" spans="1:12" s="3" customFormat="1" ht="14.65" customHeight="1" thickBot="1">
      <c r="A31" s="81" t="s">
        <v>195</v>
      </c>
      <c r="B31" s="60">
        <f t="shared" ref="B31:L31" si="13">B25*100/B$23</f>
        <v>40.64122741591715</v>
      </c>
      <c r="C31" s="60">
        <f t="shared" si="13"/>
        <v>31.719082268376035</v>
      </c>
      <c r="D31" s="60">
        <f t="shared" si="13"/>
        <v>31.390915461027987</v>
      </c>
      <c r="E31" s="60">
        <f t="shared" si="13"/>
        <v>43.160511752099566</v>
      </c>
      <c r="F31" s="60">
        <f t="shared" si="13"/>
        <v>46.201733964073732</v>
      </c>
      <c r="G31" s="60">
        <f t="shared" si="13"/>
        <v>41.233700239848297</v>
      </c>
      <c r="H31" s="60">
        <f t="shared" si="13"/>
        <v>46.789442663717026</v>
      </c>
      <c r="I31" s="60">
        <f t="shared" si="13"/>
        <v>36.792235650001828</v>
      </c>
      <c r="J31" s="60">
        <f t="shared" si="13"/>
        <v>33.906163292340189</v>
      </c>
      <c r="K31" s="60">
        <f t="shared" si="13"/>
        <v>27.910361971021416</v>
      </c>
      <c r="L31" s="60">
        <f t="shared" si="13"/>
        <v>42.229271286204479</v>
      </c>
    </row>
    <row r="32" spans="1:12" s="3" customFormat="1" ht="14.65" customHeight="1" thickBot="1">
      <c r="A32" s="14" t="s">
        <v>212</v>
      </c>
      <c r="B32" s="61">
        <f t="shared" ref="B32:L32" si="14">B26*100/B$23</f>
        <v>39.173993158714346</v>
      </c>
      <c r="C32" s="61">
        <f t="shared" si="14"/>
        <v>49.699366121109591</v>
      </c>
      <c r="D32" s="61">
        <f t="shared" si="14"/>
        <v>47.799967025266888</v>
      </c>
      <c r="E32" s="61">
        <f t="shared" si="14"/>
        <v>38.851292556920733</v>
      </c>
      <c r="F32" s="61">
        <f t="shared" si="14"/>
        <v>40.584369154735413</v>
      </c>
      <c r="G32" s="61">
        <f t="shared" si="14"/>
        <v>43.800053087060391</v>
      </c>
      <c r="H32" s="61">
        <f t="shared" si="14"/>
        <v>37.851446964375583</v>
      </c>
      <c r="I32" s="61">
        <f t="shared" si="14"/>
        <v>48.555587350013234</v>
      </c>
      <c r="J32" s="61">
        <f t="shared" si="14"/>
        <v>36.380072677801046</v>
      </c>
      <c r="K32" s="61">
        <f t="shared" si="14"/>
        <v>7.9650047401855764</v>
      </c>
      <c r="L32" s="61">
        <f t="shared" si="14"/>
        <v>35.920983257992859</v>
      </c>
    </row>
    <row r="33" spans="1:12" s="3" customFormat="1" ht="14.65" customHeight="1" thickBot="1">
      <c r="A33" s="81" t="s">
        <v>200</v>
      </c>
      <c r="B33" s="60">
        <f t="shared" ref="B33:L33" si="15">B27*100/B$23</f>
        <v>63.968717254791017</v>
      </c>
      <c r="C33" s="60">
        <f t="shared" si="15"/>
        <v>77.895087268749705</v>
      </c>
      <c r="D33" s="60">
        <f t="shared" si="15"/>
        <v>75.536869873459466</v>
      </c>
      <c r="E33" s="60">
        <f t="shared" si="15"/>
        <v>58.210359350216045</v>
      </c>
      <c r="F33" s="60">
        <f t="shared" si="15"/>
        <v>58.13927769928479</v>
      </c>
      <c r="G33" s="60">
        <f t="shared" si="15"/>
        <v>62.843003388484888</v>
      </c>
      <c r="H33" s="60">
        <f t="shared" si="15"/>
        <v>54.904715384139237</v>
      </c>
      <c r="I33" s="60">
        <f t="shared" si="15"/>
        <v>69.189162440752938</v>
      </c>
      <c r="J33" s="60">
        <f t="shared" si="15"/>
        <v>64.638490593058023</v>
      </c>
      <c r="K33" s="60">
        <f t="shared" si="15"/>
        <v>91.677428505311241</v>
      </c>
      <c r="L33" s="60">
        <f t="shared" si="15"/>
        <v>68.008677839529113</v>
      </c>
    </row>
    <row r="34" spans="1:12" s="214" customFormat="1" ht="14.65" customHeight="1" thickBot="1">
      <c r="A34" s="213"/>
      <c r="B34" s="429" t="s">
        <v>41</v>
      </c>
      <c r="C34" s="430"/>
      <c r="D34" s="430"/>
      <c r="E34" s="430"/>
      <c r="F34" s="430"/>
      <c r="G34" s="430" t="s">
        <v>41</v>
      </c>
      <c r="H34" s="430"/>
      <c r="I34" s="430"/>
      <c r="J34" s="430"/>
      <c r="K34" s="430"/>
      <c r="L34" s="431"/>
    </row>
    <row r="35" spans="1:12" s="214" customFormat="1" ht="14.65" customHeight="1" thickBot="1">
      <c r="A35" s="213"/>
      <c r="B35" s="432" t="s">
        <v>5</v>
      </c>
      <c r="C35" s="432"/>
      <c r="D35" s="432"/>
      <c r="E35" s="432"/>
      <c r="F35" s="432"/>
      <c r="G35" s="432" t="s">
        <v>5</v>
      </c>
      <c r="H35" s="432"/>
      <c r="I35" s="432"/>
      <c r="J35" s="432"/>
      <c r="K35" s="432"/>
      <c r="L35" s="432"/>
    </row>
    <row r="36" spans="1:12" s="3" customFormat="1" ht="14.65" customHeight="1" thickBot="1">
      <c r="A36" s="13" t="s">
        <v>1</v>
      </c>
      <c r="B36" s="216">
        <f t="shared" ref="B36:L36" si="16">SUM(B37:B39)</f>
        <v>931128</v>
      </c>
      <c r="C36" s="216">
        <f t="shared" si="16"/>
        <v>102443</v>
      </c>
      <c r="D36" s="216">
        <f t="shared" si="16"/>
        <v>161760</v>
      </c>
      <c r="E36" s="216">
        <f t="shared" si="16"/>
        <v>276353</v>
      </c>
      <c r="F36" s="216">
        <f t="shared" si="16"/>
        <v>56831</v>
      </c>
      <c r="G36" s="216">
        <f t="shared" si="16"/>
        <v>180188</v>
      </c>
      <c r="H36" s="216">
        <f t="shared" si="16"/>
        <v>62180</v>
      </c>
      <c r="I36" s="216">
        <f t="shared" si="16"/>
        <v>118008</v>
      </c>
      <c r="J36" s="216">
        <f t="shared" si="16"/>
        <v>3375</v>
      </c>
      <c r="K36" s="216">
        <f t="shared" si="16"/>
        <v>189937</v>
      </c>
      <c r="L36" s="216">
        <f t="shared" si="16"/>
        <v>178803</v>
      </c>
    </row>
    <row r="37" spans="1:12" s="3" customFormat="1" ht="14.65" customHeight="1" thickBot="1">
      <c r="A37" s="14" t="s">
        <v>194</v>
      </c>
      <c r="B37" s="43">
        <v>185749</v>
      </c>
      <c r="C37" s="43">
        <v>6220</v>
      </c>
      <c r="D37" s="43">
        <v>8974</v>
      </c>
      <c r="E37" s="43">
        <v>8680</v>
      </c>
      <c r="F37" s="43">
        <v>1660</v>
      </c>
      <c r="G37" s="43">
        <v>7118</v>
      </c>
      <c r="H37" s="43">
        <v>1887</v>
      </c>
      <c r="I37" s="43">
        <v>5231</v>
      </c>
      <c r="J37" s="43">
        <v>926</v>
      </c>
      <c r="K37" s="43">
        <v>112502</v>
      </c>
      <c r="L37" s="43">
        <v>50303</v>
      </c>
    </row>
    <row r="38" spans="1:12" s="3" customFormat="1" ht="14.65" customHeight="1" thickBot="1">
      <c r="A38" s="81" t="s">
        <v>195</v>
      </c>
      <c r="B38" s="39">
        <v>234217</v>
      </c>
      <c r="C38" s="39">
        <v>16655</v>
      </c>
      <c r="D38" s="39">
        <v>26699</v>
      </c>
      <c r="E38" s="39">
        <v>48698</v>
      </c>
      <c r="F38" s="39">
        <v>9426</v>
      </c>
      <c r="G38" s="39">
        <v>33174</v>
      </c>
      <c r="H38" s="39">
        <v>11664</v>
      </c>
      <c r="I38" s="39">
        <v>21510</v>
      </c>
      <c r="J38" s="39">
        <v>939</v>
      </c>
      <c r="K38" s="39">
        <v>75959</v>
      </c>
      <c r="L38" s="39">
        <v>58789</v>
      </c>
    </row>
    <row r="39" spans="1:12" s="3" customFormat="1" ht="14.65" customHeight="1" thickBot="1">
      <c r="A39" s="14" t="s">
        <v>212</v>
      </c>
      <c r="B39" s="42">
        <v>511162</v>
      </c>
      <c r="C39" s="42">
        <v>79568</v>
      </c>
      <c r="D39" s="42">
        <v>126087</v>
      </c>
      <c r="E39" s="42">
        <v>218975</v>
      </c>
      <c r="F39" s="42">
        <v>45745</v>
      </c>
      <c r="G39" s="42">
        <v>139896</v>
      </c>
      <c r="H39" s="42">
        <v>48629</v>
      </c>
      <c r="I39" s="42">
        <v>91267</v>
      </c>
      <c r="J39" s="42">
        <v>1510</v>
      </c>
      <c r="K39" s="42">
        <v>1476</v>
      </c>
      <c r="L39" s="42">
        <v>69711</v>
      </c>
    </row>
    <row r="40" spans="1:12" s="3" customFormat="1" ht="14.65" customHeight="1" thickBot="1">
      <c r="A40" s="81" t="s">
        <v>200</v>
      </c>
      <c r="B40" s="39">
        <v>831422</v>
      </c>
      <c r="C40" s="39">
        <v>101338</v>
      </c>
      <c r="D40" s="39">
        <v>160170</v>
      </c>
      <c r="E40" s="39">
        <v>273599</v>
      </c>
      <c r="F40" s="39">
        <v>56247</v>
      </c>
      <c r="G40" s="39">
        <v>178483</v>
      </c>
      <c r="H40" s="39">
        <v>61479</v>
      </c>
      <c r="I40" s="39">
        <v>117004</v>
      </c>
      <c r="J40" s="39">
        <v>2928</v>
      </c>
      <c r="K40" s="39">
        <v>130032</v>
      </c>
      <c r="L40" s="39">
        <v>145013</v>
      </c>
    </row>
    <row r="41" spans="1:12" s="214" customFormat="1" ht="14.65" customHeight="1" thickBot="1">
      <c r="A41" s="213"/>
      <c r="B41" s="391" t="s">
        <v>193</v>
      </c>
      <c r="C41" s="391"/>
      <c r="D41" s="391"/>
      <c r="E41" s="391"/>
      <c r="F41" s="391"/>
      <c r="G41" s="391" t="s">
        <v>193</v>
      </c>
      <c r="H41" s="391"/>
      <c r="I41" s="391"/>
      <c r="J41" s="391"/>
      <c r="K41" s="391"/>
      <c r="L41" s="391"/>
    </row>
    <row r="42" spans="1:12" s="3" customFormat="1" ht="14.65" customHeight="1" thickBot="1">
      <c r="A42" s="13" t="s">
        <v>1</v>
      </c>
      <c r="B42" s="40">
        <f t="shared" ref="B42:L42" si="17">B36*100/B$36</f>
        <v>100</v>
      </c>
      <c r="C42" s="40">
        <f t="shared" si="17"/>
        <v>100</v>
      </c>
      <c r="D42" s="40">
        <f t="shared" si="17"/>
        <v>100</v>
      </c>
      <c r="E42" s="40">
        <f t="shared" si="17"/>
        <v>100</v>
      </c>
      <c r="F42" s="40">
        <f t="shared" si="17"/>
        <v>100</v>
      </c>
      <c r="G42" s="40">
        <f t="shared" si="17"/>
        <v>100</v>
      </c>
      <c r="H42" s="40">
        <f t="shared" si="17"/>
        <v>100</v>
      </c>
      <c r="I42" s="40">
        <f t="shared" si="17"/>
        <v>100</v>
      </c>
      <c r="J42" s="40">
        <f t="shared" si="17"/>
        <v>100</v>
      </c>
      <c r="K42" s="40">
        <f t="shared" si="17"/>
        <v>100</v>
      </c>
      <c r="L42" s="40">
        <f t="shared" si="17"/>
        <v>100</v>
      </c>
    </row>
    <row r="43" spans="1:12" s="3" customFormat="1" ht="14.65" customHeight="1" thickBot="1">
      <c r="A43" s="14" t="s">
        <v>194</v>
      </c>
      <c r="B43" s="215">
        <f t="shared" ref="B43:L43" si="18">B37*100/B$36</f>
        <v>19.948814770901532</v>
      </c>
      <c r="C43" s="215">
        <f t="shared" si="18"/>
        <v>6.0716691233173572</v>
      </c>
      <c r="D43" s="215">
        <f t="shared" si="18"/>
        <v>5.5477250247279919</v>
      </c>
      <c r="E43" s="215">
        <f t="shared" si="18"/>
        <v>3.1409103574052026</v>
      </c>
      <c r="F43" s="215">
        <f t="shared" si="18"/>
        <v>2.9209410357023455</v>
      </c>
      <c r="G43" s="215">
        <f t="shared" si="18"/>
        <v>3.9503185561746621</v>
      </c>
      <c r="H43" s="215">
        <f t="shared" si="18"/>
        <v>3.0347378578321003</v>
      </c>
      <c r="I43" s="215">
        <f t="shared" si="18"/>
        <v>4.4327503220120672</v>
      </c>
      <c r="J43" s="215">
        <f t="shared" si="18"/>
        <v>27.437037037037037</v>
      </c>
      <c r="K43" s="215">
        <f t="shared" si="18"/>
        <v>59.231218772540366</v>
      </c>
      <c r="L43" s="215">
        <f t="shared" si="18"/>
        <v>28.133196870298598</v>
      </c>
    </row>
    <row r="44" spans="1:12" s="3" customFormat="1" ht="14.65" customHeight="1" thickBot="1">
      <c r="A44" s="81" t="s">
        <v>195</v>
      </c>
      <c r="B44" s="60">
        <f t="shared" ref="B44:L44" si="19">B38*100/B$36</f>
        <v>25.154114149719479</v>
      </c>
      <c r="C44" s="60">
        <f t="shared" si="19"/>
        <v>16.257821422644788</v>
      </c>
      <c r="D44" s="60">
        <f t="shared" si="19"/>
        <v>16.505316518298713</v>
      </c>
      <c r="E44" s="60">
        <f t="shared" si="19"/>
        <v>17.621665044345455</v>
      </c>
      <c r="F44" s="60">
        <f t="shared" si="19"/>
        <v>16.586018194295367</v>
      </c>
      <c r="G44" s="60">
        <f t="shared" si="19"/>
        <v>18.41077097253979</v>
      </c>
      <c r="H44" s="60">
        <f t="shared" si="19"/>
        <v>18.758443229334191</v>
      </c>
      <c r="I44" s="60">
        <f t="shared" si="19"/>
        <v>18.227577791336181</v>
      </c>
      <c r="J44" s="60">
        <f t="shared" si="19"/>
        <v>27.822222222222223</v>
      </c>
      <c r="K44" s="60">
        <f t="shared" si="19"/>
        <v>39.991681452271017</v>
      </c>
      <c r="L44" s="60">
        <f t="shared" si="19"/>
        <v>32.879202250521523</v>
      </c>
    </row>
    <row r="45" spans="1:12" s="3" customFormat="1" ht="14.65" customHeight="1" thickBot="1">
      <c r="A45" s="14" t="s">
        <v>212</v>
      </c>
      <c r="B45" s="61">
        <f t="shared" ref="B45:L45" si="20">B39*100/B$36</f>
        <v>54.897071079378989</v>
      </c>
      <c r="C45" s="61">
        <f t="shared" si="20"/>
        <v>77.670509454037855</v>
      </c>
      <c r="D45" s="61">
        <f t="shared" si="20"/>
        <v>77.946958456973292</v>
      </c>
      <c r="E45" s="61">
        <f t="shared" si="20"/>
        <v>79.237424598249333</v>
      </c>
      <c r="F45" s="61">
        <f t="shared" si="20"/>
        <v>80.493040770002281</v>
      </c>
      <c r="G45" s="61">
        <f t="shared" si="20"/>
        <v>77.638910471285541</v>
      </c>
      <c r="H45" s="61">
        <f t="shared" si="20"/>
        <v>78.206818912833711</v>
      </c>
      <c r="I45" s="61">
        <f t="shared" si="20"/>
        <v>77.339671886651757</v>
      </c>
      <c r="J45" s="61">
        <f t="shared" si="20"/>
        <v>44.74074074074074</v>
      </c>
      <c r="K45" s="61">
        <f t="shared" si="20"/>
        <v>0.77709977518861517</v>
      </c>
      <c r="L45" s="61">
        <f t="shared" si="20"/>
        <v>38.98760087917988</v>
      </c>
    </row>
    <row r="46" spans="1:12" s="3" customFormat="1" ht="14.65" customHeight="1" thickBot="1">
      <c r="A46" s="81" t="s">
        <v>200</v>
      </c>
      <c r="B46" s="60">
        <f>B40*100/B$36</f>
        <v>89.291912604926495</v>
      </c>
      <c r="C46" s="60">
        <f t="shared" ref="C46:I46" si="21">C40*100/C$36</f>
        <v>98.921351385648606</v>
      </c>
      <c r="D46" s="60">
        <f t="shared" si="21"/>
        <v>99.017062314540055</v>
      </c>
      <c r="E46" s="60">
        <f t="shared" si="21"/>
        <v>99.003448487984571</v>
      </c>
      <c r="F46" s="60">
        <f t="shared" si="21"/>
        <v>98.972391828403516</v>
      </c>
      <c r="G46" s="60">
        <f t="shared" si="21"/>
        <v>99.053766066552711</v>
      </c>
      <c r="H46" s="60">
        <f t="shared" si="21"/>
        <v>98.872627854615629</v>
      </c>
      <c r="I46" s="60">
        <f t="shared" si="21"/>
        <v>99.149210223035723</v>
      </c>
      <c r="J46" s="60">
        <f>J40*100/J$36</f>
        <v>86.75555555555556</v>
      </c>
      <c r="K46" s="60">
        <f>K40*100/K$36</f>
        <v>68.460594828811665</v>
      </c>
      <c r="L46" s="60">
        <f>L40*100/L$36</f>
        <v>81.102106787917435</v>
      </c>
    </row>
    <row r="47" spans="1:12" s="230" customFormat="1" ht="20.149999999999999" customHeight="1">
      <c r="A47" s="378" t="s">
        <v>127</v>
      </c>
      <c r="B47" s="378"/>
      <c r="C47" s="378"/>
      <c r="D47" s="378"/>
      <c r="E47" s="378"/>
      <c r="F47" s="378"/>
      <c r="G47" s="378"/>
      <c r="H47" s="378"/>
      <c r="I47" s="378"/>
      <c r="J47" s="378"/>
      <c r="K47" s="378"/>
      <c r="L47" s="378"/>
    </row>
  </sheetData>
  <mergeCells count="31">
    <mergeCell ref="G41:L41"/>
    <mergeCell ref="G28:L28"/>
    <mergeCell ref="B34:F34"/>
    <mergeCell ref="G34:L34"/>
    <mergeCell ref="B35:F35"/>
    <mergeCell ref="G35:L35"/>
    <mergeCell ref="A5:A7"/>
    <mergeCell ref="B5:B7"/>
    <mergeCell ref="C5:K5"/>
    <mergeCell ref="A47:L47"/>
    <mergeCell ref="B9:F9"/>
    <mergeCell ref="G9:L9"/>
    <mergeCell ref="G15:L15"/>
    <mergeCell ref="B15:F15"/>
    <mergeCell ref="B8:F8"/>
    <mergeCell ref="G8:L8"/>
    <mergeCell ref="B21:F21"/>
    <mergeCell ref="G21:L21"/>
    <mergeCell ref="B22:F22"/>
    <mergeCell ref="G22:L22"/>
    <mergeCell ref="B28:F28"/>
    <mergeCell ref="B41:F41"/>
    <mergeCell ref="L5:L7"/>
    <mergeCell ref="C6:C7"/>
    <mergeCell ref="D6:D7"/>
    <mergeCell ref="E6:E7"/>
    <mergeCell ref="F6:F7"/>
    <mergeCell ref="G6:G7"/>
    <mergeCell ref="J6:J7"/>
    <mergeCell ref="H6:I6"/>
    <mergeCell ref="K6:K7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1200" verticalDpi="1200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7"/>
  <sheetViews>
    <sheetView zoomScaleNormal="100" workbookViewId="0"/>
  </sheetViews>
  <sheetFormatPr baseColWidth="10" defaultColWidth="10.81640625" defaultRowHeight="14"/>
  <cols>
    <col min="1" max="1" width="26.26953125" style="37" customWidth="1"/>
    <col min="2" max="9" width="14.54296875" style="37" customWidth="1"/>
    <col min="10" max="10" width="16.54296875" style="37" customWidth="1"/>
    <col min="11" max="12" width="14.54296875" style="37" customWidth="1"/>
    <col min="13" max="16384" width="10.81640625" style="37"/>
  </cols>
  <sheetData>
    <row r="1" spans="1:12" s="34" customFormat="1" ht="20.25" customHeight="1">
      <c r="A1" s="4" t="s">
        <v>0</v>
      </c>
    </row>
    <row r="2" spans="1:12" s="3" customFormat="1" ht="14.65" customHeight="1">
      <c r="A2" s="10"/>
    </row>
    <row r="3" spans="1:12" s="11" customFormat="1" ht="14.65" customHeight="1">
      <c r="A3" s="36" t="s">
        <v>330</v>
      </c>
    </row>
    <row r="4" spans="1:12" s="3" customFormat="1" ht="14.65" customHeight="1" thickBot="1"/>
    <row r="5" spans="1:12" s="11" customFormat="1" ht="14.65" customHeight="1" thickBot="1">
      <c r="A5" s="389" t="s">
        <v>196</v>
      </c>
      <c r="B5" s="402" t="s">
        <v>54</v>
      </c>
      <c r="C5" s="397" t="s">
        <v>209</v>
      </c>
      <c r="D5" s="424"/>
      <c r="E5" s="424"/>
      <c r="F5" s="424"/>
      <c r="G5" s="424"/>
      <c r="H5" s="424"/>
      <c r="I5" s="424"/>
      <c r="J5" s="424"/>
      <c r="K5" s="424"/>
      <c r="L5" s="389" t="s">
        <v>188</v>
      </c>
    </row>
    <row r="6" spans="1:12" s="11" customFormat="1" ht="14.65" customHeight="1" thickBot="1">
      <c r="A6" s="389"/>
      <c r="B6" s="428"/>
      <c r="C6" s="389" t="s">
        <v>189</v>
      </c>
      <c r="D6" s="389" t="s">
        <v>190</v>
      </c>
      <c r="E6" s="389" t="s">
        <v>197</v>
      </c>
      <c r="F6" s="389" t="s">
        <v>199</v>
      </c>
      <c r="G6" s="389" t="s">
        <v>191</v>
      </c>
      <c r="H6" s="389" t="s">
        <v>75</v>
      </c>
      <c r="I6" s="389"/>
      <c r="J6" s="389" t="s">
        <v>198</v>
      </c>
      <c r="K6" s="382" t="s">
        <v>192</v>
      </c>
      <c r="L6" s="389"/>
    </row>
    <row r="7" spans="1:12" s="11" customFormat="1" ht="48" customHeight="1" thickBot="1">
      <c r="A7" s="389"/>
      <c r="B7" s="428"/>
      <c r="C7" s="382"/>
      <c r="D7" s="382"/>
      <c r="E7" s="382"/>
      <c r="F7" s="382"/>
      <c r="G7" s="382"/>
      <c r="H7" s="237" t="s">
        <v>221</v>
      </c>
      <c r="I7" s="237" t="s">
        <v>220</v>
      </c>
      <c r="J7" s="382"/>
      <c r="K7" s="436"/>
      <c r="L7" s="382"/>
    </row>
    <row r="8" spans="1:12" s="214" customFormat="1" ht="14.65" customHeight="1" thickBot="1">
      <c r="A8" s="213"/>
      <c r="B8" s="429" t="s">
        <v>29</v>
      </c>
      <c r="C8" s="430"/>
      <c r="D8" s="430"/>
      <c r="E8" s="430"/>
      <c r="F8" s="430"/>
      <c r="G8" s="430" t="s">
        <v>29</v>
      </c>
      <c r="H8" s="430"/>
      <c r="I8" s="430"/>
      <c r="J8" s="430"/>
      <c r="K8" s="430"/>
      <c r="L8" s="431"/>
    </row>
    <row r="9" spans="1:12" s="214" customFormat="1" ht="14.65" customHeight="1" thickBot="1">
      <c r="A9" s="213"/>
      <c r="B9" s="432" t="s">
        <v>5</v>
      </c>
      <c r="C9" s="432"/>
      <c r="D9" s="432"/>
      <c r="E9" s="432"/>
      <c r="F9" s="432"/>
      <c r="G9" s="432" t="s">
        <v>5</v>
      </c>
      <c r="H9" s="432"/>
      <c r="I9" s="432"/>
      <c r="J9" s="432"/>
      <c r="K9" s="432"/>
      <c r="L9" s="432"/>
    </row>
    <row r="10" spans="1:12" s="3" customFormat="1" ht="14.65" customHeight="1" thickBot="1">
      <c r="A10" s="13" t="s">
        <v>1</v>
      </c>
      <c r="B10" s="216">
        <f t="shared" ref="B10:L10" si="0">SUM(B11:B13)</f>
        <v>1210625</v>
      </c>
      <c r="C10" s="216">
        <f t="shared" si="0"/>
        <v>77995</v>
      </c>
      <c r="D10" s="216">
        <f t="shared" si="0"/>
        <v>136711</v>
      </c>
      <c r="E10" s="216">
        <f t="shared" si="0"/>
        <v>441362</v>
      </c>
      <c r="F10" s="216">
        <f t="shared" si="0"/>
        <v>186259</v>
      </c>
      <c r="G10" s="216">
        <f t="shared" si="0"/>
        <v>315750</v>
      </c>
      <c r="H10" s="216">
        <f t="shared" si="0"/>
        <v>143367</v>
      </c>
      <c r="I10" s="216">
        <f t="shared" si="0"/>
        <v>172383</v>
      </c>
      <c r="J10" s="216">
        <f t="shared" si="0"/>
        <v>20024</v>
      </c>
      <c r="K10" s="216">
        <f t="shared" si="0"/>
        <v>158410</v>
      </c>
      <c r="L10" s="216">
        <f t="shared" si="0"/>
        <v>197044</v>
      </c>
    </row>
    <row r="11" spans="1:12" s="3" customFormat="1" ht="14.65" customHeight="1" thickBot="1">
      <c r="A11" s="14" t="s">
        <v>194</v>
      </c>
      <c r="B11" s="43">
        <f t="shared" ref="B11:L11" si="1">B24+B37</f>
        <v>281709</v>
      </c>
      <c r="C11" s="43">
        <f t="shared" si="1"/>
        <v>9539</v>
      </c>
      <c r="D11" s="43">
        <f t="shared" si="1"/>
        <v>18612</v>
      </c>
      <c r="E11" s="43">
        <f t="shared" si="1"/>
        <v>68937</v>
      </c>
      <c r="F11" s="43">
        <f t="shared" si="1"/>
        <v>25205</v>
      </c>
      <c r="G11" s="43">
        <f t="shared" si="1"/>
        <v>42148</v>
      </c>
      <c r="H11" s="43">
        <f t="shared" si="1"/>
        <v>21148</v>
      </c>
      <c r="I11" s="43">
        <f t="shared" si="1"/>
        <v>21000</v>
      </c>
      <c r="J11" s="43">
        <f t="shared" si="1"/>
        <v>6127</v>
      </c>
      <c r="K11" s="43">
        <f t="shared" si="1"/>
        <v>102746</v>
      </c>
      <c r="L11" s="43">
        <f t="shared" si="1"/>
        <v>52205</v>
      </c>
    </row>
    <row r="12" spans="1:12" s="3" customFormat="1" ht="14.65" customHeight="1" thickBot="1">
      <c r="A12" s="81" t="s">
        <v>195</v>
      </c>
      <c r="B12" s="39">
        <f t="shared" ref="B12:L12" si="2">B25+B38</f>
        <v>449465</v>
      </c>
      <c r="C12" s="39">
        <f t="shared" si="2"/>
        <v>21458</v>
      </c>
      <c r="D12" s="39">
        <f t="shared" si="2"/>
        <v>38107</v>
      </c>
      <c r="E12" s="39">
        <f t="shared" si="2"/>
        <v>168310</v>
      </c>
      <c r="F12" s="39">
        <f t="shared" si="2"/>
        <v>83882</v>
      </c>
      <c r="G12" s="39">
        <f t="shared" si="2"/>
        <v>124226</v>
      </c>
      <c r="H12" s="39">
        <f t="shared" si="2"/>
        <v>63724</v>
      </c>
      <c r="I12" s="39">
        <f t="shared" si="2"/>
        <v>60502</v>
      </c>
      <c r="J12" s="39">
        <f t="shared" si="2"/>
        <v>6063</v>
      </c>
      <c r="K12" s="39">
        <f t="shared" si="2"/>
        <v>49805</v>
      </c>
      <c r="L12" s="39">
        <f t="shared" si="2"/>
        <v>79585</v>
      </c>
    </row>
    <row r="13" spans="1:12" s="3" customFormat="1" ht="14.65" customHeight="1" thickBot="1">
      <c r="A13" s="14" t="s">
        <v>212</v>
      </c>
      <c r="B13" s="42">
        <f t="shared" ref="B13:L13" si="3">B26+B39</f>
        <v>479451</v>
      </c>
      <c r="C13" s="42">
        <f t="shared" si="3"/>
        <v>46998</v>
      </c>
      <c r="D13" s="42">
        <f t="shared" si="3"/>
        <v>79992</v>
      </c>
      <c r="E13" s="42">
        <f t="shared" si="3"/>
        <v>204115</v>
      </c>
      <c r="F13" s="42">
        <f t="shared" si="3"/>
        <v>77172</v>
      </c>
      <c r="G13" s="42">
        <f t="shared" si="3"/>
        <v>149376</v>
      </c>
      <c r="H13" s="42">
        <f t="shared" si="3"/>
        <v>58495</v>
      </c>
      <c r="I13" s="42">
        <f t="shared" si="3"/>
        <v>90881</v>
      </c>
      <c r="J13" s="42">
        <f t="shared" si="3"/>
        <v>7834</v>
      </c>
      <c r="K13" s="42">
        <f t="shared" si="3"/>
        <v>5859</v>
      </c>
      <c r="L13" s="42">
        <f t="shared" si="3"/>
        <v>65254</v>
      </c>
    </row>
    <row r="14" spans="1:12" s="3" customFormat="1" ht="14.65" customHeight="1" thickBot="1">
      <c r="A14" s="81" t="s">
        <v>200</v>
      </c>
      <c r="B14" s="39">
        <f t="shared" ref="B14:L14" si="4">B27+B40</f>
        <v>832299</v>
      </c>
      <c r="C14" s="39">
        <f t="shared" si="4"/>
        <v>66657</v>
      </c>
      <c r="D14" s="39">
        <f t="shared" si="4"/>
        <v>113624</v>
      </c>
      <c r="E14" s="39">
        <f t="shared" si="4"/>
        <v>284697</v>
      </c>
      <c r="F14" s="39">
        <f t="shared" si="4"/>
        <v>106645</v>
      </c>
      <c r="G14" s="39">
        <f t="shared" si="4"/>
        <v>204809</v>
      </c>
      <c r="H14" s="39">
        <f t="shared" si="4"/>
        <v>80991</v>
      </c>
      <c r="I14" s="39">
        <f t="shared" si="4"/>
        <v>123818</v>
      </c>
      <c r="J14" s="39">
        <f t="shared" si="4"/>
        <v>12781</v>
      </c>
      <c r="K14" s="39">
        <f t="shared" si="4"/>
        <v>123573</v>
      </c>
      <c r="L14" s="39">
        <f t="shared" si="4"/>
        <v>139751</v>
      </c>
    </row>
    <row r="15" spans="1:12" s="214" customFormat="1" ht="14.65" customHeight="1" thickBot="1">
      <c r="A15" s="213"/>
      <c r="B15" s="391" t="s">
        <v>193</v>
      </c>
      <c r="C15" s="391"/>
      <c r="D15" s="391"/>
      <c r="E15" s="391"/>
      <c r="F15" s="391"/>
      <c r="G15" s="391" t="s">
        <v>193</v>
      </c>
      <c r="H15" s="391"/>
      <c r="I15" s="391"/>
      <c r="J15" s="391"/>
      <c r="K15" s="391"/>
      <c r="L15" s="391"/>
    </row>
    <row r="16" spans="1:12" s="3" customFormat="1" ht="14.65" customHeight="1" thickBot="1">
      <c r="A16" s="13" t="s">
        <v>1</v>
      </c>
      <c r="B16" s="40">
        <f t="shared" ref="B16:L16" si="5">B10*100/B$10</f>
        <v>100</v>
      </c>
      <c r="C16" s="40">
        <f t="shared" si="5"/>
        <v>100</v>
      </c>
      <c r="D16" s="40">
        <f t="shared" si="5"/>
        <v>100</v>
      </c>
      <c r="E16" s="40">
        <f t="shared" si="5"/>
        <v>100</v>
      </c>
      <c r="F16" s="40">
        <f t="shared" si="5"/>
        <v>100</v>
      </c>
      <c r="G16" s="40">
        <f t="shared" si="5"/>
        <v>100</v>
      </c>
      <c r="H16" s="40">
        <f t="shared" si="5"/>
        <v>100</v>
      </c>
      <c r="I16" s="40">
        <f t="shared" si="5"/>
        <v>100</v>
      </c>
      <c r="J16" s="40">
        <f t="shared" si="5"/>
        <v>100</v>
      </c>
      <c r="K16" s="40">
        <f t="shared" si="5"/>
        <v>100</v>
      </c>
      <c r="L16" s="40">
        <f t="shared" si="5"/>
        <v>100</v>
      </c>
    </row>
    <row r="17" spans="1:12" s="3" customFormat="1" ht="14.65" customHeight="1" thickBot="1">
      <c r="A17" s="14" t="s">
        <v>194</v>
      </c>
      <c r="B17" s="215">
        <f t="shared" ref="B17:L17" si="6">B11*100/B$10</f>
        <v>23.269716055756323</v>
      </c>
      <c r="C17" s="215">
        <f t="shared" si="6"/>
        <v>12.230271171228924</v>
      </c>
      <c r="D17" s="215">
        <f t="shared" si="6"/>
        <v>13.61412029756201</v>
      </c>
      <c r="E17" s="215">
        <f t="shared" si="6"/>
        <v>15.619151626102836</v>
      </c>
      <c r="F17" s="215">
        <f t="shared" si="6"/>
        <v>13.532231999527539</v>
      </c>
      <c r="G17" s="215">
        <f t="shared" si="6"/>
        <v>13.348535233570862</v>
      </c>
      <c r="H17" s="215">
        <f t="shared" si="6"/>
        <v>14.750953845724609</v>
      </c>
      <c r="I17" s="215">
        <f t="shared" si="6"/>
        <v>12.182175736586554</v>
      </c>
      <c r="J17" s="215">
        <f t="shared" si="6"/>
        <v>30.59828206152617</v>
      </c>
      <c r="K17" s="215">
        <f t="shared" si="6"/>
        <v>64.860804242156433</v>
      </c>
      <c r="L17" s="215">
        <f t="shared" si="6"/>
        <v>26.494082539940319</v>
      </c>
    </row>
    <row r="18" spans="1:12" s="3" customFormat="1" ht="14.65" customHeight="1" thickBot="1">
      <c r="A18" s="81" t="s">
        <v>195</v>
      </c>
      <c r="B18" s="60">
        <f t="shared" ref="B18:L18" si="7">B12*100/B$10</f>
        <v>37.126690758905525</v>
      </c>
      <c r="C18" s="60">
        <f t="shared" si="7"/>
        <v>27.512020001282135</v>
      </c>
      <c r="D18" s="60">
        <f t="shared" si="7"/>
        <v>27.874128636320414</v>
      </c>
      <c r="E18" s="60">
        <f t="shared" si="7"/>
        <v>38.134229951830925</v>
      </c>
      <c r="F18" s="60">
        <f t="shared" si="7"/>
        <v>45.035139241593697</v>
      </c>
      <c r="G18" s="60">
        <f t="shared" si="7"/>
        <v>39.343151227236739</v>
      </c>
      <c r="H18" s="60">
        <f t="shared" si="7"/>
        <v>44.448164500896304</v>
      </c>
      <c r="I18" s="60">
        <f t="shared" si="7"/>
        <v>35.097428400712367</v>
      </c>
      <c r="J18" s="60">
        <f t="shared" si="7"/>
        <v>30.278665601278465</v>
      </c>
      <c r="K18" s="60">
        <f t="shared" si="7"/>
        <v>31.440565620857271</v>
      </c>
      <c r="L18" s="60">
        <f t="shared" si="7"/>
        <v>40.389456162075476</v>
      </c>
    </row>
    <row r="19" spans="1:12" s="3" customFormat="1" ht="14.65" customHeight="1" thickBot="1">
      <c r="A19" s="14" t="s">
        <v>212</v>
      </c>
      <c r="B19" s="61">
        <f t="shared" ref="B19:L19" si="8">B13*100/B$10</f>
        <v>39.603593185338148</v>
      </c>
      <c r="C19" s="61">
        <f t="shared" si="8"/>
        <v>60.257708827488941</v>
      </c>
      <c r="D19" s="61">
        <f t="shared" si="8"/>
        <v>58.511751066117576</v>
      </c>
      <c r="E19" s="61">
        <f t="shared" si="8"/>
        <v>46.246618422066241</v>
      </c>
      <c r="F19" s="61">
        <f t="shared" si="8"/>
        <v>41.432628758878764</v>
      </c>
      <c r="G19" s="61">
        <f t="shared" si="8"/>
        <v>47.308313539192397</v>
      </c>
      <c r="H19" s="61">
        <f t="shared" si="8"/>
        <v>40.800881653379093</v>
      </c>
      <c r="I19" s="61">
        <f t="shared" si="8"/>
        <v>52.720395862701075</v>
      </c>
      <c r="J19" s="61">
        <f t="shared" si="8"/>
        <v>39.123052337195368</v>
      </c>
      <c r="K19" s="61">
        <f t="shared" si="8"/>
        <v>3.6986301369863015</v>
      </c>
      <c r="L19" s="61">
        <f t="shared" si="8"/>
        <v>33.116461297984209</v>
      </c>
    </row>
    <row r="20" spans="1:12" s="3" customFormat="1" ht="14.65" customHeight="1" thickBot="1">
      <c r="A20" s="81" t="s">
        <v>200</v>
      </c>
      <c r="B20" s="60">
        <f t="shared" ref="B20:L20" si="9">B14*100/B$10</f>
        <v>68.749530201342282</v>
      </c>
      <c r="C20" s="60">
        <f t="shared" si="9"/>
        <v>85.463170716071545</v>
      </c>
      <c r="D20" s="60">
        <f t="shared" si="9"/>
        <v>83.112551294336228</v>
      </c>
      <c r="E20" s="60">
        <f t="shared" si="9"/>
        <v>64.504193836352016</v>
      </c>
      <c r="F20" s="60">
        <f t="shared" si="9"/>
        <v>57.256293655608587</v>
      </c>
      <c r="G20" s="60">
        <f t="shared" si="9"/>
        <v>64.864291369754554</v>
      </c>
      <c r="H20" s="60">
        <f t="shared" si="9"/>
        <v>56.492079767310472</v>
      </c>
      <c r="I20" s="60">
        <f t="shared" si="9"/>
        <v>71.827268350127326</v>
      </c>
      <c r="J20" s="60">
        <f t="shared" si="9"/>
        <v>63.828405912904515</v>
      </c>
      <c r="K20" s="60">
        <f t="shared" si="9"/>
        <v>78.008332807272268</v>
      </c>
      <c r="L20" s="60">
        <f t="shared" si="9"/>
        <v>70.923753070380215</v>
      </c>
    </row>
    <row r="21" spans="1:12" s="214" customFormat="1" ht="14.65" customHeight="1" thickBot="1">
      <c r="A21" s="213"/>
      <c r="B21" s="429" t="s">
        <v>30</v>
      </c>
      <c r="C21" s="430"/>
      <c r="D21" s="430"/>
      <c r="E21" s="430"/>
      <c r="F21" s="430"/>
      <c r="G21" s="430" t="s">
        <v>30</v>
      </c>
      <c r="H21" s="430"/>
      <c r="I21" s="430"/>
      <c r="J21" s="430"/>
      <c r="K21" s="430"/>
      <c r="L21" s="431"/>
    </row>
    <row r="22" spans="1:12" s="214" customFormat="1" ht="14.65" customHeight="1" thickBot="1">
      <c r="A22" s="213"/>
      <c r="B22" s="432" t="s">
        <v>5</v>
      </c>
      <c r="C22" s="432"/>
      <c r="D22" s="432"/>
      <c r="E22" s="432"/>
      <c r="F22" s="432"/>
      <c r="G22" s="432" t="s">
        <v>5</v>
      </c>
      <c r="H22" s="432"/>
      <c r="I22" s="432"/>
      <c r="J22" s="432"/>
      <c r="K22" s="432"/>
      <c r="L22" s="432"/>
    </row>
    <row r="23" spans="1:12" s="3" customFormat="1" ht="14.65" customHeight="1" thickBot="1">
      <c r="A23" s="13" t="s">
        <v>1</v>
      </c>
      <c r="B23" s="216">
        <f t="shared" ref="B23:L23" si="10">SUM(B24:B26)</f>
        <v>832747</v>
      </c>
      <c r="C23" s="216">
        <f t="shared" si="10"/>
        <v>40584</v>
      </c>
      <c r="D23" s="216">
        <f t="shared" si="10"/>
        <v>78193</v>
      </c>
      <c r="E23" s="216">
        <f t="shared" si="10"/>
        <v>342288</v>
      </c>
      <c r="F23" s="216">
        <f t="shared" si="10"/>
        <v>169527</v>
      </c>
      <c r="G23" s="216">
        <f t="shared" si="10"/>
        <v>262069</v>
      </c>
      <c r="H23" s="216">
        <f t="shared" si="10"/>
        <v>124976</v>
      </c>
      <c r="I23" s="216">
        <f t="shared" si="10"/>
        <v>137093</v>
      </c>
      <c r="J23" s="216">
        <f t="shared" si="10"/>
        <v>18990</v>
      </c>
      <c r="K23" s="216">
        <f t="shared" si="10"/>
        <v>56942</v>
      </c>
      <c r="L23" s="216">
        <f t="shared" si="10"/>
        <v>111834</v>
      </c>
    </row>
    <row r="24" spans="1:12" s="3" customFormat="1" ht="14.65" customHeight="1" thickBot="1">
      <c r="A24" s="14" t="s">
        <v>194</v>
      </c>
      <c r="B24" s="43">
        <v>172473</v>
      </c>
      <c r="C24" s="43">
        <v>6966</v>
      </c>
      <c r="D24" s="43">
        <v>14967</v>
      </c>
      <c r="E24" s="43">
        <v>64806</v>
      </c>
      <c r="F24" s="43">
        <v>24577</v>
      </c>
      <c r="G24" s="43">
        <v>39742</v>
      </c>
      <c r="H24" s="43">
        <v>20457</v>
      </c>
      <c r="I24" s="43">
        <v>19285</v>
      </c>
      <c r="J24" s="43">
        <v>5825</v>
      </c>
      <c r="K24" s="43">
        <v>34800</v>
      </c>
      <c r="L24" s="43">
        <v>20327</v>
      </c>
    </row>
    <row r="25" spans="1:12" s="3" customFormat="1" ht="14.65" customHeight="1" thickBot="1">
      <c r="A25" s="81" t="s">
        <v>195</v>
      </c>
      <c r="B25" s="39">
        <v>356617</v>
      </c>
      <c r="C25" s="39">
        <v>15218</v>
      </c>
      <c r="D25" s="39">
        <v>28303</v>
      </c>
      <c r="E25" s="39">
        <v>150841</v>
      </c>
      <c r="F25" s="39">
        <v>81137</v>
      </c>
      <c r="G25" s="39">
        <v>114645</v>
      </c>
      <c r="H25" s="39">
        <v>60413</v>
      </c>
      <c r="I25" s="39">
        <v>54232</v>
      </c>
      <c r="J25" s="39">
        <v>5813</v>
      </c>
      <c r="K25" s="39">
        <v>16679</v>
      </c>
      <c r="L25" s="39">
        <v>53403</v>
      </c>
    </row>
    <row r="26" spans="1:12" s="3" customFormat="1" ht="14.65" customHeight="1" thickBot="1">
      <c r="A26" s="14" t="s">
        <v>212</v>
      </c>
      <c r="B26" s="42">
        <v>303657</v>
      </c>
      <c r="C26" s="42">
        <v>18400</v>
      </c>
      <c r="D26" s="42">
        <v>34923</v>
      </c>
      <c r="E26" s="42">
        <v>126641</v>
      </c>
      <c r="F26" s="42">
        <v>63813</v>
      </c>
      <c r="G26" s="42">
        <v>107682</v>
      </c>
      <c r="H26" s="42">
        <v>44106</v>
      </c>
      <c r="I26" s="42">
        <v>63576</v>
      </c>
      <c r="J26" s="42">
        <v>7352</v>
      </c>
      <c r="K26" s="42">
        <v>5463</v>
      </c>
      <c r="L26" s="42">
        <v>38104</v>
      </c>
    </row>
    <row r="27" spans="1:12" s="3" customFormat="1" ht="14.65" customHeight="1" thickBot="1">
      <c r="A27" s="81" t="s">
        <v>200</v>
      </c>
      <c r="B27" s="39">
        <v>506299</v>
      </c>
      <c r="C27" s="39">
        <v>29763</v>
      </c>
      <c r="D27" s="39">
        <v>55817</v>
      </c>
      <c r="E27" s="39">
        <v>186899</v>
      </c>
      <c r="F27" s="39">
        <v>90114</v>
      </c>
      <c r="G27" s="39">
        <v>151720</v>
      </c>
      <c r="H27" s="39">
        <v>62818</v>
      </c>
      <c r="I27" s="39">
        <v>88902</v>
      </c>
      <c r="J27" s="39">
        <v>11880</v>
      </c>
      <c r="K27" s="39">
        <v>53324</v>
      </c>
      <c r="L27" s="39">
        <v>72682</v>
      </c>
    </row>
    <row r="28" spans="1:12" s="214" customFormat="1" ht="14.65" customHeight="1" thickBot="1">
      <c r="A28" s="213"/>
      <c r="B28" s="391" t="s">
        <v>193</v>
      </c>
      <c r="C28" s="391"/>
      <c r="D28" s="391"/>
      <c r="E28" s="391"/>
      <c r="F28" s="391"/>
      <c r="G28" s="391" t="s">
        <v>193</v>
      </c>
      <c r="H28" s="391"/>
      <c r="I28" s="391"/>
      <c r="J28" s="391"/>
      <c r="K28" s="391"/>
      <c r="L28" s="391"/>
    </row>
    <row r="29" spans="1:12" s="3" customFormat="1" ht="14.65" customHeight="1" thickBot="1">
      <c r="A29" s="13" t="s">
        <v>1</v>
      </c>
      <c r="B29" s="40">
        <f t="shared" ref="B29:L29" si="11">B23*100/B$23</f>
        <v>100</v>
      </c>
      <c r="C29" s="40">
        <f t="shared" si="11"/>
        <v>100</v>
      </c>
      <c r="D29" s="40">
        <f t="shared" si="11"/>
        <v>100</v>
      </c>
      <c r="E29" s="40">
        <f t="shared" si="11"/>
        <v>100</v>
      </c>
      <c r="F29" s="40">
        <f t="shared" si="11"/>
        <v>100</v>
      </c>
      <c r="G29" s="40">
        <f t="shared" si="11"/>
        <v>100</v>
      </c>
      <c r="H29" s="40">
        <f t="shared" si="11"/>
        <v>100</v>
      </c>
      <c r="I29" s="40">
        <f t="shared" si="11"/>
        <v>100</v>
      </c>
      <c r="J29" s="40">
        <f t="shared" si="11"/>
        <v>100</v>
      </c>
      <c r="K29" s="40">
        <f t="shared" si="11"/>
        <v>100</v>
      </c>
      <c r="L29" s="40">
        <f t="shared" si="11"/>
        <v>100</v>
      </c>
    </row>
    <row r="30" spans="1:12" s="3" customFormat="1" ht="14.65" customHeight="1" thickBot="1">
      <c r="A30" s="14" t="s">
        <v>194</v>
      </c>
      <c r="B30" s="215">
        <f t="shared" ref="B30:L30" si="12">B24*100/B$23</f>
        <v>20.711332493542457</v>
      </c>
      <c r="C30" s="215">
        <f t="shared" si="12"/>
        <v>17.164399763453577</v>
      </c>
      <c r="D30" s="215">
        <f t="shared" si="12"/>
        <v>19.141099586919545</v>
      </c>
      <c r="E30" s="215">
        <f t="shared" si="12"/>
        <v>18.933179077268264</v>
      </c>
      <c r="F30" s="215">
        <f t="shared" si="12"/>
        <v>14.497395695081019</v>
      </c>
      <c r="G30" s="215">
        <f t="shared" si="12"/>
        <v>15.164708530959404</v>
      </c>
      <c r="H30" s="215">
        <f t="shared" si="12"/>
        <v>16.368742798617333</v>
      </c>
      <c r="I30" s="215">
        <f t="shared" si="12"/>
        <v>14.067093141152357</v>
      </c>
      <c r="J30" s="215">
        <f t="shared" si="12"/>
        <v>30.674038967877831</v>
      </c>
      <c r="K30" s="215">
        <f t="shared" si="12"/>
        <v>61.114818587334483</v>
      </c>
      <c r="L30" s="215">
        <f t="shared" si="12"/>
        <v>18.176046640556539</v>
      </c>
    </row>
    <row r="31" spans="1:12" s="3" customFormat="1" ht="14.65" customHeight="1" thickBot="1">
      <c r="A31" s="81" t="s">
        <v>195</v>
      </c>
      <c r="B31" s="60">
        <f t="shared" ref="B31:L31" si="13">B25*100/B$23</f>
        <v>42.824171086776659</v>
      </c>
      <c r="C31" s="60">
        <f t="shared" si="13"/>
        <v>37.497535974768383</v>
      </c>
      <c r="D31" s="60">
        <f t="shared" si="13"/>
        <v>36.196334710268182</v>
      </c>
      <c r="E31" s="60">
        <f t="shared" si="13"/>
        <v>44.068445285841165</v>
      </c>
      <c r="F31" s="60">
        <f t="shared" si="13"/>
        <v>47.860812731895216</v>
      </c>
      <c r="G31" s="60">
        <f t="shared" si="13"/>
        <v>43.746112664985176</v>
      </c>
      <c r="H31" s="60">
        <f t="shared" si="13"/>
        <v>48.339681218794006</v>
      </c>
      <c r="I31" s="60">
        <f t="shared" si="13"/>
        <v>39.558547847081911</v>
      </c>
      <c r="J31" s="60">
        <f t="shared" si="13"/>
        <v>30.610847814639286</v>
      </c>
      <c r="K31" s="60">
        <f t="shared" si="13"/>
        <v>29.291208598222752</v>
      </c>
      <c r="L31" s="60">
        <f t="shared" si="13"/>
        <v>47.752025323246954</v>
      </c>
    </row>
    <row r="32" spans="1:12" s="3" customFormat="1" ht="14.65" customHeight="1" thickBot="1">
      <c r="A32" s="14" t="s">
        <v>212</v>
      </c>
      <c r="B32" s="61">
        <f t="shared" ref="B32:L32" si="14">B26*100/B$23</f>
        <v>36.464496419680884</v>
      </c>
      <c r="C32" s="61">
        <f t="shared" si="14"/>
        <v>45.338064261778044</v>
      </c>
      <c r="D32" s="61">
        <f t="shared" si="14"/>
        <v>44.662565702812273</v>
      </c>
      <c r="E32" s="61">
        <f t="shared" si="14"/>
        <v>36.998375636890572</v>
      </c>
      <c r="F32" s="61">
        <f t="shared" si="14"/>
        <v>37.641791573023767</v>
      </c>
      <c r="G32" s="61">
        <f t="shared" si="14"/>
        <v>41.089178804055422</v>
      </c>
      <c r="H32" s="61">
        <f t="shared" si="14"/>
        <v>35.291575982588654</v>
      </c>
      <c r="I32" s="61">
        <f t="shared" si="14"/>
        <v>46.374359011765733</v>
      </c>
      <c r="J32" s="61">
        <f t="shared" si="14"/>
        <v>38.715113217482887</v>
      </c>
      <c r="K32" s="61">
        <f t="shared" si="14"/>
        <v>9.5939728144427665</v>
      </c>
      <c r="L32" s="61">
        <f t="shared" si="14"/>
        <v>34.071928036196503</v>
      </c>
    </row>
    <row r="33" spans="1:12" s="3" customFormat="1" ht="14.65" customHeight="1" thickBot="1">
      <c r="A33" s="81" t="s">
        <v>200</v>
      </c>
      <c r="B33" s="60">
        <f t="shared" ref="B33:L33" si="15">B27*100/B$23</f>
        <v>60.798657935723575</v>
      </c>
      <c r="C33" s="60">
        <f t="shared" si="15"/>
        <v>73.336782968657602</v>
      </c>
      <c r="D33" s="60">
        <f t="shared" si="15"/>
        <v>71.383627690458226</v>
      </c>
      <c r="E33" s="60">
        <f t="shared" si="15"/>
        <v>54.602849062777544</v>
      </c>
      <c r="F33" s="60">
        <f t="shared" si="15"/>
        <v>53.156134421065673</v>
      </c>
      <c r="G33" s="60">
        <f t="shared" si="15"/>
        <v>57.893150277217067</v>
      </c>
      <c r="H33" s="60">
        <f t="shared" si="15"/>
        <v>50.264050697733964</v>
      </c>
      <c r="I33" s="60">
        <f t="shared" si="15"/>
        <v>64.847949931798126</v>
      </c>
      <c r="J33" s="60">
        <f t="shared" si="15"/>
        <v>62.559241706161139</v>
      </c>
      <c r="K33" s="60">
        <f t="shared" si="15"/>
        <v>93.646166274454714</v>
      </c>
      <c r="L33" s="60">
        <f t="shared" si="15"/>
        <v>64.990968757265236</v>
      </c>
    </row>
    <row r="34" spans="1:12" s="214" customFormat="1" ht="14.65" customHeight="1" thickBot="1">
      <c r="A34" s="213"/>
      <c r="B34" s="429" t="s">
        <v>41</v>
      </c>
      <c r="C34" s="430"/>
      <c r="D34" s="430"/>
      <c r="E34" s="430"/>
      <c r="F34" s="430"/>
      <c r="G34" s="430" t="s">
        <v>41</v>
      </c>
      <c r="H34" s="430"/>
      <c r="I34" s="430"/>
      <c r="J34" s="430"/>
      <c r="K34" s="430"/>
      <c r="L34" s="431"/>
    </row>
    <row r="35" spans="1:12" s="214" customFormat="1" ht="14.65" customHeight="1" thickBot="1">
      <c r="A35" s="213"/>
      <c r="B35" s="432" t="s">
        <v>5</v>
      </c>
      <c r="C35" s="432"/>
      <c r="D35" s="432"/>
      <c r="E35" s="432"/>
      <c r="F35" s="432"/>
      <c r="G35" s="432" t="s">
        <v>5</v>
      </c>
      <c r="H35" s="432"/>
      <c r="I35" s="432"/>
      <c r="J35" s="432"/>
      <c r="K35" s="432"/>
      <c r="L35" s="432"/>
    </row>
    <row r="36" spans="1:12" s="3" customFormat="1" ht="14.65" customHeight="1" thickBot="1">
      <c r="A36" s="13" t="s">
        <v>1</v>
      </c>
      <c r="B36" s="216">
        <f t="shared" ref="B36:L36" si="16">SUM(B37:B39)</f>
        <v>377878</v>
      </c>
      <c r="C36" s="216">
        <f t="shared" si="16"/>
        <v>37411</v>
      </c>
      <c r="D36" s="216">
        <f t="shared" si="16"/>
        <v>58518</v>
      </c>
      <c r="E36" s="216">
        <f t="shared" si="16"/>
        <v>99074</v>
      </c>
      <c r="F36" s="216">
        <f t="shared" si="16"/>
        <v>16732</v>
      </c>
      <c r="G36" s="216">
        <f t="shared" si="16"/>
        <v>53681</v>
      </c>
      <c r="H36" s="216">
        <f t="shared" si="16"/>
        <v>18391</v>
      </c>
      <c r="I36" s="216">
        <f t="shared" si="16"/>
        <v>35290</v>
      </c>
      <c r="J36" s="216">
        <f t="shared" si="16"/>
        <v>1034</v>
      </c>
      <c r="K36" s="216">
        <f t="shared" si="16"/>
        <v>101468</v>
      </c>
      <c r="L36" s="216">
        <f t="shared" si="16"/>
        <v>85210</v>
      </c>
    </row>
    <row r="37" spans="1:12" s="3" customFormat="1" ht="14.65" customHeight="1" thickBot="1">
      <c r="A37" s="14" t="s">
        <v>194</v>
      </c>
      <c r="B37" s="43">
        <v>109236</v>
      </c>
      <c r="C37" s="43">
        <v>2573</v>
      </c>
      <c r="D37" s="43">
        <v>3645</v>
      </c>
      <c r="E37" s="43">
        <v>4131</v>
      </c>
      <c r="F37" s="43">
        <v>628</v>
      </c>
      <c r="G37" s="43">
        <v>2406</v>
      </c>
      <c r="H37" s="43">
        <v>691</v>
      </c>
      <c r="I37" s="43">
        <v>1715</v>
      </c>
      <c r="J37" s="43">
        <v>302</v>
      </c>
      <c r="K37" s="43">
        <v>67946</v>
      </c>
      <c r="L37" s="43">
        <v>31878</v>
      </c>
    </row>
    <row r="38" spans="1:12" s="3" customFormat="1" ht="14.65" customHeight="1" thickBot="1">
      <c r="A38" s="81" t="s">
        <v>195</v>
      </c>
      <c r="B38" s="39">
        <v>92848</v>
      </c>
      <c r="C38" s="39">
        <v>6240</v>
      </c>
      <c r="D38" s="39">
        <v>9804</v>
      </c>
      <c r="E38" s="39">
        <v>17469</v>
      </c>
      <c r="F38" s="39">
        <v>2745</v>
      </c>
      <c r="G38" s="39">
        <v>9581</v>
      </c>
      <c r="H38" s="39">
        <v>3311</v>
      </c>
      <c r="I38" s="39">
        <v>6270</v>
      </c>
      <c r="J38" s="39">
        <v>250</v>
      </c>
      <c r="K38" s="39">
        <v>33126</v>
      </c>
      <c r="L38" s="39">
        <v>26182</v>
      </c>
    </row>
    <row r="39" spans="1:12" s="3" customFormat="1" ht="14.65" customHeight="1" thickBot="1">
      <c r="A39" s="14" t="s">
        <v>212</v>
      </c>
      <c r="B39" s="42">
        <f>49003+126791</f>
        <v>175794</v>
      </c>
      <c r="C39" s="42">
        <v>28598</v>
      </c>
      <c r="D39" s="42">
        <v>45069</v>
      </c>
      <c r="E39" s="42">
        <v>77474</v>
      </c>
      <c r="F39" s="42">
        <v>13359</v>
      </c>
      <c r="G39" s="42">
        <v>41694</v>
      </c>
      <c r="H39" s="42">
        <v>14389</v>
      </c>
      <c r="I39" s="42">
        <v>27305</v>
      </c>
      <c r="J39" s="42">
        <v>482</v>
      </c>
      <c r="K39" s="42">
        <v>396</v>
      </c>
      <c r="L39" s="42">
        <v>27150</v>
      </c>
    </row>
    <row r="40" spans="1:12" s="3" customFormat="1" ht="14.65" customHeight="1" thickBot="1">
      <c r="A40" s="81" t="s">
        <v>200</v>
      </c>
      <c r="B40" s="39">
        <v>326000</v>
      </c>
      <c r="C40" s="39">
        <v>36894</v>
      </c>
      <c r="D40" s="39">
        <v>57807</v>
      </c>
      <c r="E40" s="39">
        <v>97798</v>
      </c>
      <c r="F40" s="39">
        <v>16531</v>
      </c>
      <c r="G40" s="39">
        <v>53089</v>
      </c>
      <c r="H40" s="39">
        <v>18173</v>
      </c>
      <c r="I40" s="39">
        <v>34916</v>
      </c>
      <c r="J40" s="39">
        <v>901</v>
      </c>
      <c r="K40" s="39">
        <v>70249</v>
      </c>
      <c r="L40" s="39">
        <v>67069</v>
      </c>
    </row>
    <row r="41" spans="1:12" s="214" customFormat="1" ht="14.65" customHeight="1" thickBot="1">
      <c r="A41" s="213"/>
      <c r="B41" s="391" t="s">
        <v>193</v>
      </c>
      <c r="C41" s="391"/>
      <c r="D41" s="391"/>
      <c r="E41" s="391"/>
      <c r="F41" s="391"/>
      <c r="G41" s="391" t="s">
        <v>193</v>
      </c>
      <c r="H41" s="391"/>
      <c r="I41" s="391"/>
      <c r="J41" s="391"/>
      <c r="K41" s="391"/>
      <c r="L41" s="391"/>
    </row>
    <row r="42" spans="1:12" s="3" customFormat="1" ht="14.65" customHeight="1" thickBot="1">
      <c r="A42" s="13" t="s">
        <v>1</v>
      </c>
      <c r="B42" s="40">
        <f t="shared" ref="B42:L42" si="17">B36*100/B$36</f>
        <v>100</v>
      </c>
      <c r="C42" s="40">
        <f t="shared" si="17"/>
        <v>100</v>
      </c>
      <c r="D42" s="40">
        <f t="shared" si="17"/>
        <v>100</v>
      </c>
      <c r="E42" s="40">
        <f t="shared" si="17"/>
        <v>100</v>
      </c>
      <c r="F42" s="40">
        <f t="shared" si="17"/>
        <v>100</v>
      </c>
      <c r="G42" s="40">
        <f t="shared" si="17"/>
        <v>100</v>
      </c>
      <c r="H42" s="40">
        <f t="shared" si="17"/>
        <v>100</v>
      </c>
      <c r="I42" s="40">
        <f t="shared" si="17"/>
        <v>100</v>
      </c>
      <c r="J42" s="40">
        <f t="shared" si="17"/>
        <v>100</v>
      </c>
      <c r="K42" s="40">
        <f t="shared" si="17"/>
        <v>100</v>
      </c>
      <c r="L42" s="40">
        <f t="shared" si="17"/>
        <v>100</v>
      </c>
    </row>
    <row r="43" spans="1:12" s="3" customFormat="1" ht="14.65" customHeight="1" thickBot="1">
      <c r="A43" s="14" t="s">
        <v>194</v>
      </c>
      <c r="B43" s="215">
        <f t="shared" ref="B43:L43" si="18">B37*100/B$36</f>
        <v>28.907742710610304</v>
      </c>
      <c r="C43" s="215">
        <f t="shared" si="18"/>
        <v>6.8776563042955283</v>
      </c>
      <c r="D43" s="215">
        <f t="shared" si="18"/>
        <v>6.2288526607197783</v>
      </c>
      <c r="E43" s="215">
        <f t="shared" si="18"/>
        <v>4.1696105941013784</v>
      </c>
      <c r="F43" s="215">
        <f t="shared" si="18"/>
        <v>3.7532871145111164</v>
      </c>
      <c r="G43" s="215">
        <f t="shared" si="18"/>
        <v>4.4820327490173435</v>
      </c>
      <c r="H43" s="215">
        <f t="shared" si="18"/>
        <v>3.7572725789788484</v>
      </c>
      <c r="I43" s="215">
        <f t="shared" si="18"/>
        <v>4.8597336355908185</v>
      </c>
      <c r="J43" s="215">
        <f t="shared" si="18"/>
        <v>29.206963249516441</v>
      </c>
      <c r="K43" s="215">
        <f t="shared" si="18"/>
        <v>66.962983403634638</v>
      </c>
      <c r="L43" s="215">
        <f t="shared" si="18"/>
        <v>37.411101983335293</v>
      </c>
    </row>
    <row r="44" spans="1:12" s="3" customFormat="1" ht="14.65" customHeight="1" thickBot="1">
      <c r="A44" s="81" t="s">
        <v>195</v>
      </c>
      <c r="B44" s="60">
        <f t="shared" ref="B44:L44" si="19">B38*100/B$36</f>
        <v>24.570893251260991</v>
      </c>
      <c r="C44" s="60">
        <f t="shared" si="19"/>
        <v>16.679586217957286</v>
      </c>
      <c r="D44" s="60">
        <f t="shared" si="19"/>
        <v>16.753819337639701</v>
      </c>
      <c r="E44" s="60">
        <f t="shared" si="19"/>
        <v>17.632274865252235</v>
      </c>
      <c r="F44" s="60">
        <f t="shared" si="19"/>
        <v>16.405689696390152</v>
      </c>
      <c r="G44" s="60">
        <f t="shared" si="19"/>
        <v>17.848028166390343</v>
      </c>
      <c r="H44" s="60">
        <f t="shared" si="19"/>
        <v>18.003371214180849</v>
      </c>
      <c r="I44" s="60">
        <f t="shared" si="19"/>
        <v>17.767072825162934</v>
      </c>
      <c r="J44" s="60">
        <f t="shared" si="19"/>
        <v>24.177949709864603</v>
      </c>
      <c r="K44" s="60">
        <f t="shared" si="19"/>
        <v>32.646745772066069</v>
      </c>
      <c r="L44" s="60">
        <f t="shared" si="19"/>
        <v>30.726440558619881</v>
      </c>
    </row>
    <row r="45" spans="1:12" s="3" customFormat="1" ht="14.65" customHeight="1" thickBot="1">
      <c r="A45" s="14" t="s">
        <v>212</v>
      </c>
      <c r="B45" s="61">
        <f t="shared" ref="B45:L45" si="20">B39*100/B$36</f>
        <v>46.521364038128709</v>
      </c>
      <c r="C45" s="61">
        <f t="shared" si="20"/>
        <v>76.442757477747193</v>
      </c>
      <c r="D45" s="61">
        <f t="shared" si="20"/>
        <v>77.017328001640522</v>
      </c>
      <c r="E45" s="61">
        <f t="shared" si="20"/>
        <v>78.198114540646387</v>
      </c>
      <c r="F45" s="61">
        <f t="shared" si="20"/>
        <v>79.841023189098735</v>
      </c>
      <c r="G45" s="61">
        <f t="shared" si="20"/>
        <v>77.669939084592315</v>
      </c>
      <c r="H45" s="61">
        <f t="shared" si="20"/>
        <v>78.239356206840299</v>
      </c>
      <c r="I45" s="61">
        <f t="shared" si="20"/>
        <v>77.373193539246245</v>
      </c>
      <c r="J45" s="61">
        <f t="shared" si="20"/>
        <v>46.615087040618953</v>
      </c>
      <c r="K45" s="61">
        <f t="shared" si="20"/>
        <v>0.3902708242992865</v>
      </c>
      <c r="L45" s="61">
        <f t="shared" si="20"/>
        <v>31.86245745804483</v>
      </c>
    </row>
    <row r="46" spans="1:12" s="3" customFormat="1" ht="14.65" customHeight="1" thickBot="1">
      <c r="A46" s="81" t="s">
        <v>200</v>
      </c>
      <c r="B46" s="60">
        <f>B40*100/B$36</f>
        <v>86.271230397112291</v>
      </c>
      <c r="C46" s="60">
        <f t="shared" ref="C46:I46" si="21">C40*100/C$36</f>
        <v>98.61805351367245</v>
      </c>
      <c r="D46" s="60">
        <f t="shared" si="21"/>
        <v>98.78498923408182</v>
      </c>
      <c r="E46" s="60">
        <f t="shared" si="21"/>
        <v>98.712073803419671</v>
      </c>
      <c r="F46" s="60">
        <f t="shared" si="21"/>
        <v>98.798709060482906</v>
      </c>
      <c r="G46" s="60">
        <f t="shared" si="21"/>
        <v>98.89718894953522</v>
      </c>
      <c r="H46" s="60">
        <f t="shared" si="21"/>
        <v>98.814637594475556</v>
      </c>
      <c r="I46" s="60">
        <f t="shared" si="21"/>
        <v>98.940209691130633</v>
      </c>
      <c r="J46" s="60">
        <f>J40*100/J$36</f>
        <v>87.137330754352035</v>
      </c>
      <c r="K46" s="60">
        <f>K40*100/K$36</f>
        <v>69.232664485354988</v>
      </c>
      <c r="L46" s="60">
        <f>L40*100/L$36</f>
        <v>78.710245276376014</v>
      </c>
    </row>
    <row r="47" spans="1:12" s="230" customFormat="1" ht="20.149999999999999" customHeight="1">
      <c r="A47" s="378" t="s">
        <v>127</v>
      </c>
      <c r="B47" s="378"/>
      <c r="C47" s="378"/>
      <c r="D47" s="378"/>
      <c r="E47" s="378"/>
      <c r="F47" s="378"/>
      <c r="G47" s="378"/>
      <c r="H47" s="378"/>
      <c r="I47" s="378"/>
      <c r="J47" s="378"/>
      <c r="K47" s="378"/>
      <c r="L47" s="378"/>
    </row>
  </sheetData>
  <mergeCells count="31">
    <mergeCell ref="A47:L47"/>
    <mergeCell ref="B21:F21"/>
    <mergeCell ref="G21:L21"/>
    <mergeCell ref="B22:F22"/>
    <mergeCell ref="G22:L22"/>
    <mergeCell ref="B41:F41"/>
    <mergeCell ref="G41:L41"/>
    <mergeCell ref="B28:F28"/>
    <mergeCell ref="G28:L28"/>
    <mergeCell ref="B34:F34"/>
    <mergeCell ref="G34:L34"/>
    <mergeCell ref="B35:F35"/>
    <mergeCell ref="G35:L35"/>
    <mergeCell ref="B8:F8"/>
    <mergeCell ref="G8:L8"/>
    <mergeCell ref="B9:F9"/>
    <mergeCell ref="G9:L9"/>
    <mergeCell ref="B15:F15"/>
    <mergeCell ref="G15:L15"/>
    <mergeCell ref="A5:A7"/>
    <mergeCell ref="B5:B7"/>
    <mergeCell ref="C5:K5"/>
    <mergeCell ref="L5:L7"/>
    <mergeCell ref="C6:C7"/>
    <mergeCell ref="D6:D7"/>
    <mergeCell ref="E6:E7"/>
    <mergeCell ref="F6:F7"/>
    <mergeCell ref="G6:G7"/>
    <mergeCell ref="J6:J7"/>
    <mergeCell ref="H6:I6"/>
    <mergeCell ref="K6:K7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1200" verticalDpi="1200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7"/>
  <sheetViews>
    <sheetView zoomScaleNormal="100" workbookViewId="0"/>
  </sheetViews>
  <sheetFormatPr baseColWidth="10" defaultColWidth="10.81640625" defaultRowHeight="14"/>
  <cols>
    <col min="1" max="1" width="26.26953125" style="37" customWidth="1"/>
    <col min="2" max="9" width="14.54296875" style="37" customWidth="1"/>
    <col min="10" max="10" width="16.54296875" style="37" customWidth="1"/>
    <col min="11" max="12" width="14.54296875" style="37" customWidth="1"/>
    <col min="13" max="16384" width="10.81640625" style="37"/>
  </cols>
  <sheetData>
    <row r="1" spans="1:12" s="34" customFormat="1" ht="20.25" customHeight="1">
      <c r="A1" s="4" t="s">
        <v>0</v>
      </c>
    </row>
    <row r="2" spans="1:12" s="3" customFormat="1" ht="14.65" customHeight="1">
      <c r="A2" s="10"/>
    </row>
    <row r="3" spans="1:12" s="11" customFormat="1" ht="14.65" customHeight="1">
      <c r="A3" s="36" t="s">
        <v>329</v>
      </c>
    </row>
    <row r="4" spans="1:12" s="3" customFormat="1" ht="14.65" customHeight="1" thickBot="1"/>
    <row r="5" spans="1:12" s="11" customFormat="1" ht="14.65" customHeight="1" thickBot="1">
      <c r="A5" s="389" t="s">
        <v>196</v>
      </c>
      <c r="B5" s="402" t="s">
        <v>54</v>
      </c>
      <c r="C5" s="397" t="s">
        <v>209</v>
      </c>
      <c r="D5" s="424"/>
      <c r="E5" s="424"/>
      <c r="F5" s="424"/>
      <c r="G5" s="424"/>
      <c r="H5" s="424"/>
      <c r="I5" s="424"/>
      <c r="J5" s="424"/>
      <c r="K5" s="424"/>
      <c r="L5" s="389" t="s">
        <v>188</v>
      </c>
    </row>
    <row r="6" spans="1:12" s="11" customFormat="1" ht="14.65" customHeight="1" thickBot="1">
      <c r="A6" s="389"/>
      <c r="B6" s="428"/>
      <c r="C6" s="389" t="s">
        <v>189</v>
      </c>
      <c r="D6" s="389" t="s">
        <v>190</v>
      </c>
      <c r="E6" s="389" t="s">
        <v>197</v>
      </c>
      <c r="F6" s="389" t="s">
        <v>199</v>
      </c>
      <c r="G6" s="389" t="s">
        <v>191</v>
      </c>
      <c r="H6" s="389" t="s">
        <v>75</v>
      </c>
      <c r="I6" s="389"/>
      <c r="J6" s="389" t="s">
        <v>198</v>
      </c>
      <c r="K6" s="389" t="s">
        <v>192</v>
      </c>
      <c r="L6" s="389"/>
    </row>
    <row r="7" spans="1:12" s="11" customFormat="1" ht="48" customHeight="1" thickBot="1">
      <c r="A7" s="389"/>
      <c r="B7" s="428"/>
      <c r="C7" s="382"/>
      <c r="D7" s="382"/>
      <c r="E7" s="382"/>
      <c r="F7" s="382"/>
      <c r="G7" s="382"/>
      <c r="H7" s="237" t="s">
        <v>221</v>
      </c>
      <c r="I7" s="237" t="s">
        <v>220</v>
      </c>
      <c r="J7" s="382"/>
      <c r="K7" s="382"/>
      <c r="L7" s="382"/>
    </row>
    <row r="8" spans="1:12" s="214" customFormat="1" ht="14.65" customHeight="1" thickBot="1">
      <c r="A8" s="213"/>
      <c r="B8" s="429" t="s">
        <v>29</v>
      </c>
      <c r="C8" s="430"/>
      <c r="D8" s="430"/>
      <c r="E8" s="430"/>
      <c r="F8" s="430"/>
      <c r="G8" s="430" t="s">
        <v>29</v>
      </c>
      <c r="H8" s="430"/>
      <c r="I8" s="430"/>
      <c r="J8" s="430"/>
      <c r="K8" s="430"/>
      <c r="L8" s="431"/>
    </row>
    <row r="9" spans="1:12" s="214" customFormat="1" ht="14.65" customHeight="1" thickBot="1">
      <c r="A9" s="213"/>
      <c r="B9" s="432" t="s">
        <v>5</v>
      </c>
      <c r="C9" s="432"/>
      <c r="D9" s="432"/>
      <c r="E9" s="432"/>
      <c r="F9" s="432"/>
      <c r="G9" s="432" t="s">
        <v>5</v>
      </c>
      <c r="H9" s="432"/>
      <c r="I9" s="432"/>
      <c r="J9" s="432"/>
      <c r="K9" s="432"/>
      <c r="L9" s="432"/>
    </row>
    <row r="10" spans="1:12" s="3" customFormat="1" ht="14.65" customHeight="1" thickBot="1">
      <c r="A10" s="13" t="s">
        <v>1</v>
      </c>
      <c r="B10" s="216">
        <f t="shared" ref="B10:L10" si="0">SUM(B11:B13)</f>
        <v>524512</v>
      </c>
      <c r="C10" s="216">
        <f t="shared" si="0"/>
        <v>32759</v>
      </c>
      <c r="D10" s="216">
        <f t="shared" si="0"/>
        <v>62912</v>
      </c>
      <c r="E10" s="216">
        <f t="shared" si="0"/>
        <v>222674</v>
      </c>
      <c r="F10" s="216">
        <f t="shared" si="0"/>
        <v>110417</v>
      </c>
      <c r="G10" s="216">
        <f t="shared" si="0"/>
        <v>178260</v>
      </c>
      <c r="H10" s="216">
        <f t="shared" si="0"/>
        <v>82091</v>
      </c>
      <c r="I10" s="216">
        <f t="shared" si="0"/>
        <v>96169</v>
      </c>
      <c r="J10" s="216">
        <f t="shared" si="0"/>
        <v>11868</v>
      </c>
      <c r="K10" s="216">
        <f t="shared" si="0"/>
        <v>27638</v>
      </c>
      <c r="L10" s="216">
        <f t="shared" si="0"/>
        <v>51171</v>
      </c>
    </row>
    <row r="11" spans="1:12" s="3" customFormat="1" ht="14.65" customHeight="1" thickBot="1">
      <c r="A11" s="14" t="s">
        <v>194</v>
      </c>
      <c r="B11" s="43">
        <f t="shared" ref="B11:L11" si="1">B24+B37</f>
        <v>95568</v>
      </c>
      <c r="C11" s="43">
        <f t="shared" si="1"/>
        <v>4498</v>
      </c>
      <c r="D11" s="43">
        <f t="shared" si="1"/>
        <v>9884</v>
      </c>
      <c r="E11" s="43">
        <f t="shared" si="1"/>
        <v>36404</v>
      </c>
      <c r="F11" s="43">
        <f t="shared" si="1"/>
        <v>13847</v>
      </c>
      <c r="G11" s="43">
        <f t="shared" si="1"/>
        <v>24211</v>
      </c>
      <c r="H11" s="43">
        <f t="shared" si="1"/>
        <v>11688</v>
      </c>
      <c r="I11" s="43">
        <f t="shared" si="1"/>
        <v>12523</v>
      </c>
      <c r="J11" s="43">
        <f t="shared" si="1"/>
        <v>3052</v>
      </c>
      <c r="K11" s="43">
        <f t="shared" si="1"/>
        <v>16802</v>
      </c>
      <c r="L11" s="43">
        <f t="shared" si="1"/>
        <v>10529</v>
      </c>
    </row>
    <row r="12" spans="1:12" s="3" customFormat="1" ht="14.65" customHeight="1" thickBot="1">
      <c r="A12" s="81" t="s">
        <v>195</v>
      </c>
      <c r="B12" s="39">
        <f t="shared" ref="B12:L12" si="2">B25+B38</f>
        <v>203375</v>
      </c>
      <c r="C12" s="39">
        <f t="shared" si="2"/>
        <v>9411</v>
      </c>
      <c r="D12" s="39">
        <f t="shared" si="2"/>
        <v>18187</v>
      </c>
      <c r="E12" s="39">
        <f t="shared" si="2"/>
        <v>87355</v>
      </c>
      <c r="F12" s="39">
        <f t="shared" si="2"/>
        <v>49941</v>
      </c>
      <c r="G12" s="39">
        <f t="shared" si="2"/>
        <v>71234</v>
      </c>
      <c r="H12" s="39">
        <f t="shared" si="2"/>
        <v>36819</v>
      </c>
      <c r="I12" s="39">
        <f t="shared" si="2"/>
        <v>34415</v>
      </c>
      <c r="J12" s="39">
        <f t="shared" si="2"/>
        <v>4294</v>
      </c>
      <c r="K12" s="39">
        <f t="shared" si="2"/>
        <v>9077</v>
      </c>
      <c r="L12" s="39">
        <f t="shared" si="2"/>
        <v>21953</v>
      </c>
    </row>
    <row r="13" spans="1:12" s="3" customFormat="1" ht="14.65" customHeight="1" thickBot="1">
      <c r="A13" s="14" t="s">
        <v>212</v>
      </c>
      <c r="B13" s="42">
        <f t="shared" ref="B13:L13" si="3">B26+B39</f>
        <v>225569</v>
      </c>
      <c r="C13" s="42">
        <f t="shared" si="3"/>
        <v>18850</v>
      </c>
      <c r="D13" s="42">
        <f t="shared" si="3"/>
        <v>34841</v>
      </c>
      <c r="E13" s="42">
        <f t="shared" si="3"/>
        <v>98915</v>
      </c>
      <c r="F13" s="42">
        <f t="shared" si="3"/>
        <v>46629</v>
      </c>
      <c r="G13" s="42">
        <f t="shared" si="3"/>
        <v>82815</v>
      </c>
      <c r="H13" s="42">
        <f t="shared" si="3"/>
        <v>33584</v>
      </c>
      <c r="I13" s="42">
        <f t="shared" si="3"/>
        <v>49231</v>
      </c>
      <c r="J13" s="42">
        <f t="shared" si="3"/>
        <v>4522</v>
      </c>
      <c r="K13" s="42">
        <f t="shared" si="3"/>
        <v>1759</v>
      </c>
      <c r="L13" s="42">
        <f t="shared" si="3"/>
        <v>18689</v>
      </c>
    </row>
    <row r="14" spans="1:12" s="3" customFormat="1" ht="14.65" customHeight="1" thickBot="1">
      <c r="A14" s="81" t="s">
        <v>200</v>
      </c>
      <c r="B14" s="39">
        <f t="shared" ref="B14:L14" si="4">B27+B40</f>
        <v>352761</v>
      </c>
      <c r="C14" s="39">
        <f t="shared" si="4"/>
        <v>27236</v>
      </c>
      <c r="D14" s="39">
        <f t="shared" si="4"/>
        <v>50898</v>
      </c>
      <c r="E14" s="39">
        <f t="shared" si="4"/>
        <v>142913</v>
      </c>
      <c r="F14" s="39">
        <f t="shared" si="4"/>
        <v>66973</v>
      </c>
      <c r="G14" s="39">
        <f t="shared" si="4"/>
        <v>117479</v>
      </c>
      <c r="H14" s="39">
        <f t="shared" si="4"/>
        <v>48486</v>
      </c>
      <c r="I14" s="39">
        <f t="shared" si="4"/>
        <v>68993</v>
      </c>
      <c r="J14" s="39">
        <f t="shared" si="4"/>
        <v>7799</v>
      </c>
      <c r="K14" s="39">
        <f t="shared" si="4"/>
        <v>21581</v>
      </c>
      <c r="L14" s="39">
        <f t="shared" si="4"/>
        <v>35692</v>
      </c>
    </row>
    <row r="15" spans="1:12" s="214" customFormat="1" ht="14.65" customHeight="1" thickBot="1">
      <c r="A15" s="213"/>
      <c r="B15" s="391" t="s">
        <v>193</v>
      </c>
      <c r="C15" s="391"/>
      <c r="D15" s="391"/>
      <c r="E15" s="391"/>
      <c r="F15" s="391"/>
      <c r="G15" s="391" t="s">
        <v>193</v>
      </c>
      <c r="H15" s="391"/>
      <c r="I15" s="391"/>
      <c r="J15" s="391"/>
      <c r="K15" s="391"/>
      <c r="L15" s="391"/>
    </row>
    <row r="16" spans="1:12" s="3" customFormat="1" ht="14.65" customHeight="1" thickBot="1">
      <c r="A16" s="13" t="s">
        <v>1</v>
      </c>
      <c r="B16" s="40">
        <f t="shared" ref="B16:L16" si="5">B10*100/B$10</f>
        <v>100</v>
      </c>
      <c r="C16" s="40">
        <f t="shared" si="5"/>
        <v>100</v>
      </c>
      <c r="D16" s="40">
        <f t="shared" si="5"/>
        <v>100</v>
      </c>
      <c r="E16" s="40">
        <f t="shared" si="5"/>
        <v>100</v>
      </c>
      <c r="F16" s="40">
        <f t="shared" si="5"/>
        <v>100</v>
      </c>
      <c r="G16" s="40">
        <f t="shared" si="5"/>
        <v>100</v>
      </c>
      <c r="H16" s="40">
        <f t="shared" si="5"/>
        <v>100</v>
      </c>
      <c r="I16" s="40">
        <f t="shared" si="5"/>
        <v>100</v>
      </c>
      <c r="J16" s="40">
        <f t="shared" si="5"/>
        <v>100</v>
      </c>
      <c r="K16" s="40">
        <f t="shared" si="5"/>
        <v>100</v>
      </c>
      <c r="L16" s="40">
        <f t="shared" si="5"/>
        <v>100</v>
      </c>
    </row>
    <row r="17" spans="1:12" s="3" customFormat="1" ht="14.65" customHeight="1" thickBot="1">
      <c r="A17" s="14" t="s">
        <v>194</v>
      </c>
      <c r="B17" s="215">
        <f t="shared" ref="B17:L17" si="6">B11*100/B$10</f>
        <v>18.220364834360321</v>
      </c>
      <c r="C17" s="215">
        <f t="shared" si="6"/>
        <v>13.730577856466924</v>
      </c>
      <c r="D17" s="215">
        <f t="shared" si="6"/>
        <v>15.710834181078331</v>
      </c>
      <c r="E17" s="215">
        <f t="shared" si="6"/>
        <v>16.348563370667431</v>
      </c>
      <c r="F17" s="215">
        <f t="shared" si="6"/>
        <v>12.540641386742983</v>
      </c>
      <c r="G17" s="215">
        <f t="shared" si="6"/>
        <v>13.581846740715809</v>
      </c>
      <c r="H17" s="215">
        <f t="shared" si="6"/>
        <v>14.237857986868232</v>
      </c>
      <c r="I17" s="215">
        <f t="shared" si="6"/>
        <v>13.021867753642026</v>
      </c>
      <c r="J17" s="215">
        <f t="shared" si="6"/>
        <v>25.716211661611055</v>
      </c>
      <c r="K17" s="215">
        <f t="shared" si="6"/>
        <v>60.793110934220998</v>
      </c>
      <c r="L17" s="215">
        <f t="shared" si="6"/>
        <v>20.57610756092318</v>
      </c>
    </row>
    <row r="18" spans="1:12" s="3" customFormat="1" ht="14.65" customHeight="1" thickBot="1">
      <c r="A18" s="81" t="s">
        <v>195</v>
      </c>
      <c r="B18" s="60">
        <f t="shared" ref="B18:L18" si="7">B12*100/B$10</f>
        <v>38.774136721371484</v>
      </c>
      <c r="C18" s="60">
        <f t="shared" si="7"/>
        <v>28.727983149668795</v>
      </c>
      <c r="D18" s="60">
        <f t="shared" si="7"/>
        <v>28.908634282807732</v>
      </c>
      <c r="E18" s="60">
        <f t="shared" si="7"/>
        <v>39.229995419312537</v>
      </c>
      <c r="F18" s="60">
        <f t="shared" si="7"/>
        <v>45.229448363929464</v>
      </c>
      <c r="G18" s="60">
        <f t="shared" si="7"/>
        <v>39.960731515763491</v>
      </c>
      <c r="H18" s="60">
        <f t="shared" si="7"/>
        <v>44.851445347236606</v>
      </c>
      <c r="I18" s="60">
        <f t="shared" si="7"/>
        <v>35.785960132683087</v>
      </c>
      <c r="J18" s="60">
        <f t="shared" si="7"/>
        <v>36.181327940680823</v>
      </c>
      <c r="K18" s="60">
        <f t="shared" si="7"/>
        <v>32.842463275200814</v>
      </c>
      <c r="L18" s="60">
        <f t="shared" si="7"/>
        <v>42.90125266264095</v>
      </c>
    </row>
    <row r="19" spans="1:12" s="3" customFormat="1" ht="14.65" customHeight="1" thickBot="1">
      <c r="A19" s="14" t="s">
        <v>212</v>
      </c>
      <c r="B19" s="61">
        <f t="shared" ref="B19:L19" si="8">B13*100/B$10</f>
        <v>43.005498444268198</v>
      </c>
      <c r="C19" s="61">
        <f t="shared" si="8"/>
        <v>57.541438993864283</v>
      </c>
      <c r="D19" s="61">
        <f t="shared" si="8"/>
        <v>55.380531536113935</v>
      </c>
      <c r="E19" s="61">
        <f t="shared" si="8"/>
        <v>44.421441210020028</v>
      </c>
      <c r="F19" s="61">
        <f t="shared" si="8"/>
        <v>42.229910249327553</v>
      </c>
      <c r="G19" s="61">
        <f t="shared" si="8"/>
        <v>46.457421743520698</v>
      </c>
      <c r="H19" s="61">
        <f t="shared" si="8"/>
        <v>40.910696665895166</v>
      </c>
      <c r="I19" s="61">
        <f t="shared" si="8"/>
        <v>51.192172113674886</v>
      </c>
      <c r="J19" s="61">
        <f t="shared" si="8"/>
        <v>38.102460397708121</v>
      </c>
      <c r="K19" s="61">
        <f t="shared" si="8"/>
        <v>6.3644257905781894</v>
      </c>
      <c r="L19" s="61">
        <f t="shared" si="8"/>
        <v>36.522639776435874</v>
      </c>
    </row>
    <row r="20" spans="1:12" s="3" customFormat="1" ht="14.65" customHeight="1" thickBot="1">
      <c r="A20" s="81" t="s">
        <v>200</v>
      </c>
      <c r="B20" s="60">
        <f t="shared" ref="B20:I20" si="9">B14*100/B$10</f>
        <v>67.255086632908302</v>
      </c>
      <c r="C20" s="60">
        <f t="shared" si="9"/>
        <v>83.140511004609422</v>
      </c>
      <c r="D20" s="60">
        <f t="shared" si="9"/>
        <v>80.903484231943025</v>
      </c>
      <c r="E20" s="60">
        <f t="shared" si="9"/>
        <v>64.18037130513666</v>
      </c>
      <c r="F20" s="60">
        <f t="shared" si="9"/>
        <v>60.654609344575562</v>
      </c>
      <c r="G20" s="60">
        <f t="shared" si="9"/>
        <v>65.903175137439689</v>
      </c>
      <c r="H20" s="60">
        <f t="shared" si="9"/>
        <v>59.063721967085307</v>
      </c>
      <c r="I20" s="60">
        <f t="shared" si="9"/>
        <v>71.741413553224007</v>
      </c>
      <c r="J20" s="60">
        <f t="shared" ref="J20" si="10">J14*100/J$10</f>
        <v>65.714526457701382</v>
      </c>
      <c r="K20" s="60">
        <f>K14*100/K$10</f>
        <v>78.084521311238149</v>
      </c>
      <c r="L20" s="60">
        <f>L14*100/L$10</f>
        <v>69.750444587754785</v>
      </c>
    </row>
    <row r="21" spans="1:12" s="214" customFormat="1" ht="14.65" customHeight="1" thickBot="1">
      <c r="A21" s="213"/>
      <c r="B21" s="429" t="s">
        <v>30</v>
      </c>
      <c r="C21" s="430"/>
      <c r="D21" s="430"/>
      <c r="E21" s="430"/>
      <c r="F21" s="430"/>
      <c r="G21" s="430" t="s">
        <v>30</v>
      </c>
      <c r="H21" s="430"/>
      <c r="I21" s="430"/>
      <c r="J21" s="430"/>
      <c r="K21" s="430"/>
      <c r="L21" s="431"/>
    </row>
    <row r="22" spans="1:12" s="214" customFormat="1" ht="14.65" customHeight="1" thickBot="1">
      <c r="A22" s="213"/>
      <c r="B22" s="432" t="s">
        <v>5</v>
      </c>
      <c r="C22" s="432"/>
      <c r="D22" s="432"/>
      <c r="E22" s="432"/>
      <c r="F22" s="432"/>
      <c r="G22" s="432" t="s">
        <v>5</v>
      </c>
      <c r="H22" s="432"/>
      <c r="I22" s="432"/>
      <c r="J22" s="432"/>
      <c r="K22" s="432"/>
      <c r="L22" s="432"/>
    </row>
    <row r="23" spans="1:12" s="3" customFormat="1" ht="14.65" customHeight="1" thickBot="1">
      <c r="A23" s="13" t="s">
        <v>1</v>
      </c>
      <c r="B23" s="216">
        <f t="shared" ref="B23:L23" si="11">SUM(B24:B26)</f>
        <v>435126</v>
      </c>
      <c r="C23" s="216">
        <f t="shared" si="11"/>
        <v>22836</v>
      </c>
      <c r="D23" s="216">
        <f t="shared" si="11"/>
        <v>46743</v>
      </c>
      <c r="E23" s="216">
        <f t="shared" si="11"/>
        <v>192886</v>
      </c>
      <c r="F23" s="216">
        <f t="shared" si="11"/>
        <v>102374</v>
      </c>
      <c r="G23" s="216">
        <f t="shared" si="11"/>
        <v>155837</v>
      </c>
      <c r="H23" s="216">
        <f t="shared" si="11"/>
        <v>73238</v>
      </c>
      <c r="I23" s="216">
        <f t="shared" si="11"/>
        <v>82599</v>
      </c>
      <c r="J23" s="216">
        <f t="shared" si="11"/>
        <v>11381</v>
      </c>
      <c r="K23" s="216">
        <f t="shared" si="11"/>
        <v>16330</v>
      </c>
      <c r="L23" s="216">
        <f t="shared" si="11"/>
        <v>35725</v>
      </c>
    </row>
    <row r="24" spans="1:12" s="3" customFormat="1" ht="14.65" customHeight="1" thickBot="1">
      <c r="A24" s="14" t="s">
        <v>194</v>
      </c>
      <c r="B24" s="43">
        <v>83192</v>
      </c>
      <c r="C24" s="43">
        <v>3944</v>
      </c>
      <c r="D24" s="43">
        <v>9066</v>
      </c>
      <c r="E24" s="43">
        <v>35473</v>
      </c>
      <c r="F24" s="43">
        <v>13646</v>
      </c>
      <c r="G24" s="43">
        <v>23411</v>
      </c>
      <c r="H24" s="43">
        <v>11393</v>
      </c>
      <c r="I24" s="43">
        <v>12018</v>
      </c>
      <c r="J24" s="43">
        <v>2915</v>
      </c>
      <c r="K24" s="43">
        <v>11027</v>
      </c>
      <c r="L24" s="43">
        <v>6350</v>
      </c>
    </row>
    <row r="25" spans="1:12" s="3" customFormat="1" ht="14.65" customHeight="1" thickBot="1">
      <c r="A25" s="81" t="s">
        <v>195</v>
      </c>
      <c r="B25" s="39">
        <v>182740</v>
      </c>
      <c r="C25" s="39">
        <v>7922</v>
      </c>
      <c r="D25" s="39">
        <v>15682</v>
      </c>
      <c r="E25" s="39">
        <v>82748</v>
      </c>
      <c r="F25" s="39">
        <v>48730</v>
      </c>
      <c r="G25" s="39">
        <v>67534</v>
      </c>
      <c r="H25" s="39">
        <v>35276</v>
      </c>
      <c r="I25" s="39">
        <v>32258</v>
      </c>
      <c r="J25" s="39">
        <v>4184</v>
      </c>
      <c r="K25" s="39">
        <v>3649</v>
      </c>
      <c r="L25" s="39">
        <v>16654</v>
      </c>
    </row>
    <row r="26" spans="1:12" s="3" customFormat="1" ht="14.65" customHeight="1" thickBot="1">
      <c r="A26" s="14" t="s">
        <v>212</v>
      </c>
      <c r="B26" s="42">
        <f>66466+102728</f>
        <v>169194</v>
      </c>
      <c r="C26" s="42">
        <v>10970</v>
      </c>
      <c r="D26" s="42">
        <v>21995</v>
      </c>
      <c r="E26" s="42">
        <v>74665</v>
      </c>
      <c r="F26" s="42">
        <v>39998</v>
      </c>
      <c r="G26" s="42">
        <v>64892</v>
      </c>
      <c r="H26" s="42">
        <v>26569</v>
      </c>
      <c r="I26" s="42">
        <v>38323</v>
      </c>
      <c r="J26" s="42">
        <v>4282</v>
      </c>
      <c r="K26" s="42">
        <v>1654</v>
      </c>
      <c r="L26" s="42">
        <v>12721</v>
      </c>
    </row>
    <row r="27" spans="1:12" s="3" customFormat="1" ht="14.65" customHeight="1" thickBot="1">
      <c r="A27" s="81" t="s">
        <v>200</v>
      </c>
      <c r="B27" s="39">
        <v>270620</v>
      </c>
      <c r="C27" s="39">
        <v>17415</v>
      </c>
      <c r="D27" s="39">
        <v>34889</v>
      </c>
      <c r="E27" s="39">
        <v>113525</v>
      </c>
      <c r="F27" s="39">
        <v>59043</v>
      </c>
      <c r="G27" s="39">
        <v>95371</v>
      </c>
      <c r="H27" s="39">
        <v>39815</v>
      </c>
      <c r="I27" s="39">
        <v>55556</v>
      </c>
      <c r="J27" s="39">
        <v>7333</v>
      </c>
      <c r="K27" s="39">
        <v>14491</v>
      </c>
      <c r="L27" s="39">
        <v>22435</v>
      </c>
    </row>
    <row r="28" spans="1:12" s="214" customFormat="1" ht="14.65" customHeight="1" thickBot="1">
      <c r="A28" s="213"/>
      <c r="B28" s="391" t="s">
        <v>193</v>
      </c>
      <c r="C28" s="391"/>
      <c r="D28" s="391"/>
      <c r="E28" s="391"/>
      <c r="F28" s="391"/>
      <c r="G28" s="391" t="s">
        <v>193</v>
      </c>
      <c r="H28" s="391"/>
      <c r="I28" s="391"/>
      <c r="J28" s="391"/>
      <c r="K28" s="391"/>
      <c r="L28" s="391"/>
    </row>
    <row r="29" spans="1:12" s="3" customFormat="1" ht="14.65" customHeight="1" thickBot="1">
      <c r="A29" s="13" t="s">
        <v>1</v>
      </c>
      <c r="B29" s="40">
        <f t="shared" ref="B29:L29" si="12">B23*100/B$23</f>
        <v>100</v>
      </c>
      <c r="C29" s="40">
        <f t="shared" si="12"/>
        <v>100</v>
      </c>
      <c r="D29" s="40">
        <f t="shared" si="12"/>
        <v>100</v>
      </c>
      <c r="E29" s="40">
        <f t="shared" si="12"/>
        <v>100</v>
      </c>
      <c r="F29" s="40">
        <f t="shared" si="12"/>
        <v>100</v>
      </c>
      <c r="G29" s="40">
        <f t="shared" si="12"/>
        <v>100</v>
      </c>
      <c r="H29" s="40">
        <f t="shared" si="12"/>
        <v>100</v>
      </c>
      <c r="I29" s="40">
        <f t="shared" si="12"/>
        <v>100</v>
      </c>
      <c r="J29" s="40">
        <f t="shared" si="12"/>
        <v>100</v>
      </c>
      <c r="K29" s="40">
        <f t="shared" si="12"/>
        <v>100</v>
      </c>
      <c r="L29" s="40">
        <f t="shared" si="12"/>
        <v>100</v>
      </c>
    </row>
    <row r="30" spans="1:12" s="3" customFormat="1" ht="14.65" customHeight="1" thickBot="1">
      <c r="A30" s="14" t="s">
        <v>194</v>
      </c>
      <c r="B30" s="215">
        <f t="shared" ref="B30:L30" si="13">B24*100/B$23</f>
        <v>19.119059766596344</v>
      </c>
      <c r="C30" s="215">
        <f t="shared" si="13"/>
        <v>17.270975652478544</v>
      </c>
      <c r="D30" s="215">
        <f t="shared" si="13"/>
        <v>19.3954174956678</v>
      </c>
      <c r="E30" s="215">
        <f t="shared" si="13"/>
        <v>18.390655620418279</v>
      </c>
      <c r="F30" s="215">
        <f t="shared" si="13"/>
        <v>13.329556332662591</v>
      </c>
      <c r="G30" s="215">
        <f t="shared" si="13"/>
        <v>15.022748127851537</v>
      </c>
      <c r="H30" s="215">
        <f t="shared" si="13"/>
        <v>15.556132062590459</v>
      </c>
      <c r="I30" s="215">
        <f t="shared" si="13"/>
        <v>14.549812951730651</v>
      </c>
      <c r="J30" s="215">
        <f t="shared" si="13"/>
        <v>25.612863544503998</v>
      </c>
      <c r="K30" s="215">
        <f t="shared" si="13"/>
        <v>67.526025719534601</v>
      </c>
      <c r="L30" s="215">
        <f t="shared" si="13"/>
        <v>17.774667599720082</v>
      </c>
    </row>
    <row r="31" spans="1:12" s="3" customFormat="1" ht="14.65" customHeight="1" thickBot="1">
      <c r="A31" s="81" t="s">
        <v>195</v>
      </c>
      <c r="B31" s="60">
        <f t="shared" ref="B31:L31" si="14">B25*100/B$23</f>
        <v>41.997030745117506</v>
      </c>
      <c r="C31" s="60">
        <f t="shared" si="14"/>
        <v>34.690839026099141</v>
      </c>
      <c r="D31" s="60">
        <f t="shared" si="14"/>
        <v>33.549408467578033</v>
      </c>
      <c r="E31" s="60">
        <f t="shared" si="14"/>
        <v>42.899951266551227</v>
      </c>
      <c r="F31" s="60">
        <f t="shared" si="14"/>
        <v>47.59997655654756</v>
      </c>
      <c r="G31" s="60">
        <f t="shared" si="14"/>
        <v>43.336306525407956</v>
      </c>
      <c r="H31" s="60">
        <f t="shared" si="14"/>
        <v>48.166252491875802</v>
      </c>
      <c r="I31" s="60">
        <f t="shared" si="14"/>
        <v>39.053741570721193</v>
      </c>
      <c r="J31" s="60">
        <f t="shared" si="14"/>
        <v>36.763026096125124</v>
      </c>
      <c r="K31" s="60">
        <f t="shared" si="14"/>
        <v>22.345376607470911</v>
      </c>
      <c r="L31" s="60">
        <f t="shared" si="14"/>
        <v>46.617214835549333</v>
      </c>
    </row>
    <row r="32" spans="1:12" s="3" customFormat="1" ht="14.65" customHeight="1" thickBot="1">
      <c r="A32" s="14" t="s">
        <v>212</v>
      </c>
      <c r="B32" s="61">
        <f t="shared" ref="B32:L32" si="15">B26*100/B$23</f>
        <v>38.88390948828615</v>
      </c>
      <c r="C32" s="61">
        <f t="shared" si="15"/>
        <v>48.038185321422318</v>
      </c>
      <c r="D32" s="61">
        <f t="shared" si="15"/>
        <v>47.055174036754167</v>
      </c>
      <c r="E32" s="61">
        <f t="shared" si="15"/>
        <v>38.709393113030494</v>
      </c>
      <c r="F32" s="61">
        <f t="shared" si="15"/>
        <v>39.070467110789849</v>
      </c>
      <c r="G32" s="61">
        <f t="shared" si="15"/>
        <v>41.640945346740502</v>
      </c>
      <c r="H32" s="61">
        <f t="shared" si="15"/>
        <v>36.277615445533741</v>
      </c>
      <c r="I32" s="61">
        <f t="shared" si="15"/>
        <v>46.396445477548156</v>
      </c>
      <c r="J32" s="61">
        <f t="shared" si="15"/>
        <v>37.624110359370881</v>
      </c>
      <c r="K32" s="61">
        <f t="shared" si="15"/>
        <v>10.12859767299449</v>
      </c>
      <c r="L32" s="61">
        <f t="shared" si="15"/>
        <v>35.608117564730584</v>
      </c>
    </row>
    <row r="33" spans="1:12" s="3" customFormat="1" ht="14.65" customHeight="1" thickBot="1">
      <c r="A33" s="81" t="s">
        <v>200</v>
      </c>
      <c r="B33" s="60">
        <f t="shared" ref="B33:L33" si="16">B27*100/B$23</f>
        <v>62.193479589819958</v>
      </c>
      <c r="C33" s="60">
        <f t="shared" si="16"/>
        <v>76.261166579085653</v>
      </c>
      <c r="D33" s="60">
        <f t="shared" si="16"/>
        <v>74.64005305607256</v>
      </c>
      <c r="E33" s="60">
        <f t="shared" si="16"/>
        <v>58.856008212104562</v>
      </c>
      <c r="F33" s="60">
        <f t="shared" si="16"/>
        <v>57.67382343173071</v>
      </c>
      <c r="G33" s="60">
        <f t="shared" si="16"/>
        <v>61.199201730012767</v>
      </c>
      <c r="H33" s="60">
        <f t="shared" si="16"/>
        <v>54.363854829460116</v>
      </c>
      <c r="I33" s="60">
        <f t="shared" si="16"/>
        <v>67.259894187580969</v>
      </c>
      <c r="J33" s="60">
        <f t="shared" si="16"/>
        <v>64.431947983481237</v>
      </c>
      <c r="K33" s="60">
        <f t="shared" si="16"/>
        <v>88.738518064911204</v>
      </c>
      <c r="L33" s="60">
        <f t="shared" si="16"/>
        <v>62.79916025192442</v>
      </c>
    </row>
    <row r="34" spans="1:12" s="214" customFormat="1" ht="14.65" customHeight="1" thickBot="1">
      <c r="A34" s="213"/>
      <c r="B34" s="429" t="s">
        <v>41</v>
      </c>
      <c r="C34" s="430"/>
      <c r="D34" s="430"/>
      <c r="E34" s="430"/>
      <c r="F34" s="430"/>
      <c r="G34" s="430" t="s">
        <v>41</v>
      </c>
      <c r="H34" s="430"/>
      <c r="I34" s="430"/>
      <c r="J34" s="430"/>
      <c r="K34" s="430"/>
      <c r="L34" s="431"/>
    </row>
    <row r="35" spans="1:12" s="214" customFormat="1" ht="14.65" customHeight="1" thickBot="1">
      <c r="A35" s="213"/>
      <c r="B35" s="432" t="s">
        <v>5</v>
      </c>
      <c r="C35" s="432"/>
      <c r="D35" s="432"/>
      <c r="E35" s="432"/>
      <c r="F35" s="432"/>
      <c r="G35" s="432" t="s">
        <v>5</v>
      </c>
      <c r="H35" s="432"/>
      <c r="I35" s="432"/>
      <c r="J35" s="432"/>
      <c r="K35" s="432"/>
      <c r="L35" s="432"/>
    </row>
    <row r="36" spans="1:12" s="3" customFormat="1" ht="14.65" customHeight="1" thickBot="1">
      <c r="A36" s="13" t="s">
        <v>1</v>
      </c>
      <c r="B36" s="216">
        <f t="shared" ref="B36:L36" si="17">SUM(B37:B39)</f>
        <v>89386</v>
      </c>
      <c r="C36" s="216">
        <f t="shared" si="17"/>
        <v>9923</v>
      </c>
      <c r="D36" s="216">
        <f t="shared" si="17"/>
        <v>16169</v>
      </c>
      <c r="E36" s="216">
        <f t="shared" si="17"/>
        <v>29788</v>
      </c>
      <c r="F36" s="216">
        <f t="shared" si="17"/>
        <v>8043</v>
      </c>
      <c r="G36" s="216">
        <f t="shared" si="17"/>
        <v>22423</v>
      </c>
      <c r="H36" s="216">
        <f t="shared" si="17"/>
        <v>8853</v>
      </c>
      <c r="I36" s="216">
        <f t="shared" si="17"/>
        <v>13570</v>
      </c>
      <c r="J36" s="216">
        <f t="shared" si="17"/>
        <v>487</v>
      </c>
      <c r="K36" s="216">
        <f t="shared" si="17"/>
        <v>11308</v>
      </c>
      <c r="L36" s="216">
        <f t="shared" si="17"/>
        <v>15446</v>
      </c>
    </row>
    <row r="37" spans="1:12" s="3" customFormat="1" ht="14.65" customHeight="1" thickBot="1">
      <c r="A37" s="14" t="s">
        <v>194</v>
      </c>
      <c r="B37" s="43">
        <v>12376</v>
      </c>
      <c r="C37" s="43">
        <v>554</v>
      </c>
      <c r="D37" s="43">
        <v>818</v>
      </c>
      <c r="E37" s="43">
        <v>931</v>
      </c>
      <c r="F37" s="43">
        <v>201</v>
      </c>
      <c r="G37" s="43">
        <v>800</v>
      </c>
      <c r="H37" s="43">
        <v>295</v>
      </c>
      <c r="I37" s="43">
        <v>505</v>
      </c>
      <c r="J37" s="43">
        <v>137</v>
      </c>
      <c r="K37" s="43">
        <v>5775</v>
      </c>
      <c r="L37" s="43">
        <v>4179</v>
      </c>
    </row>
    <row r="38" spans="1:12" s="3" customFormat="1" ht="14.65" customHeight="1" thickBot="1">
      <c r="A38" s="81" t="s">
        <v>195</v>
      </c>
      <c r="B38" s="39">
        <v>20635</v>
      </c>
      <c r="C38" s="39">
        <v>1489</v>
      </c>
      <c r="D38" s="39">
        <v>2505</v>
      </c>
      <c r="E38" s="39">
        <v>4607</v>
      </c>
      <c r="F38" s="39">
        <v>1211</v>
      </c>
      <c r="G38" s="39">
        <v>3700</v>
      </c>
      <c r="H38" s="39">
        <v>1543</v>
      </c>
      <c r="I38" s="39">
        <v>2157</v>
      </c>
      <c r="J38" s="39">
        <v>110</v>
      </c>
      <c r="K38" s="39">
        <v>5428</v>
      </c>
      <c r="L38" s="39">
        <v>5299</v>
      </c>
    </row>
    <row r="39" spans="1:12" s="3" customFormat="1" ht="14.65" customHeight="1" thickBot="1">
      <c r="A39" s="14" t="s">
        <v>212</v>
      </c>
      <c r="B39" s="42">
        <f>10676+45699</f>
        <v>56375</v>
      </c>
      <c r="C39" s="42">
        <v>7880</v>
      </c>
      <c r="D39" s="42">
        <v>12846</v>
      </c>
      <c r="E39" s="42">
        <v>24250</v>
      </c>
      <c r="F39" s="42">
        <v>6631</v>
      </c>
      <c r="G39" s="42">
        <v>17923</v>
      </c>
      <c r="H39" s="42">
        <v>7015</v>
      </c>
      <c r="I39" s="42">
        <v>10908</v>
      </c>
      <c r="J39" s="42">
        <v>240</v>
      </c>
      <c r="K39" s="42">
        <v>105</v>
      </c>
      <c r="L39" s="42">
        <v>5968</v>
      </c>
    </row>
    <row r="40" spans="1:12" s="3" customFormat="1" ht="14.65" customHeight="1" thickBot="1">
      <c r="A40" s="81" t="s">
        <v>200</v>
      </c>
      <c r="B40" s="39">
        <v>82141</v>
      </c>
      <c r="C40" s="39">
        <v>9821</v>
      </c>
      <c r="D40" s="39">
        <v>16009</v>
      </c>
      <c r="E40" s="39">
        <v>29388</v>
      </c>
      <c r="F40" s="39">
        <v>7930</v>
      </c>
      <c r="G40" s="39">
        <v>22108</v>
      </c>
      <c r="H40" s="39">
        <v>8671</v>
      </c>
      <c r="I40" s="39">
        <v>13437</v>
      </c>
      <c r="J40" s="39">
        <v>466</v>
      </c>
      <c r="K40" s="39">
        <v>7090</v>
      </c>
      <c r="L40" s="39">
        <v>13257</v>
      </c>
    </row>
    <row r="41" spans="1:12" s="214" customFormat="1" ht="14.65" customHeight="1" thickBot="1">
      <c r="A41" s="213"/>
      <c r="B41" s="391" t="s">
        <v>193</v>
      </c>
      <c r="C41" s="391"/>
      <c r="D41" s="391"/>
      <c r="E41" s="391"/>
      <c r="F41" s="391"/>
      <c r="G41" s="391" t="s">
        <v>193</v>
      </c>
      <c r="H41" s="391"/>
      <c r="I41" s="391"/>
      <c r="J41" s="391"/>
      <c r="K41" s="391"/>
      <c r="L41" s="391"/>
    </row>
    <row r="42" spans="1:12" s="3" customFormat="1" ht="14.65" customHeight="1" thickBot="1">
      <c r="A42" s="13" t="s">
        <v>1</v>
      </c>
      <c r="B42" s="40">
        <f t="shared" ref="B42:L42" si="18">B36*100/B$36</f>
        <v>100</v>
      </c>
      <c r="C42" s="40">
        <f t="shared" si="18"/>
        <v>100</v>
      </c>
      <c r="D42" s="40">
        <f t="shared" si="18"/>
        <v>100</v>
      </c>
      <c r="E42" s="40">
        <f t="shared" si="18"/>
        <v>100</v>
      </c>
      <c r="F42" s="40">
        <f t="shared" si="18"/>
        <v>100</v>
      </c>
      <c r="G42" s="40">
        <f t="shared" si="18"/>
        <v>100</v>
      </c>
      <c r="H42" s="40">
        <f t="shared" si="18"/>
        <v>100</v>
      </c>
      <c r="I42" s="40">
        <f t="shared" si="18"/>
        <v>100</v>
      </c>
      <c r="J42" s="40">
        <f t="shared" si="18"/>
        <v>100</v>
      </c>
      <c r="K42" s="40">
        <f t="shared" si="18"/>
        <v>100</v>
      </c>
      <c r="L42" s="40">
        <f t="shared" si="18"/>
        <v>100</v>
      </c>
    </row>
    <row r="43" spans="1:12" s="3" customFormat="1" ht="14.65" customHeight="1" thickBot="1">
      <c r="A43" s="14" t="s">
        <v>194</v>
      </c>
      <c r="B43" s="215">
        <f t="shared" ref="B43:L43" si="19">B37*100/B$36</f>
        <v>13.845568657284138</v>
      </c>
      <c r="C43" s="215">
        <f t="shared" si="19"/>
        <v>5.5829890154187245</v>
      </c>
      <c r="D43" s="215">
        <f t="shared" si="19"/>
        <v>5.0590636402993381</v>
      </c>
      <c r="E43" s="215">
        <f t="shared" si="19"/>
        <v>3.1254196320666039</v>
      </c>
      <c r="F43" s="215">
        <f t="shared" si="19"/>
        <v>2.4990675121223425</v>
      </c>
      <c r="G43" s="215">
        <f t="shared" si="19"/>
        <v>3.5677652410471392</v>
      </c>
      <c r="H43" s="215">
        <f t="shared" si="19"/>
        <v>3.3322037727324072</v>
      </c>
      <c r="I43" s="215">
        <f t="shared" si="19"/>
        <v>3.7214443625644806</v>
      </c>
      <c r="J43" s="215">
        <f t="shared" si="19"/>
        <v>28.131416837782339</v>
      </c>
      <c r="K43" s="215">
        <f t="shared" si="19"/>
        <v>51.070038910505836</v>
      </c>
      <c r="L43" s="215">
        <f t="shared" si="19"/>
        <v>27.055548362035477</v>
      </c>
    </row>
    <row r="44" spans="1:12" s="3" customFormat="1" ht="14.65" customHeight="1" thickBot="1">
      <c r="A44" s="81" t="s">
        <v>195</v>
      </c>
      <c r="B44" s="60">
        <f t="shared" ref="B44:L44" si="20">B38*100/B$36</f>
        <v>23.085270624035083</v>
      </c>
      <c r="C44" s="60">
        <f t="shared" si="20"/>
        <v>15.005542678625416</v>
      </c>
      <c r="D44" s="60">
        <f t="shared" si="20"/>
        <v>15.492609314119612</v>
      </c>
      <c r="E44" s="60">
        <f t="shared" si="20"/>
        <v>15.465959446757083</v>
      </c>
      <c r="F44" s="60">
        <f t="shared" si="20"/>
        <v>15.056570931244561</v>
      </c>
      <c r="G44" s="60">
        <f t="shared" si="20"/>
        <v>16.50091423984302</v>
      </c>
      <c r="H44" s="60">
        <f t="shared" si="20"/>
        <v>17.42912007229188</v>
      </c>
      <c r="I44" s="60">
        <f t="shared" si="20"/>
        <v>15.895357406042741</v>
      </c>
      <c r="J44" s="60">
        <f t="shared" si="20"/>
        <v>22.587268993839835</v>
      </c>
      <c r="K44" s="60">
        <f t="shared" si="20"/>
        <v>48.001414927484966</v>
      </c>
      <c r="L44" s="60">
        <f t="shared" si="20"/>
        <v>34.306616599766933</v>
      </c>
    </row>
    <row r="45" spans="1:12" s="3" customFormat="1" ht="14.65" customHeight="1" thickBot="1">
      <c r="A45" s="14" t="s">
        <v>212</v>
      </c>
      <c r="B45" s="61">
        <f t="shared" ref="B45:L45" si="21">B39*100/B$36</f>
        <v>63.069160718680777</v>
      </c>
      <c r="C45" s="61">
        <f t="shared" si="21"/>
        <v>79.411468305955864</v>
      </c>
      <c r="D45" s="61">
        <f t="shared" si="21"/>
        <v>79.448327045581053</v>
      </c>
      <c r="E45" s="61">
        <f t="shared" si="21"/>
        <v>81.408620921176308</v>
      </c>
      <c r="F45" s="61">
        <f t="shared" si="21"/>
        <v>82.444361556633098</v>
      </c>
      <c r="G45" s="61">
        <f t="shared" si="21"/>
        <v>79.931320519109846</v>
      </c>
      <c r="H45" s="61">
        <f t="shared" si="21"/>
        <v>79.238676154975721</v>
      </c>
      <c r="I45" s="61">
        <f t="shared" si="21"/>
        <v>80.383198231392782</v>
      </c>
      <c r="J45" s="61">
        <f t="shared" si="21"/>
        <v>49.281314168377826</v>
      </c>
      <c r="K45" s="61">
        <f t="shared" si="21"/>
        <v>0.92854616200919704</v>
      </c>
      <c r="L45" s="61">
        <f t="shared" si="21"/>
        <v>38.637835038197593</v>
      </c>
    </row>
    <row r="46" spans="1:12" s="3" customFormat="1" ht="14.65" customHeight="1" thickBot="1">
      <c r="A46" s="81" t="s">
        <v>200</v>
      </c>
      <c r="B46" s="60">
        <f t="shared" ref="B46:I46" si="22">B40*100/B$36</f>
        <v>91.894703868614769</v>
      </c>
      <c r="C46" s="60">
        <f t="shared" si="22"/>
        <v>98.9720850549229</v>
      </c>
      <c r="D46" s="60">
        <f t="shared" si="22"/>
        <v>99.010452099696948</v>
      </c>
      <c r="E46" s="60">
        <f t="shared" si="22"/>
        <v>98.65717738686719</v>
      </c>
      <c r="F46" s="60">
        <f t="shared" si="22"/>
        <v>98.595051597662561</v>
      </c>
      <c r="G46" s="60">
        <f t="shared" si="22"/>
        <v>98.595192436337683</v>
      </c>
      <c r="H46" s="60">
        <f t="shared" si="22"/>
        <v>97.944199706314237</v>
      </c>
      <c r="I46" s="60">
        <f t="shared" si="22"/>
        <v>99.01989683124539</v>
      </c>
      <c r="J46" s="60">
        <f t="shared" ref="J46" si="23">J40*100/J$36</f>
        <v>95.687885010266939</v>
      </c>
      <c r="K46" s="60">
        <f>K40*100/K$36</f>
        <v>62.698974177573398</v>
      </c>
      <c r="L46" s="60">
        <f>L40*100/L$36</f>
        <v>85.828046096076648</v>
      </c>
    </row>
    <row r="47" spans="1:12" s="230" customFormat="1" ht="20.149999999999999" customHeight="1">
      <c r="A47" s="378" t="s">
        <v>127</v>
      </c>
      <c r="B47" s="378"/>
      <c r="C47" s="378"/>
      <c r="D47" s="378"/>
      <c r="E47" s="378"/>
      <c r="F47" s="378"/>
      <c r="G47" s="378"/>
      <c r="H47" s="378"/>
      <c r="I47" s="378"/>
      <c r="J47" s="378"/>
      <c r="K47" s="378"/>
      <c r="L47" s="378"/>
    </row>
  </sheetData>
  <mergeCells count="31">
    <mergeCell ref="A47:L47"/>
    <mergeCell ref="B21:F21"/>
    <mergeCell ref="G21:L21"/>
    <mergeCell ref="B22:F22"/>
    <mergeCell ref="G22:L22"/>
    <mergeCell ref="B41:F41"/>
    <mergeCell ref="G41:L41"/>
    <mergeCell ref="B28:F28"/>
    <mergeCell ref="G28:L28"/>
    <mergeCell ref="B34:F34"/>
    <mergeCell ref="G34:L34"/>
    <mergeCell ref="B35:F35"/>
    <mergeCell ref="G35:L35"/>
    <mergeCell ref="B8:F8"/>
    <mergeCell ref="G8:L8"/>
    <mergeCell ref="B9:F9"/>
    <mergeCell ref="G9:L9"/>
    <mergeCell ref="B15:F15"/>
    <mergeCell ref="G15:L15"/>
    <mergeCell ref="A5:A7"/>
    <mergeCell ref="B5:B7"/>
    <mergeCell ref="C5:K5"/>
    <mergeCell ref="L5:L7"/>
    <mergeCell ref="C6:C7"/>
    <mergeCell ref="D6:D7"/>
    <mergeCell ref="E6:E7"/>
    <mergeCell ref="F6:F7"/>
    <mergeCell ref="G6:G7"/>
    <mergeCell ref="J6:J7"/>
    <mergeCell ref="H6:I6"/>
    <mergeCell ref="K6:K7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workbookViewId="0">
      <selection activeCell="K9" sqref="K9"/>
    </sheetView>
  </sheetViews>
  <sheetFormatPr baseColWidth="10" defaultColWidth="10.81640625" defaultRowHeight="14.65" customHeight="1"/>
  <cols>
    <col min="1" max="1" width="26.81640625" style="3" customWidth="1"/>
    <col min="2" max="10" width="12.54296875" style="3" customWidth="1"/>
    <col min="11" max="16384" width="10.81640625" style="3"/>
  </cols>
  <sheetData>
    <row r="1" spans="1:10" s="5" customFormat="1" ht="20.25" customHeight="1">
      <c r="A1" s="4" t="s">
        <v>0</v>
      </c>
    </row>
    <row r="2" spans="1:10" s="2" customFormat="1" ht="14.65" customHeight="1">
      <c r="A2" s="1"/>
    </row>
    <row r="3" spans="1:10" s="2" customFormat="1" ht="14.65" customHeight="1">
      <c r="A3" s="9" t="s">
        <v>253</v>
      </c>
    </row>
    <row r="5" spans="1:10" ht="20" customHeight="1">
      <c r="A5" s="374" t="s">
        <v>28</v>
      </c>
      <c r="B5" s="366">
        <v>2012</v>
      </c>
      <c r="C5" s="366"/>
      <c r="D5" s="366"/>
      <c r="E5" s="366">
        <v>2015</v>
      </c>
      <c r="F5" s="366"/>
      <c r="G5" s="366"/>
      <c r="H5" s="366" t="s">
        <v>214</v>
      </c>
      <c r="I5" s="366"/>
      <c r="J5" s="366"/>
    </row>
    <row r="6" spans="1:10" ht="20" customHeight="1">
      <c r="A6" s="375"/>
      <c r="B6" s="371" t="s">
        <v>69</v>
      </c>
      <c r="C6" s="366" t="s">
        <v>27</v>
      </c>
      <c r="D6" s="366"/>
      <c r="E6" s="371" t="s">
        <v>69</v>
      </c>
      <c r="F6" s="366" t="s">
        <v>27</v>
      </c>
      <c r="G6" s="366"/>
      <c r="H6" s="371" t="s">
        <v>69</v>
      </c>
      <c r="I6" s="366" t="s">
        <v>27</v>
      </c>
      <c r="J6" s="366"/>
    </row>
    <row r="7" spans="1:10" s="25" customFormat="1" ht="40.15" customHeight="1">
      <c r="A7" s="375"/>
      <c r="B7" s="372"/>
      <c r="C7" s="333" t="s">
        <v>70</v>
      </c>
      <c r="D7" s="333" t="s">
        <v>71</v>
      </c>
      <c r="E7" s="372"/>
      <c r="F7" s="333" t="s">
        <v>70</v>
      </c>
      <c r="G7" s="333" t="s">
        <v>71</v>
      </c>
      <c r="H7" s="372"/>
      <c r="I7" s="333" t="s">
        <v>70</v>
      </c>
      <c r="J7" s="333" t="s">
        <v>71</v>
      </c>
    </row>
    <row r="8" spans="1:10" ht="14.65" customHeight="1">
      <c r="A8" s="337"/>
      <c r="B8" s="362" t="s">
        <v>50</v>
      </c>
      <c r="C8" s="362"/>
      <c r="D8" s="362"/>
      <c r="E8" s="362"/>
      <c r="F8" s="362"/>
      <c r="G8" s="362"/>
      <c r="H8" s="362" t="s">
        <v>108</v>
      </c>
      <c r="I8" s="362"/>
      <c r="J8" s="362"/>
    </row>
    <row r="9" spans="1:10" ht="14.65" customHeight="1">
      <c r="A9" s="341" t="s">
        <v>29</v>
      </c>
      <c r="B9" s="344">
        <v>39.4</v>
      </c>
      <c r="C9" s="344">
        <v>46.9</v>
      </c>
      <c r="D9" s="344">
        <v>62.5</v>
      </c>
      <c r="E9" s="344">
        <v>43.2</v>
      </c>
      <c r="F9" s="344">
        <v>54.7</v>
      </c>
      <c r="G9" s="344">
        <v>73</v>
      </c>
      <c r="H9" s="193">
        <f>E9-B9</f>
        <v>3.8000000000000043</v>
      </c>
      <c r="I9" s="193">
        <f t="shared" ref="I9:J9" si="0">F9-C9</f>
        <v>7.8000000000000043</v>
      </c>
      <c r="J9" s="193">
        <f t="shared" si="0"/>
        <v>10.5</v>
      </c>
    </row>
    <row r="10" spans="1:10" ht="14.65" customHeight="1">
      <c r="A10" s="27" t="s">
        <v>30</v>
      </c>
      <c r="B10" s="61">
        <v>35.299999999999997</v>
      </c>
      <c r="C10" s="61">
        <v>40.799999999999997</v>
      </c>
      <c r="D10" s="61">
        <v>56.9</v>
      </c>
      <c r="E10" s="61">
        <v>39.5</v>
      </c>
      <c r="F10" s="61">
        <v>47.5</v>
      </c>
      <c r="G10" s="61">
        <v>69.400000000000006</v>
      </c>
      <c r="H10" s="57">
        <f t="shared" ref="H10:H27" si="1">E10-B10</f>
        <v>4.2000000000000028</v>
      </c>
      <c r="I10" s="57">
        <f t="shared" ref="I10:I27" si="2">F10-C10</f>
        <v>6.7000000000000028</v>
      </c>
      <c r="J10" s="57">
        <f t="shared" ref="J10:J27" si="3">G10-D10</f>
        <v>12.500000000000007</v>
      </c>
    </row>
    <row r="11" spans="1:10" ht="14.65" customHeight="1">
      <c r="A11" s="28" t="s">
        <v>31</v>
      </c>
      <c r="B11" s="60">
        <v>34.799999999999997</v>
      </c>
      <c r="C11" s="60">
        <v>40.200000000000003</v>
      </c>
      <c r="D11" s="60">
        <v>53.5</v>
      </c>
      <c r="E11" s="60">
        <v>43.6</v>
      </c>
      <c r="F11" s="60">
        <v>52.1</v>
      </c>
      <c r="G11" s="60">
        <v>74.599999999999994</v>
      </c>
      <c r="H11" s="56">
        <f t="shared" si="1"/>
        <v>8.8000000000000043</v>
      </c>
      <c r="I11" s="56">
        <f t="shared" si="2"/>
        <v>11.899999999999999</v>
      </c>
      <c r="J11" s="56">
        <f t="shared" si="3"/>
        <v>21.099999999999994</v>
      </c>
    </row>
    <row r="12" spans="1:10" ht="14.65" customHeight="1">
      <c r="A12" s="29" t="s">
        <v>32</v>
      </c>
      <c r="B12" s="61">
        <v>45.2</v>
      </c>
      <c r="C12" s="61">
        <v>56.9</v>
      </c>
      <c r="D12" s="61">
        <v>70</v>
      </c>
      <c r="E12" s="61">
        <v>51.8</v>
      </c>
      <c r="F12" s="61">
        <v>71.099999999999994</v>
      </c>
      <c r="G12" s="61">
        <v>88.2</v>
      </c>
      <c r="H12" s="57">
        <f t="shared" si="1"/>
        <v>6.5999999999999943</v>
      </c>
      <c r="I12" s="57">
        <f t="shared" si="2"/>
        <v>14.199999999999996</v>
      </c>
      <c r="J12" s="57">
        <f t="shared" si="3"/>
        <v>18.200000000000003</v>
      </c>
    </row>
    <row r="13" spans="1:10" ht="14.65" customHeight="1">
      <c r="A13" s="28" t="s">
        <v>33</v>
      </c>
      <c r="B13" s="60">
        <v>35.299999999999997</v>
      </c>
      <c r="C13" s="60">
        <v>40.6</v>
      </c>
      <c r="D13" s="60">
        <v>57.9</v>
      </c>
      <c r="E13" s="60">
        <v>39.6</v>
      </c>
      <c r="F13" s="60">
        <v>46.400000000000006</v>
      </c>
      <c r="G13" s="60">
        <v>70.5</v>
      </c>
      <c r="H13" s="56">
        <f t="shared" si="1"/>
        <v>4.3000000000000043</v>
      </c>
      <c r="I13" s="56">
        <f t="shared" si="2"/>
        <v>5.8000000000000043</v>
      </c>
      <c r="J13" s="56">
        <f t="shared" si="3"/>
        <v>12.600000000000001</v>
      </c>
    </row>
    <row r="14" spans="1:10" ht="14.65" customHeight="1">
      <c r="A14" s="29" t="s">
        <v>34</v>
      </c>
      <c r="B14" s="61">
        <v>40.700000000000003</v>
      </c>
      <c r="C14" s="61">
        <v>52</v>
      </c>
      <c r="D14" s="61">
        <v>59.5</v>
      </c>
      <c r="E14" s="61">
        <v>41.2</v>
      </c>
      <c r="F14" s="61">
        <v>56.899999999999991</v>
      </c>
      <c r="G14" s="61">
        <v>69.199999999999989</v>
      </c>
      <c r="H14" s="57">
        <f t="shared" si="1"/>
        <v>0.5</v>
      </c>
      <c r="I14" s="57">
        <f t="shared" si="2"/>
        <v>4.8999999999999915</v>
      </c>
      <c r="J14" s="57">
        <f t="shared" si="3"/>
        <v>9.6999999999999886</v>
      </c>
    </row>
    <row r="15" spans="1:10" ht="14.65" customHeight="1">
      <c r="A15" s="28" t="s">
        <v>35</v>
      </c>
      <c r="B15" s="60">
        <v>33.9</v>
      </c>
      <c r="C15" s="60">
        <v>37</v>
      </c>
      <c r="D15" s="60">
        <v>57.9</v>
      </c>
      <c r="E15" s="60">
        <v>39.1</v>
      </c>
      <c r="F15" s="60">
        <v>45.300000000000004</v>
      </c>
      <c r="G15" s="60">
        <v>70.599999999999994</v>
      </c>
      <c r="H15" s="56">
        <f t="shared" si="1"/>
        <v>5.2000000000000028</v>
      </c>
      <c r="I15" s="56">
        <f t="shared" si="2"/>
        <v>8.3000000000000043</v>
      </c>
      <c r="J15" s="56">
        <f t="shared" si="3"/>
        <v>12.699999999999996</v>
      </c>
    </row>
    <row r="16" spans="1:10" ht="14.65" customHeight="1">
      <c r="A16" s="29" t="s">
        <v>36</v>
      </c>
      <c r="B16" s="61">
        <v>37.9</v>
      </c>
      <c r="C16" s="61">
        <v>44.6</v>
      </c>
      <c r="D16" s="61">
        <v>60.2</v>
      </c>
      <c r="E16" s="61">
        <v>39.700000000000003</v>
      </c>
      <c r="F16" s="61">
        <v>51</v>
      </c>
      <c r="G16" s="61">
        <v>64.900000000000006</v>
      </c>
      <c r="H16" s="57">
        <f t="shared" si="1"/>
        <v>1.8000000000000043</v>
      </c>
      <c r="I16" s="57">
        <f t="shared" si="2"/>
        <v>6.3999999999999986</v>
      </c>
      <c r="J16" s="57">
        <f t="shared" si="3"/>
        <v>4.7000000000000028</v>
      </c>
    </row>
    <row r="17" spans="1:10" ht="14.65" customHeight="1">
      <c r="A17" s="28" t="s">
        <v>37</v>
      </c>
      <c r="B17" s="60">
        <v>40.1</v>
      </c>
      <c r="C17" s="60">
        <v>44.2</v>
      </c>
      <c r="D17" s="60">
        <v>69.099999999999994</v>
      </c>
      <c r="E17" s="60">
        <v>42.4</v>
      </c>
      <c r="F17" s="60">
        <v>42.1</v>
      </c>
      <c r="G17" s="60">
        <v>83.6</v>
      </c>
      <c r="H17" s="56">
        <f t="shared" si="1"/>
        <v>2.2999999999999972</v>
      </c>
      <c r="I17" s="56">
        <f t="shared" si="2"/>
        <v>-2.1000000000000014</v>
      </c>
      <c r="J17" s="56">
        <f t="shared" si="3"/>
        <v>14.5</v>
      </c>
    </row>
    <row r="18" spans="1:10" ht="14.65" customHeight="1">
      <c r="A18" s="29" t="s">
        <v>38</v>
      </c>
      <c r="B18" s="61">
        <v>36.799999999999997</v>
      </c>
      <c r="C18" s="61">
        <v>41.6</v>
      </c>
      <c r="D18" s="61">
        <v>57.4</v>
      </c>
      <c r="E18" s="61">
        <v>38.799999999999997</v>
      </c>
      <c r="F18" s="61">
        <v>47.699999999999996</v>
      </c>
      <c r="G18" s="61">
        <v>67.2</v>
      </c>
      <c r="H18" s="57">
        <f t="shared" si="1"/>
        <v>2</v>
      </c>
      <c r="I18" s="57">
        <f t="shared" si="2"/>
        <v>6.0999999999999943</v>
      </c>
      <c r="J18" s="57">
        <f t="shared" si="3"/>
        <v>9.8000000000000043</v>
      </c>
    </row>
    <row r="19" spans="1:10" ht="14.65" customHeight="1">
      <c r="A19" s="28" t="s">
        <v>39</v>
      </c>
      <c r="B19" s="60">
        <v>31.6</v>
      </c>
      <c r="C19" s="60">
        <v>39.5</v>
      </c>
      <c r="D19" s="60">
        <v>47.8</v>
      </c>
      <c r="E19" s="60">
        <v>36.700000000000003</v>
      </c>
      <c r="F19" s="60">
        <v>45.4</v>
      </c>
      <c r="G19" s="60">
        <v>63.5</v>
      </c>
      <c r="H19" s="56">
        <f t="shared" si="1"/>
        <v>5.1000000000000014</v>
      </c>
      <c r="I19" s="56">
        <f t="shared" si="2"/>
        <v>5.8999999999999986</v>
      </c>
      <c r="J19" s="56">
        <f t="shared" si="3"/>
        <v>15.700000000000003</v>
      </c>
    </row>
    <row r="20" spans="1:10" ht="14.65" customHeight="1">
      <c r="A20" s="29" t="s">
        <v>40</v>
      </c>
      <c r="B20" s="61">
        <v>35</v>
      </c>
      <c r="C20" s="61">
        <v>38.6</v>
      </c>
      <c r="D20" s="61">
        <v>58.8</v>
      </c>
      <c r="E20" s="61">
        <v>39.4</v>
      </c>
      <c r="F20" s="61">
        <v>49.6</v>
      </c>
      <c r="G20" s="61">
        <v>64.3</v>
      </c>
      <c r="H20" s="57">
        <f t="shared" si="1"/>
        <v>4.3999999999999986</v>
      </c>
      <c r="I20" s="57">
        <f t="shared" si="2"/>
        <v>11</v>
      </c>
      <c r="J20" s="57">
        <f t="shared" si="3"/>
        <v>5.5</v>
      </c>
    </row>
    <row r="21" spans="1:10" ht="14.65" customHeight="1">
      <c r="A21" s="30" t="s">
        <v>41</v>
      </c>
      <c r="B21" s="60">
        <v>56.1</v>
      </c>
      <c r="C21" s="60">
        <v>71.900000000000006</v>
      </c>
      <c r="D21" s="60">
        <v>86.1</v>
      </c>
      <c r="E21" s="60">
        <v>57.7</v>
      </c>
      <c r="F21" s="60">
        <v>78.8</v>
      </c>
      <c r="G21" s="60">
        <v>92.4</v>
      </c>
      <c r="H21" s="56">
        <f t="shared" si="1"/>
        <v>1.6000000000000014</v>
      </c>
      <c r="I21" s="56">
        <f t="shared" si="2"/>
        <v>6.8999999999999915</v>
      </c>
      <c r="J21" s="56">
        <f t="shared" si="3"/>
        <v>6.3000000000000114</v>
      </c>
    </row>
    <row r="22" spans="1:10" ht="14.65" customHeight="1">
      <c r="A22" s="29" t="s">
        <v>42</v>
      </c>
      <c r="B22" s="61">
        <v>55.9</v>
      </c>
      <c r="C22" s="61">
        <v>71.599999999999994</v>
      </c>
      <c r="D22" s="61">
        <v>84.1</v>
      </c>
      <c r="E22" s="61">
        <v>53.5</v>
      </c>
      <c r="F22" s="61">
        <v>73.5</v>
      </c>
      <c r="G22" s="61">
        <v>90.4</v>
      </c>
      <c r="H22" s="57">
        <f>E22-B22</f>
        <v>-2.3999999999999986</v>
      </c>
      <c r="I22" s="57">
        <f t="shared" si="2"/>
        <v>1.9000000000000057</v>
      </c>
      <c r="J22" s="57">
        <f t="shared" si="3"/>
        <v>6.3000000000000114</v>
      </c>
    </row>
    <row r="23" spans="1:10" ht="14.65" customHeight="1">
      <c r="A23" s="28" t="s">
        <v>43</v>
      </c>
      <c r="B23" s="60">
        <v>57.5</v>
      </c>
      <c r="C23" s="60">
        <v>75.2</v>
      </c>
      <c r="D23" s="60">
        <v>86.1</v>
      </c>
      <c r="E23" s="60">
        <v>61.3</v>
      </c>
      <c r="F23" s="60">
        <v>85.9</v>
      </c>
      <c r="G23" s="60">
        <v>93.4</v>
      </c>
      <c r="H23" s="56">
        <f t="shared" si="1"/>
        <v>3.7999999999999972</v>
      </c>
      <c r="I23" s="56">
        <f t="shared" si="2"/>
        <v>10.700000000000003</v>
      </c>
      <c r="J23" s="56">
        <f t="shared" si="3"/>
        <v>7.3000000000000114</v>
      </c>
    </row>
    <row r="24" spans="1:10" ht="14.65" customHeight="1">
      <c r="A24" s="29" t="s">
        <v>44</v>
      </c>
      <c r="B24" s="61">
        <v>60.4</v>
      </c>
      <c r="C24" s="61">
        <v>77.3</v>
      </c>
      <c r="D24" s="61">
        <v>86.9</v>
      </c>
      <c r="E24" s="61">
        <v>62.5</v>
      </c>
      <c r="F24" s="61">
        <v>85.7</v>
      </c>
      <c r="G24" s="61">
        <v>96</v>
      </c>
      <c r="H24" s="57">
        <f t="shared" si="1"/>
        <v>2.1000000000000014</v>
      </c>
      <c r="I24" s="57">
        <f t="shared" si="2"/>
        <v>8.4000000000000057</v>
      </c>
      <c r="J24" s="57">
        <f t="shared" si="3"/>
        <v>9.0999999999999943</v>
      </c>
    </row>
    <row r="25" spans="1:10" ht="14.65" customHeight="1">
      <c r="A25" s="28" t="s">
        <v>45</v>
      </c>
      <c r="B25" s="60">
        <v>52.5</v>
      </c>
      <c r="C25" s="60">
        <v>67.2</v>
      </c>
      <c r="D25" s="60">
        <v>83.3</v>
      </c>
      <c r="E25" s="60">
        <v>56.7</v>
      </c>
      <c r="F25" s="60">
        <v>77</v>
      </c>
      <c r="G25" s="60">
        <v>90.600000000000009</v>
      </c>
      <c r="H25" s="56">
        <f t="shared" si="1"/>
        <v>4.2000000000000028</v>
      </c>
      <c r="I25" s="56">
        <f t="shared" si="2"/>
        <v>9.7999999999999972</v>
      </c>
      <c r="J25" s="56">
        <f t="shared" si="3"/>
        <v>7.3000000000000114</v>
      </c>
    </row>
    <row r="26" spans="1:10" ht="14.65" customHeight="1">
      <c r="A26" s="29" t="s">
        <v>46</v>
      </c>
      <c r="B26" s="61">
        <v>60.8</v>
      </c>
      <c r="C26" s="61">
        <v>82.2</v>
      </c>
      <c r="D26" s="61">
        <v>88.4</v>
      </c>
      <c r="E26" s="61">
        <v>62.2</v>
      </c>
      <c r="F26" s="61">
        <v>86.1</v>
      </c>
      <c r="G26" s="61">
        <v>93.100000000000009</v>
      </c>
      <c r="H26" s="57">
        <f t="shared" si="1"/>
        <v>1.4000000000000057</v>
      </c>
      <c r="I26" s="57">
        <f t="shared" si="2"/>
        <v>3.8999999999999915</v>
      </c>
      <c r="J26" s="57">
        <f t="shared" si="3"/>
        <v>4.7000000000000028</v>
      </c>
    </row>
    <row r="27" spans="1:10" ht="14.65" customHeight="1">
      <c r="A27" s="342" t="s">
        <v>47</v>
      </c>
      <c r="B27" s="346">
        <v>53.6</v>
      </c>
      <c r="C27" s="346">
        <v>63.2</v>
      </c>
      <c r="D27" s="346">
        <v>88.9</v>
      </c>
      <c r="E27" s="346">
        <v>56.6</v>
      </c>
      <c r="F27" s="346">
        <v>72.599999999999994</v>
      </c>
      <c r="G27" s="346">
        <v>95</v>
      </c>
      <c r="H27" s="347">
        <f t="shared" si="1"/>
        <v>3</v>
      </c>
      <c r="I27" s="347">
        <f t="shared" si="2"/>
        <v>9.3999999999999915</v>
      </c>
      <c r="J27" s="347">
        <f t="shared" si="3"/>
        <v>6.0999999999999943</v>
      </c>
    </row>
    <row r="28" spans="1:10" ht="20.149999999999999" customHeight="1">
      <c r="A28" s="378" t="s">
        <v>236</v>
      </c>
      <c r="B28" s="378"/>
      <c r="C28" s="378"/>
      <c r="D28" s="378"/>
      <c r="E28" s="378"/>
      <c r="F28" s="378"/>
      <c r="G28" s="378"/>
      <c r="H28" s="378"/>
      <c r="I28" s="378"/>
      <c r="J28" s="378"/>
    </row>
  </sheetData>
  <mergeCells count="13">
    <mergeCell ref="A28:J28"/>
    <mergeCell ref="H8:J8"/>
    <mergeCell ref="A5:A7"/>
    <mergeCell ref="B5:D5"/>
    <mergeCell ref="E5:G5"/>
    <mergeCell ref="H5:J5"/>
    <mergeCell ref="B6:B7"/>
    <mergeCell ref="C6:D6"/>
    <mergeCell ref="E6:E7"/>
    <mergeCell ref="F6:G6"/>
    <mergeCell ref="H6:H7"/>
    <mergeCell ref="I6:J6"/>
    <mergeCell ref="B8:G8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1200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7"/>
  <sheetViews>
    <sheetView zoomScaleNormal="100" workbookViewId="0"/>
  </sheetViews>
  <sheetFormatPr baseColWidth="10" defaultColWidth="10.81640625" defaultRowHeight="14"/>
  <cols>
    <col min="1" max="1" width="26.26953125" style="37" customWidth="1"/>
    <col min="2" max="9" width="14.54296875" style="37" customWidth="1"/>
    <col min="10" max="10" width="16.54296875" style="37" customWidth="1"/>
    <col min="11" max="12" width="14.54296875" style="37" customWidth="1"/>
    <col min="13" max="16384" width="10.81640625" style="37"/>
  </cols>
  <sheetData>
    <row r="1" spans="1:12" s="34" customFormat="1" ht="20.25" customHeight="1">
      <c r="A1" s="4" t="s">
        <v>0</v>
      </c>
    </row>
    <row r="2" spans="1:12" s="3" customFormat="1" ht="14.65" customHeight="1">
      <c r="A2" s="10"/>
    </row>
    <row r="3" spans="1:12" s="11" customFormat="1" ht="14.65" customHeight="1">
      <c r="A3" s="36" t="s">
        <v>328</v>
      </c>
    </row>
    <row r="4" spans="1:12" s="3" customFormat="1" ht="14.65" customHeight="1" thickBot="1"/>
    <row r="5" spans="1:12" s="11" customFormat="1" ht="14.65" customHeight="1" thickBot="1">
      <c r="A5" s="389" t="s">
        <v>196</v>
      </c>
      <c r="B5" s="402" t="s">
        <v>54</v>
      </c>
      <c r="C5" s="397" t="s">
        <v>209</v>
      </c>
      <c r="D5" s="424"/>
      <c r="E5" s="424"/>
      <c r="F5" s="424"/>
      <c r="G5" s="424"/>
      <c r="H5" s="424"/>
      <c r="I5" s="424"/>
      <c r="J5" s="424"/>
      <c r="K5" s="424"/>
      <c r="L5" s="389" t="s">
        <v>188</v>
      </c>
    </row>
    <row r="6" spans="1:12" s="11" customFormat="1" ht="14.65" customHeight="1" thickBot="1">
      <c r="A6" s="389"/>
      <c r="B6" s="428"/>
      <c r="C6" s="389" t="s">
        <v>189</v>
      </c>
      <c r="D6" s="389" t="s">
        <v>190</v>
      </c>
      <c r="E6" s="389" t="s">
        <v>197</v>
      </c>
      <c r="F6" s="389" t="s">
        <v>199</v>
      </c>
      <c r="G6" s="389" t="s">
        <v>191</v>
      </c>
      <c r="H6" s="389" t="s">
        <v>75</v>
      </c>
      <c r="I6" s="389"/>
      <c r="J6" s="389" t="s">
        <v>198</v>
      </c>
      <c r="K6" s="389" t="s">
        <v>192</v>
      </c>
      <c r="L6" s="389"/>
    </row>
    <row r="7" spans="1:12" s="11" customFormat="1" ht="48" customHeight="1" thickBot="1">
      <c r="A7" s="389"/>
      <c r="B7" s="428"/>
      <c r="C7" s="382"/>
      <c r="D7" s="382"/>
      <c r="E7" s="382"/>
      <c r="F7" s="382"/>
      <c r="G7" s="382"/>
      <c r="H7" s="237" t="s">
        <v>221</v>
      </c>
      <c r="I7" s="237" t="s">
        <v>220</v>
      </c>
      <c r="J7" s="382"/>
      <c r="K7" s="382"/>
      <c r="L7" s="382"/>
    </row>
    <row r="8" spans="1:12" s="214" customFormat="1" ht="14.65" customHeight="1" thickBot="1">
      <c r="A8" s="213"/>
      <c r="B8" s="429" t="s">
        <v>29</v>
      </c>
      <c r="C8" s="430"/>
      <c r="D8" s="430"/>
      <c r="E8" s="430"/>
      <c r="F8" s="430"/>
      <c r="G8" s="430" t="s">
        <v>29</v>
      </c>
      <c r="H8" s="430"/>
      <c r="I8" s="430"/>
      <c r="J8" s="430"/>
      <c r="K8" s="430"/>
      <c r="L8" s="431"/>
    </row>
    <row r="9" spans="1:12" s="214" customFormat="1" ht="14.65" customHeight="1" thickBot="1">
      <c r="A9" s="213"/>
      <c r="B9" s="432" t="s">
        <v>5</v>
      </c>
      <c r="C9" s="432"/>
      <c r="D9" s="432"/>
      <c r="E9" s="432"/>
      <c r="F9" s="432"/>
      <c r="G9" s="432" t="s">
        <v>5</v>
      </c>
      <c r="H9" s="432"/>
      <c r="I9" s="432"/>
      <c r="J9" s="432"/>
      <c r="K9" s="432"/>
      <c r="L9" s="432"/>
    </row>
    <row r="10" spans="1:12" s="3" customFormat="1" ht="14.65" customHeight="1" thickBot="1">
      <c r="A10" s="13" t="s">
        <v>1</v>
      </c>
      <c r="B10" s="216">
        <f>SUM(B11:B13)</f>
        <v>592162</v>
      </c>
      <c r="C10" s="216">
        <f>C23+C36</f>
        <v>25718</v>
      </c>
      <c r="D10" s="216">
        <f t="shared" ref="D10:L10" si="0">D23+D36</f>
        <v>56228</v>
      </c>
      <c r="E10" s="216">
        <f t="shared" si="0"/>
        <v>278610</v>
      </c>
      <c r="F10" s="216">
        <f t="shared" si="0"/>
        <v>156870</v>
      </c>
      <c r="G10" s="216">
        <f t="shared" si="0"/>
        <v>222510</v>
      </c>
      <c r="H10" s="216">
        <f t="shared" si="0"/>
        <v>104134</v>
      </c>
      <c r="I10" s="216">
        <f t="shared" si="0"/>
        <v>118376</v>
      </c>
      <c r="J10" s="216">
        <f t="shared" si="0"/>
        <v>14253</v>
      </c>
      <c r="K10" s="216">
        <f t="shared" si="0"/>
        <v>22035</v>
      </c>
      <c r="L10" s="216">
        <f t="shared" si="0"/>
        <v>28970</v>
      </c>
    </row>
    <row r="11" spans="1:12" s="3" customFormat="1" ht="14.65" customHeight="1" thickBot="1">
      <c r="A11" s="14" t="s">
        <v>194</v>
      </c>
      <c r="B11" s="43">
        <f>B24+B37</f>
        <v>108858</v>
      </c>
      <c r="C11" s="231" t="s">
        <v>53</v>
      </c>
      <c r="D11" s="43">
        <f>D24+D37</f>
        <v>14351</v>
      </c>
      <c r="E11" s="231" t="s">
        <v>53</v>
      </c>
      <c r="F11" s="43">
        <f t="shared" ref="F11:I14" si="1">F24+F37</f>
        <v>17807</v>
      </c>
      <c r="G11" s="43">
        <f t="shared" si="1"/>
        <v>30688</v>
      </c>
      <c r="H11" s="43">
        <f t="shared" si="1"/>
        <v>13250</v>
      </c>
      <c r="I11" s="43">
        <f t="shared" si="1"/>
        <v>17438</v>
      </c>
      <c r="J11" s="231" t="s">
        <v>53</v>
      </c>
      <c r="K11" s="231" t="s">
        <v>53</v>
      </c>
      <c r="L11" s="43">
        <f>L24+L37</f>
        <v>6282</v>
      </c>
    </row>
    <row r="12" spans="1:12" s="3" customFormat="1" ht="14.65" customHeight="1" thickBot="1">
      <c r="A12" s="81" t="s">
        <v>195</v>
      </c>
      <c r="B12" s="39">
        <f>B25+B38</f>
        <v>269744</v>
      </c>
      <c r="C12" s="39" t="s">
        <v>53</v>
      </c>
      <c r="D12" s="39">
        <f>D25+D38</f>
        <v>19637</v>
      </c>
      <c r="E12" s="39" t="s">
        <v>53</v>
      </c>
      <c r="F12" s="39">
        <f t="shared" si="1"/>
        <v>78866</v>
      </c>
      <c r="G12" s="39">
        <f t="shared" si="1"/>
        <v>103353</v>
      </c>
      <c r="H12" s="39">
        <f t="shared" si="1"/>
        <v>54772</v>
      </c>
      <c r="I12" s="39">
        <f t="shared" si="1"/>
        <v>48581</v>
      </c>
      <c r="J12" s="39" t="s">
        <v>53</v>
      </c>
      <c r="K12" s="39" t="s">
        <v>53</v>
      </c>
      <c r="L12" s="39">
        <f>L25+L38</f>
        <v>13065</v>
      </c>
    </row>
    <row r="13" spans="1:12" s="3" customFormat="1" ht="14.65" customHeight="1" thickBot="1">
      <c r="A13" s="14" t="s">
        <v>212</v>
      </c>
      <c r="B13" s="42">
        <f>B26+B39</f>
        <v>213560</v>
      </c>
      <c r="C13" s="42" t="s">
        <v>53</v>
      </c>
      <c r="D13" s="42">
        <f>D26+D39</f>
        <v>22240</v>
      </c>
      <c r="E13" s="42" t="s">
        <v>53</v>
      </c>
      <c r="F13" s="42">
        <f t="shared" si="1"/>
        <v>60197</v>
      </c>
      <c r="G13" s="42">
        <f t="shared" si="1"/>
        <v>88469</v>
      </c>
      <c r="H13" s="42">
        <f t="shared" si="1"/>
        <v>36112</v>
      </c>
      <c r="I13" s="42">
        <f t="shared" si="1"/>
        <v>52357</v>
      </c>
      <c r="J13" s="42" t="s">
        <v>53</v>
      </c>
      <c r="K13" s="42" t="s">
        <v>53</v>
      </c>
      <c r="L13" s="42">
        <f>L26+L39</f>
        <v>9623</v>
      </c>
    </row>
    <row r="14" spans="1:12" s="3" customFormat="1" ht="14.65" customHeight="1" thickBot="1">
      <c r="A14" s="81" t="s">
        <v>200</v>
      </c>
      <c r="B14" s="39">
        <f>B27+B40</f>
        <v>326158</v>
      </c>
      <c r="C14" s="39">
        <f>C27+C40</f>
        <v>17456</v>
      </c>
      <c r="D14" s="39">
        <f>D27+D40</f>
        <v>35824</v>
      </c>
      <c r="E14" s="39">
        <f>E27+E40</f>
        <v>143474</v>
      </c>
      <c r="F14" s="39">
        <f t="shared" si="1"/>
        <v>82877</v>
      </c>
      <c r="G14" s="39">
        <f t="shared" si="1"/>
        <v>122279</v>
      </c>
      <c r="H14" s="39">
        <f t="shared" si="1"/>
        <v>50558</v>
      </c>
      <c r="I14" s="39">
        <f t="shared" si="1"/>
        <v>71721</v>
      </c>
      <c r="J14" s="39">
        <f>J27+J40</f>
        <v>7561</v>
      </c>
      <c r="K14" s="39">
        <f>K27+K40</f>
        <v>18776</v>
      </c>
      <c r="L14" s="39">
        <f>L27+L40</f>
        <v>16580</v>
      </c>
    </row>
    <row r="15" spans="1:12" s="214" customFormat="1" ht="14.65" customHeight="1" thickBot="1">
      <c r="A15" s="213"/>
      <c r="B15" s="391" t="s">
        <v>193</v>
      </c>
      <c r="C15" s="391"/>
      <c r="D15" s="391"/>
      <c r="E15" s="391"/>
      <c r="F15" s="391"/>
      <c r="G15" s="391" t="s">
        <v>193</v>
      </c>
      <c r="H15" s="391"/>
      <c r="I15" s="391"/>
      <c r="J15" s="391"/>
      <c r="K15" s="391"/>
      <c r="L15" s="391"/>
    </row>
    <row r="16" spans="1:12" s="3" customFormat="1" ht="14.65" customHeight="1" thickBot="1">
      <c r="A16" s="13" t="s">
        <v>1</v>
      </c>
      <c r="B16" s="40">
        <f t="shared" ref="B16:L16" si="2">B10*100/B$10</f>
        <v>100</v>
      </c>
      <c r="C16" s="40">
        <f t="shared" si="2"/>
        <v>100</v>
      </c>
      <c r="D16" s="40">
        <f t="shared" si="2"/>
        <v>100</v>
      </c>
      <c r="E16" s="40">
        <f t="shared" si="2"/>
        <v>100</v>
      </c>
      <c r="F16" s="40">
        <f t="shared" si="2"/>
        <v>100</v>
      </c>
      <c r="G16" s="40">
        <f t="shared" si="2"/>
        <v>100</v>
      </c>
      <c r="H16" s="40">
        <f t="shared" si="2"/>
        <v>100</v>
      </c>
      <c r="I16" s="40">
        <f t="shared" si="2"/>
        <v>100</v>
      </c>
      <c r="J16" s="40">
        <f t="shared" si="2"/>
        <v>100</v>
      </c>
      <c r="K16" s="40">
        <f t="shared" si="2"/>
        <v>100</v>
      </c>
      <c r="L16" s="40">
        <f t="shared" si="2"/>
        <v>100</v>
      </c>
    </row>
    <row r="17" spans="1:12" s="3" customFormat="1" ht="14.65" customHeight="1" thickBot="1">
      <c r="A17" s="14" t="s">
        <v>194</v>
      </c>
      <c r="B17" s="231" t="s">
        <v>53</v>
      </c>
      <c r="C17" s="231" t="s">
        <v>53</v>
      </c>
      <c r="D17" s="215">
        <f>D11*100/D$10</f>
        <v>25.522871167389912</v>
      </c>
      <c r="E17" s="231" t="s">
        <v>53</v>
      </c>
      <c r="F17" s="215">
        <f t="shared" ref="F17:I20" si="3">F11*100/F$10</f>
        <v>11.351437496015809</v>
      </c>
      <c r="G17" s="215">
        <f t="shared" si="3"/>
        <v>13.791739697092266</v>
      </c>
      <c r="H17" s="215">
        <f t="shared" si="3"/>
        <v>12.723990243340312</v>
      </c>
      <c r="I17" s="215">
        <f t="shared" si="3"/>
        <v>14.731026559437725</v>
      </c>
      <c r="J17" s="231" t="s">
        <v>53</v>
      </c>
      <c r="K17" s="231" t="s">
        <v>53</v>
      </c>
      <c r="L17" s="215">
        <f>L11*100/L$10</f>
        <v>21.684501208146358</v>
      </c>
    </row>
    <row r="18" spans="1:12" s="3" customFormat="1" ht="14.65" customHeight="1" thickBot="1">
      <c r="A18" s="81" t="s">
        <v>195</v>
      </c>
      <c r="B18" s="39" t="s">
        <v>53</v>
      </c>
      <c r="C18" s="39" t="s">
        <v>53</v>
      </c>
      <c r="D18" s="60">
        <f>D12*100/D$10</f>
        <v>34.923881340257523</v>
      </c>
      <c r="E18" s="39" t="s">
        <v>53</v>
      </c>
      <c r="F18" s="60">
        <f t="shared" si="3"/>
        <v>50.274749792822085</v>
      </c>
      <c r="G18" s="60">
        <f t="shared" si="3"/>
        <v>46.448698934879332</v>
      </c>
      <c r="H18" s="60">
        <f t="shared" si="3"/>
        <v>52.597614611942305</v>
      </c>
      <c r="I18" s="60">
        <f t="shared" si="3"/>
        <v>41.039568831519901</v>
      </c>
      <c r="J18" s="39" t="s">
        <v>53</v>
      </c>
      <c r="K18" s="39" t="s">
        <v>53</v>
      </c>
      <c r="L18" s="60">
        <f>L12*100/L$10</f>
        <v>45.098377632033134</v>
      </c>
    </row>
    <row r="19" spans="1:12" s="3" customFormat="1" ht="14.65" customHeight="1" thickBot="1">
      <c r="A19" s="14" t="s">
        <v>212</v>
      </c>
      <c r="B19" s="42" t="s">
        <v>53</v>
      </c>
      <c r="C19" s="42" t="s">
        <v>53</v>
      </c>
      <c r="D19" s="61">
        <f>D13*100/D$10</f>
        <v>39.553247492352561</v>
      </c>
      <c r="E19" s="42" t="s">
        <v>53</v>
      </c>
      <c r="F19" s="61">
        <f t="shared" si="3"/>
        <v>38.37381271116211</v>
      </c>
      <c r="G19" s="61">
        <f t="shared" si="3"/>
        <v>39.7595613680284</v>
      </c>
      <c r="H19" s="61">
        <f t="shared" si="3"/>
        <v>34.678395144717385</v>
      </c>
      <c r="I19" s="61">
        <f t="shared" si="3"/>
        <v>44.229404609042376</v>
      </c>
      <c r="J19" s="42" t="s">
        <v>53</v>
      </c>
      <c r="K19" s="42" t="s">
        <v>53</v>
      </c>
      <c r="L19" s="61">
        <f>L13*100/L$10</f>
        <v>33.217121159820501</v>
      </c>
    </row>
    <row r="20" spans="1:12" s="3" customFormat="1" ht="14.65" customHeight="1" thickBot="1">
      <c r="A20" s="81" t="s">
        <v>200</v>
      </c>
      <c r="B20" s="60">
        <f>B14*100/B$10</f>
        <v>55.079184412373642</v>
      </c>
      <c r="C20" s="60">
        <f>C14*100/C$10</f>
        <v>67.874640329730155</v>
      </c>
      <c r="D20" s="60">
        <f>D14*100/D$10</f>
        <v>63.712029593796686</v>
      </c>
      <c r="E20" s="60">
        <f>E14*100/E$10</f>
        <v>51.496356914683609</v>
      </c>
      <c r="F20" s="60">
        <f t="shared" si="3"/>
        <v>52.831644036463317</v>
      </c>
      <c r="G20" s="60">
        <f t="shared" si="3"/>
        <v>54.954384072625949</v>
      </c>
      <c r="H20" s="60">
        <f t="shared" si="3"/>
        <v>48.550905563984863</v>
      </c>
      <c r="I20" s="60">
        <f t="shared" si="3"/>
        <v>60.587450158815976</v>
      </c>
      <c r="J20" s="60">
        <f>J14*100/J$10</f>
        <v>53.048481021539324</v>
      </c>
      <c r="K20" s="60">
        <f>K14*100/K$10</f>
        <v>85.209893351486272</v>
      </c>
      <c r="L20" s="60">
        <f>L14*100/L$10</f>
        <v>57.231618916120127</v>
      </c>
    </row>
    <row r="21" spans="1:12" s="214" customFormat="1" ht="14.65" customHeight="1" thickBot="1">
      <c r="A21" s="213"/>
      <c r="B21" s="429" t="s">
        <v>30</v>
      </c>
      <c r="C21" s="430"/>
      <c r="D21" s="430"/>
      <c r="E21" s="430"/>
      <c r="F21" s="430"/>
      <c r="G21" s="430" t="s">
        <v>30</v>
      </c>
      <c r="H21" s="430"/>
      <c r="I21" s="430"/>
      <c r="J21" s="430"/>
      <c r="K21" s="430"/>
      <c r="L21" s="431"/>
    </row>
    <row r="22" spans="1:12" s="214" customFormat="1" ht="14.65" customHeight="1" thickBot="1">
      <c r="A22" s="213"/>
      <c r="B22" s="432" t="s">
        <v>5</v>
      </c>
      <c r="C22" s="432"/>
      <c r="D22" s="432"/>
      <c r="E22" s="432"/>
      <c r="F22" s="432"/>
      <c r="G22" s="432" t="s">
        <v>5</v>
      </c>
      <c r="H22" s="432"/>
      <c r="I22" s="432"/>
      <c r="J22" s="432"/>
      <c r="K22" s="432"/>
      <c r="L22" s="432"/>
    </row>
    <row r="23" spans="1:12" s="3" customFormat="1" ht="14.65" customHeight="1" thickBot="1">
      <c r="A23" s="13" t="s">
        <v>1</v>
      </c>
      <c r="B23" s="216">
        <f>SUM(B24:B26)</f>
        <v>574689</v>
      </c>
      <c r="C23" s="216">
        <v>23834</v>
      </c>
      <c r="D23" s="216">
        <f>SUM(D24:D26)</f>
        <v>53067</v>
      </c>
      <c r="E23" s="216">
        <v>272492</v>
      </c>
      <c r="F23" s="216">
        <f>SUM(F24:F26)</f>
        <v>153856</v>
      </c>
      <c r="G23" s="216">
        <f>SUM(H23:I23)</f>
        <v>216191</v>
      </c>
      <c r="H23" s="216">
        <f>SUM(H24:H26)</f>
        <v>101598</v>
      </c>
      <c r="I23" s="216">
        <f>SUM(I24:I26)</f>
        <v>114593</v>
      </c>
      <c r="J23" s="216">
        <v>14233</v>
      </c>
      <c r="K23" s="216">
        <v>20736</v>
      </c>
      <c r="L23" s="216">
        <f>SUM(L24:L26)</f>
        <v>27137</v>
      </c>
    </row>
    <row r="24" spans="1:12" s="3" customFormat="1" ht="14.65" customHeight="1" thickBot="1">
      <c r="A24" s="14" t="s">
        <v>194</v>
      </c>
      <c r="B24" s="43">
        <v>107257</v>
      </c>
      <c r="C24" s="231" t="s">
        <v>53</v>
      </c>
      <c r="D24" s="43">
        <v>14109</v>
      </c>
      <c r="E24" s="231" t="s">
        <v>53</v>
      </c>
      <c r="F24" s="43">
        <v>17735</v>
      </c>
      <c r="G24" s="43">
        <f t="shared" ref="G24:G26" si="4">SUM(H24:I24)</f>
        <v>30440</v>
      </c>
      <c r="H24" s="43">
        <v>13178</v>
      </c>
      <c r="I24" s="43">
        <v>17262</v>
      </c>
      <c r="J24" s="231" t="s">
        <v>53</v>
      </c>
      <c r="K24" s="231" t="s">
        <v>53</v>
      </c>
      <c r="L24" s="43">
        <v>5849</v>
      </c>
    </row>
    <row r="25" spans="1:12" s="3" customFormat="1" ht="14.65" customHeight="1" thickBot="1">
      <c r="A25" s="81" t="s">
        <v>195</v>
      </c>
      <c r="B25" s="39">
        <v>266057</v>
      </c>
      <c r="C25" s="39" t="s">
        <v>53</v>
      </c>
      <c r="D25" s="39">
        <v>19188</v>
      </c>
      <c r="E25" s="39" t="s">
        <v>53</v>
      </c>
      <c r="F25" s="39">
        <v>78478</v>
      </c>
      <c r="G25" s="39">
        <f t="shared" si="4"/>
        <v>102380</v>
      </c>
      <c r="H25" s="39">
        <v>54410</v>
      </c>
      <c r="I25" s="39">
        <v>47970</v>
      </c>
      <c r="J25" s="39" t="s">
        <v>53</v>
      </c>
      <c r="K25" s="39" t="s">
        <v>53</v>
      </c>
      <c r="L25" s="39">
        <v>12298</v>
      </c>
    </row>
    <row r="26" spans="1:12" s="3" customFormat="1" ht="14.65" customHeight="1" thickBot="1">
      <c r="A26" s="14" t="s">
        <v>212</v>
      </c>
      <c r="B26" s="42">
        <f>73438+127937</f>
        <v>201375</v>
      </c>
      <c r="C26" s="42" t="s">
        <v>53</v>
      </c>
      <c r="D26" s="42">
        <v>19770</v>
      </c>
      <c r="E26" s="42" t="s">
        <v>53</v>
      </c>
      <c r="F26" s="42">
        <v>57643</v>
      </c>
      <c r="G26" s="42">
        <f t="shared" si="4"/>
        <v>83371</v>
      </c>
      <c r="H26" s="42">
        <v>34010</v>
      </c>
      <c r="I26" s="42">
        <v>49361</v>
      </c>
      <c r="J26" s="42" t="s">
        <v>53</v>
      </c>
      <c r="K26" s="42" t="s">
        <v>53</v>
      </c>
      <c r="L26" s="42">
        <v>8990</v>
      </c>
    </row>
    <row r="27" spans="1:12" s="3" customFormat="1" ht="14.65" customHeight="1" thickBot="1">
      <c r="A27" s="81" t="s">
        <v>200</v>
      </c>
      <c r="B27" s="39">
        <v>309680</v>
      </c>
      <c r="C27" s="39">
        <v>15586</v>
      </c>
      <c r="D27" s="39">
        <v>32688</v>
      </c>
      <c r="E27" s="39">
        <v>137425</v>
      </c>
      <c r="F27" s="39">
        <v>79903</v>
      </c>
      <c r="G27" s="39">
        <v>116047</v>
      </c>
      <c r="H27" s="39">
        <v>48056</v>
      </c>
      <c r="I27" s="39">
        <v>67991</v>
      </c>
      <c r="J27" s="39">
        <v>7544</v>
      </c>
      <c r="K27" s="39">
        <v>18149</v>
      </c>
      <c r="L27" s="39">
        <v>14897</v>
      </c>
    </row>
    <row r="28" spans="1:12" s="214" customFormat="1" ht="14.65" customHeight="1" thickBot="1">
      <c r="A28" s="213"/>
      <c r="B28" s="391" t="s">
        <v>193</v>
      </c>
      <c r="C28" s="391"/>
      <c r="D28" s="391"/>
      <c r="E28" s="391"/>
      <c r="F28" s="391"/>
      <c r="G28" s="391" t="s">
        <v>193</v>
      </c>
      <c r="H28" s="391"/>
      <c r="I28" s="391"/>
      <c r="J28" s="391"/>
      <c r="K28" s="391"/>
      <c r="L28" s="391"/>
    </row>
    <row r="29" spans="1:12" s="3" customFormat="1" ht="14.65" customHeight="1" thickBot="1">
      <c r="A29" s="13" t="s">
        <v>1</v>
      </c>
      <c r="B29" s="40">
        <f t="shared" ref="B29:L29" si="5">B23*100/B$23</f>
        <v>100</v>
      </c>
      <c r="C29" s="40">
        <f t="shared" si="5"/>
        <v>100</v>
      </c>
      <c r="D29" s="40">
        <f t="shared" si="5"/>
        <v>100</v>
      </c>
      <c r="E29" s="40">
        <f t="shared" si="5"/>
        <v>100</v>
      </c>
      <c r="F29" s="40">
        <f t="shared" si="5"/>
        <v>100</v>
      </c>
      <c r="G29" s="40">
        <f t="shared" si="5"/>
        <v>100</v>
      </c>
      <c r="H29" s="40">
        <f t="shared" si="5"/>
        <v>100</v>
      </c>
      <c r="I29" s="40">
        <f t="shared" si="5"/>
        <v>100</v>
      </c>
      <c r="J29" s="40">
        <f t="shared" si="5"/>
        <v>100</v>
      </c>
      <c r="K29" s="40">
        <f t="shared" si="5"/>
        <v>100</v>
      </c>
      <c r="L29" s="40">
        <f t="shared" si="5"/>
        <v>100</v>
      </c>
    </row>
    <row r="30" spans="1:12" s="3" customFormat="1" ht="14.65" customHeight="1" thickBot="1">
      <c r="A30" s="14" t="s">
        <v>194</v>
      </c>
      <c r="B30" s="215">
        <f>B24*100/B$23</f>
        <v>18.663485815806464</v>
      </c>
      <c r="C30" s="231" t="s">
        <v>53</v>
      </c>
      <c r="D30" s="215">
        <f>D24*100/D$23</f>
        <v>26.587144553112104</v>
      </c>
      <c r="E30" s="231" t="s">
        <v>53</v>
      </c>
      <c r="F30" s="215">
        <f t="shared" ref="F30:I33" si="6">F24*100/F$23</f>
        <v>11.527012271214643</v>
      </c>
      <c r="G30" s="215">
        <f t="shared" si="6"/>
        <v>14.080142096572013</v>
      </c>
      <c r="H30" s="215">
        <f t="shared" si="6"/>
        <v>12.970727770231697</v>
      </c>
      <c r="I30" s="215">
        <f t="shared" si="6"/>
        <v>15.06374734931453</v>
      </c>
      <c r="J30" s="231" t="s">
        <v>53</v>
      </c>
      <c r="K30" s="231" t="s">
        <v>53</v>
      </c>
      <c r="L30" s="215">
        <f>L24*100/L$23</f>
        <v>21.553598408077534</v>
      </c>
    </row>
    <row r="31" spans="1:12" s="3" customFormat="1" ht="14.65" customHeight="1" thickBot="1">
      <c r="A31" s="81" t="s">
        <v>195</v>
      </c>
      <c r="B31" s="60">
        <f>B25*100/B$23</f>
        <v>46.295822610142181</v>
      </c>
      <c r="C31" s="39" t="s">
        <v>53</v>
      </c>
      <c r="D31" s="60">
        <f>D25*100/D$23</f>
        <v>36.158064333766745</v>
      </c>
      <c r="E31" s="39" t="s">
        <v>53</v>
      </c>
      <c r="F31" s="60">
        <f t="shared" si="6"/>
        <v>51.007435524126457</v>
      </c>
      <c r="G31" s="60">
        <f t="shared" si="6"/>
        <v>47.356272925329918</v>
      </c>
      <c r="H31" s="60">
        <f t="shared" si="6"/>
        <v>53.554203822909898</v>
      </c>
      <c r="I31" s="60">
        <f t="shared" si="6"/>
        <v>41.861195710034643</v>
      </c>
      <c r="J31" s="39" t="s">
        <v>53</v>
      </c>
      <c r="K31" s="39" t="s">
        <v>53</v>
      </c>
      <c r="L31" s="60">
        <f>L25*100/L$23</f>
        <v>45.318200243210377</v>
      </c>
    </row>
    <row r="32" spans="1:12" s="3" customFormat="1" ht="14.65" customHeight="1" thickBot="1">
      <c r="A32" s="14" t="s">
        <v>212</v>
      </c>
      <c r="B32" s="61">
        <f>B26*100/B$23</f>
        <v>35.040691574051358</v>
      </c>
      <c r="C32" s="42" t="s">
        <v>53</v>
      </c>
      <c r="D32" s="61">
        <f>D26*100/D$23</f>
        <v>37.254791113121151</v>
      </c>
      <c r="E32" s="42" t="s">
        <v>53</v>
      </c>
      <c r="F32" s="61">
        <f t="shared" si="6"/>
        <v>37.465552204658898</v>
      </c>
      <c r="G32" s="61">
        <f t="shared" si="6"/>
        <v>38.563584978098071</v>
      </c>
      <c r="H32" s="61">
        <f t="shared" si="6"/>
        <v>33.475068406858405</v>
      </c>
      <c r="I32" s="61">
        <f t="shared" si="6"/>
        <v>43.075056940650825</v>
      </c>
      <c r="J32" s="42" t="s">
        <v>53</v>
      </c>
      <c r="K32" s="42" t="s">
        <v>53</v>
      </c>
      <c r="L32" s="61">
        <f>L26*100/L$23</f>
        <v>33.128201348712089</v>
      </c>
    </row>
    <row r="33" spans="1:12" s="3" customFormat="1" ht="14.65" customHeight="1" thickBot="1">
      <c r="A33" s="81" t="s">
        <v>200</v>
      </c>
      <c r="B33" s="60">
        <f>B27*100/B$23</f>
        <v>53.886536892127744</v>
      </c>
      <c r="C33" s="60">
        <f>C27*100/C$23</f>
        <v>65.393974993706465</v>
      </c>
      <c r="D33" s="60">
        <f>D27*100/D$23</f>
        <v>61.597603030131722</v>
      </c>
      <c r="E33" s="60">
        <f>E27*100/E$23</f>
        <v>50.432673252792739</v>
      </c>
      <c r="F33" s="60">
        <f t="shared" si="6"/>
        <v>51.933626247920131</v>
      </c>
      <c r="G33" s="60">
        <f t="shared" si="6"/>
        <v>53.677997696481356</v>
      </c>
      <c r="H33" s="60">
        <f t="shared" si="6"/>
        <v>47.300143703616214</v>
      </c>
      <c r="I33" s="60">
        <f t="shared" si="6"/>
        <v>59.332594486574223</v>
      </c>
      <c r="J33" s="60">
        <f>J27*100/J$23</f>
        <v>53.00358322208951</v>
      </c>
      <c r="K33" s="60">
        <f>K27*100/K$23</f>
        <v>87.524112654320987</v>
      </c>
      <c r="L33" s="60">
        <f>L27*100/L$23</f>
        <v>54.895530088071638</v>
      </c>
    </row>
    <row r="34" spans="1:12" s="214" customFormat="1" ht="14.65" customHeight="1" thickBot="1">
      <c r="A34" s="213"/>
      <c r="B34" s="429" t="s">
        <v>41</v>
      </c>
      <c r="C34" s="430"/>
      <c r="D34" s="430"/>
      <c r="E34" s="430"/>
      <c r="F34" s="430"/>
      <c r="G34" s="430" t="s">
        <v>41</v>
      </c>
      <c r="H34" s="430"/>
      <c r="I34" s="430"/>
      <c r="J34" s="430"/>
      <c r="K34" s="430"/>
      <c r="L34" s="431"/>
    </row>
    <row r="35" spans="1:12" s="214" customFormat="1" ht="14.65" customHeight="1" thickBot="1">
      <c r="A35" s="213"/>
      <c r="B35" s="432" t="s">
        <v>5</v>
      </c>
      <c r="C35" s="432"/>
      <c r="D35" s="432"/>
      <c r="E35" s="432"/>
      <c r="F35" s="432"/>
      <c r="G35" s="432" t="s">
        <v>5</v>
      </c>
      <c r="H35" s="432"/>
      <c r="I35" s="432"/>
      <c r="J35" s="432"/>
      <c r="K35" s="432"/>
      <c r="L35" s="432"/>
    </row>
    <row r="36" spans="1:12" s="3" customFormat="1" ht="14.65" customHeight="1" thickBot="1">
      <c r="A36" s="13" t="s">
        <v>1</v>
      </c>
      <c r="B36" s="216">
        <f>SUM(B37:B39)</f>
        <v>17473</v>
      </c>
      <c r="C36" s="216">
        <v>1884</v>
      </c>
      <c r="D36" s="216">
        <f>SUM(D37:D39)</f>
        <v>3161</v>
      </c>
      <c r="E36" s="216">
        <v>6118</v>
      </c>
      <c r="F36" s="216">
        <f>SUM(F37:F39)</f>
        <v>3014</v>
      </c>
      <c r="G36" s="216">
        <v>6319</v>
      </c>
      <c r="H36" s="216">
        <f>SUM(H37:H39)</f>
        <v>2536</v>
      </c>
      <c r="I36" s="216">
        <f>SUM(I37:I39)</f>
        <v>3783</v>
      </c>
      <c r="J36" s="216">
        <v>20</v>
      </c>
      <c r="K36" s="216">
        <v>1299</v>
      </c>
      <c r="L36" s="216">
        <v>1833</v>
      </c>
    </row>
    <row r="37" spans="1:12" s="3" customFormat="1" ht="14.65" customHeight="1" thickBot="1">
      <c r="A37" s="14" t="s">
        <v>194</v>
      </c>
      <c r="B37" s="43">
        <v>1601</v>
      </c>
      <c r="C37" s="231" t="s">
        <v>53</v>
      </c>
      <c r="D37" s="43">
        <v>242</v>
      </c>
      <c r="E37" s="231" t="s">
        <v>53</v>
      </c>
      <c r="F37" s="43">
        <v>72</v>
      </c>
      <c r="G37" s="43">
        <f>H37+I37</f>
        <v>248</v>
      </c>
      <c r="H37" s="43">
        <v>72</v>
      </c>
      <c r="I37" s="43">
        <v>176</v>
      </c>
      <c r="J37" s="231" t="s">
        <v>53</v>
      </c>
      <c r="K37" s="231" t="s">
        <v>53</v>
      </c>
      <c r="L37" s="43">
        <v>433</v>
      </c>
    </row>
    <row r="38" spans="1:12" s="3" customFormat="1" ht="14.65" customHeight="1" thickBot="1">
      <c r="A38" s="81" t="s">
        <v>195</v>
      </c>
      <c r="B38" s="39">
        <v>3687</v>
      </c>
      <c r="C38" s="39" t="s">
        <v>53</v>
      </c>
      <c r="D38" s="39">
        <v>449</v>
      </c>
      <c r="E38" s="39" t="s">
        <v>53</v>
      </c>
      <c r="F38" s="39">
        <v>388</v>
      </c>
      <c r="G38" s="39">
        <f t="shared" ref="G38:G39" si="7">H38+I38</f>
        <v>973</v>
      </c>
      <c r="H38" s="39">
        <v>362</v>
      </c>
      <c r="I38" s="39">
        <v>611</v>
      </c>
      <c r="J38" s="39" t="s">
        <v>53</v>
      </c>
      <c r="K38" s="39" t="s">
        <v>53</v>
      </c>
      <c r="L38" s="39">
        <v>767</v>
      </c>
    </row>
    <row r="39" spans="1:12" s="3" customFormat="1" ht="14.65" customHeight="1" thickBot="1">
      <c r="A39" s="14" t="s">
        <v>212</v>
      </c>
      <c r="B39" s="42">
        <f>3072+9113</f>
        <v>12185</v>
      </c>
      <c r="C39" s="42" t="s">
        <v>53</v>
      </c>
      <c r="D39" s="42">
        <v>2470</v>
      </c>
      <c r="E39" s="42" t="s">
        <v>53</v>
      </c>
      <c r="F39" s="42">
        <v>2554</v>
      </c>
      <c r="G39" s="42">
        <f t="shared" si="7"/>
        <v>5098</v>
      </c>
      <c r="H39" s="42">
        <v>2102</v>
      </c>
      <c r="I39" s="42">
        <v>2996</v>
      </c>
      <c r="J39" s="42" t="s">
        <v>53</v>
      </c>
      <c r="K39" s="42" t="s">
        <v>53</v>
      </c>
      <c r="L39" s="42">
        <v>633</v>
      </c>
    </row>
    <row r="40" spans="1:12" s="3" customFormat="1" ht="14.65" customHeight="1" thickBot="1">
      <c r="A40" s="81" t="s">
        <v>200</v>
      </c>
      <c r="B40" s="39">
        <v>16478</v>
      </c>
      <c r="C40" s="39">
        <v>1870</v>
      </c>
      <c r="D40" s="39">
        <v>3136</v>
      </c>
      <c r="E40" s="39">
        <v>6049</v>
      </c>
      <c r="F40" s="39">
        <v>2974</v>
      </c>
      <c r="G40" s="39">
        <v>6232</v>
      </c>
      <c r="H40" s="39">
        <v>2502</v>
      </c>
      <c r="I40" s="39">
        <v>3730</v>
      </c>
      <c r="J40" s="39">
        <v>17</v>
      </c>
      <c r="K40" s="39">
        <v>627</v>
      </c>
      <c r="L40" s="39">
        <v>1683</v>
      </c>
    </row>
    <row r="41" spans="1:12" s="214" customFormat="1" ht="14.65" customHeight="1" thickBot="1">
      <c r="A41" s="213"/>
      <c r="B41" s="391" t="s">
        <v>193</v>
      </c>
      <c r="C41" s="391"/>
      <c r="D41" s="391"/>
      <c r="E41" s="391"/>
      <c r="F41" s="391"/>
      <c r="G41" s="391" t="s">
        <v>193</v>
      </c>
      <c r="H41" s="391"/>
      <c r="I41" s="391"/>
      <c r="J41" s="391"/>
      <c r="K41" s="391"/>
      <c r="L41" s="391"/>
    </row>
    <row r="42" spans="1:12" s="3" customFormat="1" ht="14.65" customHeight="1" thickBot="1">
      <c r="A42" s="13" t="s">
        <v>1</v>
      </c>
      <c r="B42" s="40">
        <f t="shared" ref="B42:L42" si="8">B36*100/B$36</f>
        <v>100</v>
      </c>
      <c r="C42" s="40">
        <f t="shared" si="8"/>
        <v>100</v>
      </c>
      <c r="D42" s="40">
        <f t="shared" si="8"/>
        <v>100</v>
      </c>
      <c r="E42" s="40">
        <f t="shared" si="8"/>
        <v>100</v>
      </c>
      <c r="F42" s="40">
        <f t="shared" si="8"/>
        <v>100</v>
      </c>
      <c r="G42" s="40">
        <f t="shared" si="8"/>
        <v>100</v>
      </c>
      <c r="H42" s="40">
        <f t="shared" si="8"/>
        <v>100</v>
      </c>
      <c r="I42" s="40">
        <f t="shared" si="8"/>
        <v>100</v>
      </c>
      <c r="J42" s="40">
        <f t="shared" si="8"/>
        <v>100</v>
      </c>
      <c r="K42" s="40">
        <f t="shared" si="8"/>
        <v>100</v>
      </c>
      <c r="L42" s="40">
        <f t="shared" si="8"/>
        <v>100</v>
      </c>
    </row>
    <row r="43" spans="1:12" s="3" customFormat="1" ht="14.65" customHeight="1" thickBot="1">
      <c r="A43" s="14" t="s">
        <v>194</v>
      </c>
      <c r="B43" s="215">
        <f>B37*100/B$36</f>
        <v>9.1627081783322843</v>
      </c>
      <c r="C43" s="231" t="s">
        <v>53</v>
      </c>
      <c r="D43" s="215">
        <f>D37*100/D$36</f>
        <v>7.6558051249604553</v>
      </c>
      <c r="E43" s="231" t="s">
        <v>53</v>
      </c>
      <c r="F43" s="215">
        <f t="shared" ref="F43:I46" si="9">F37*100/F$36</f>
        <v>2.38885202388852</v>
      </c>
      <c r="G43" s="215">
        <f t="shared" si="9"/>
        <v>3.9246716252571607</v>
      </c>
      <c r="H43" s="215">
        <f t="shared" si="9"/>
        <v>2.8391167192429023</v>
      </c>
      <c r="I43" s="215">
        <f t="shared" si="9"/>
        <v>4.652392281258261</v>
      </c>
      <c r="J43" s="231" t="s">
        <v>53</v>
      </c>
      <c r="K43" s="231" t="s">
        <v>53</v>
      </c>
      <c r="L43" s="215">
        <f>L37*100/L$36</f>
        <v>23.622476813966177</v>
      </c>
    </row>
    <row r="44" spans="1:12" s="3" customFormat="1" ht="14.65" customHeight="1" thickBot="1">
      <c r="A44" s="81" t="s">
        <v>195</v>
      </c>
      <c r="B44" s="60">
        <f>B38*100/B$36</f>
        <v>21.101127453785843</v>
      </c>
      <c r="C44" s="39" t="s">
        <v>53</v>
      </c>
      <c r="D44" s="60">
        <f>D38*100/D$36</f>
        <v>14.204365707054729</v>
      </c>
      <c r="E44" s="39" t="s">
        <v>53</v>
      </c>
      <c r="F44" s="60">
        <f t="shared" si="9"/>
        <v>12.873258128732582</v>
      </c>
      <c r="G44" s="60">
        <f t="shared" si="9"/>
        <v>15.398006013609749</v>
      </c>
      <c r="H44" s="60">
        <f t="shared" si="9"/>
        <v>14.274447949526813</v>
      </c>
      <c r="I44" s="60">
        <f t="shared" si="9"/>
        <v>16.151202749140893</v>
      </c>
      <c r="J44" s="39" t="s">
        <v>53</v>
      </c>
      <c r="K44" s="39" t="s">
        <v>53</v>
      </c>
      <c r="L44" s="60">
        <f>L38*100/L$36</f>
        <v>41.843971631205676</v>
      </c>
    </row>
    <row r="45" spans="1:12" s="3" customFormat="1" ht="14.65" customHeight="1" thickBot="1">
      <c r="A45" s="14" t="s">
        <v>212</v>
      </c>
      <c r="B45" s="61">
        <f>B39*100/B$36</f>
        <v>69.736164367881869</v>
      </c>
      <c r="C45" s="42" t="s">
        <v>53</v>
      </c>
      <c r="D45" s="61">
        <f>D39*100/D$36</f>
        <v>78.139829167984814</v>
      </c>
      <c r="E45" s="42" t="s">
        <v>53</v>
      </c>
      <c r="F45" s="61">
        <f t="shared" si="9"/>
        <v>84.737889847378895</v>
      </c>
      <c r="G45" s="61">
        <f t="shared" si="9"/>
        <v>80.677322361133093</v>
      </c>
      <c r="H45" s="61">
        <f t="shared" si="9"/>
        <v>82.886435331230288</v>
      </c>
      <c r="I45" s="61">
        <f t="shared" si="9"/>
        <v>79.196404969600849</v>
      </c>
      <c r="J45" s="42" t="s">
        <v>53</v>
      </c>
      <c r="K45" s="42" t="s">
        <v>53</v>
      </c>
      <c r="L45" s="61">
        <f>L39*100/L$36</f>
        <v>34.533551554828151</v>
      </c>
    </row>
    <row r="46" spans="1:12" s="3" customFormat="1" ht="14.65" customHeight="1" thickBot="1">
      <c r="A46" s="81" t="s">
        <v>200</v>
      </c>
      <c r="B46" s="60">
        <f>B40*100/B$36</f>
        <v>94.305499914153259</v>
      </c>
      <c r="C46" s="60">
        <f>C40*100/C$36</f>
        <v>99.256900212314221</v>
      </c>
      <c r="D46" s="60">
        <f>D40*100/D$36</f>
        <v>99.209111040809873</v>
      </c>
      <c r="E46" s="60">
        <f>E40*100/E$36</f>
        <v>98.872180451127818</v>
      </c>
      <c r="F46" s="60">
        <f t="shared" si="9"/>
        <v>98.672859986728596</v>
      </c>
      <c r="G46" s="60">
        <f t="shared" si="9"/>
        <v>98.623199873397695</v>
      </c>
      <c r="H46" s="60">
        <f t="shared" si="9"/>
        <v>98.65930599369085</v>
      </c>
      <c r="I46" s="60">
        <f t="shared" si="9"/>
        <v>98.598995506212006</v>
      </c>
      <c r="J46" s="60">
        <f>J40*100/J$36</f>
        <v>85</v>
      </c>
      <c r="K46" s="60">
        <f>K40*100/K$36</f>
        <v>48.267898383371822</v>
      </c>
      <c r="L46" s="60">
        <f>L40*100/L$36</f>
        <v>91.816693944353517</v>
      </c>
    </row>
    <row r="47" spans="1:12" s="230" customFormat="1" ht="20.149999999999999" customHeight="1">
      <c r="A47" s="378" t="s">
        <v>127</v>
      </c>
      <c r="B47" s="378"/>
      <c r="C47" s="378"/>
      <c r="D47" s="378"/>
      <c r="E47" s="378"/>
      <c r="F47" s="378"/>
      <c r="G47" s="378"/>
      <c r="H47" s="378"/>
      <c r="I47" s="378"/>
      <c r="J47" s="378"/>
      <c r="K47" s="378"/>
      <c r="L47" s="378"/>
    </row>
  </sheetData>
  <mergeCells count="31">
    <mergeCell ref="A47:L47"/>
    <mergeCell ref="B21:F21"/>
    <mergeCell ref="G21:L21"/>
    <mergeCell ref="B22:F22"/>
    <mergeCell ref="G22:L22"/>
    <mergeCell ref="B41:F41"/>
    <mergeCell ref="G41:L41"/>
    <mergeCell ref="B28:F28"/>
    <mergeCell ref="G28:L28"/>
    <mergeCell ref="B34:F34"/>
    <mergeCell ref="G34:L34"/>
    <mergeCell ref="B35:F35"/>
    <mergeCell ref="G35:L35"/>
    <mergeCell ref="B8:F8"/>
    <mergeCell ref="G8:L8"/>
    <mergeCell ref="B9:F9"/>
    <mergeCell ref="G9:L9"/>
    <mergeCell ref="B15:F15"/>
    <mergeCell ref="G15:L15"/>
    <mergeCell ref="A5:A7"/>
    <mergeCell ref="B5:B7"/>
    <mergeCell ref="C5:K5"/>
    <mergeCell ref="L5:L7"/>
    <mergeCell ref="C6:C7"/>
    <mergeCell ref="D6:D7"/>
    <mergeCell ref="E6:E7"/>
    <mergeCell ref="F6:F7"/>
    <mergeCell ref="G6:G7"/>
    <mergeCell ref="J6:J7"/>
    <mergeCell ref="H6:I6"/>
    <mergeCell ref="K6:K7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1200" verticalDpi="1200"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7"/>
  <sheetViews>
    <sheetView zoomScaleNormal="100" workbookViewId="0"/>
  </sheetViews>
  <sheetFormatPr baseColWidth="10" defaultColWidth="10.81640625" defaultRowHeight="14"/>
  <cols>
    <col min="1" max="1" width="26.26953125" style="37" customWidth="1"/>
    <col min="2" max="9" width="14.54296875" style="37" customWidth="1"/>
    <col min="10" max="10" width="16.54296875" style="37" customWidth="1"/>
    <col min="11" max="12" width="14.54296875" style="37" customWidth="1"/>
    <col min="13" max="16384" width="10.81640625" style="37"/>
  </cols>
  <sheetData>
    <row r="1" spans="1:12" s="34" customFormat="1" ht="20.25" customHeight="1">
      <c r="A1" s="4" t="s">
        <v>0</v>
      </c>
    </row>
    <row r="2" spans="1:12" s="3" customFormat="1" ht="14.65" customHeight="1">
      <c r="A2" s="10"/>
    </row>
    <row r="3" spans="1:12" s="11" customFormat="1" ht="14.65" customHeight="1">
      <c r="A3" s="36" t="s">
        <v>327</v>
      </c>
    </row>
    <row r="4" spans="1:12" s="3" customFormat="1" ht="14.65" customHeight="1" thickBot="1"/>
    <row r="5" spans="1:12" s="11" customFormat="1" ht="14.65" customHeight="1" thickBot="1">
      <c r="A5" s="389" t="s">
        <v>196</v>
      </c>
      <c r="B5" s="402" t="s">
        <v>54</v>
      </c>
      <c r="C5" s="397" t="s">
        <v>209</v>
      </c>
      <c r="D5" s="424"/>
      <c r="E5" s="424"/>
      <c r="F5" s="424"/>
      <c r="G5" s="424"/>
      <c r="H5" s="424"/>
      <c r="I5" s="424"/>
      <c r="J5" s="424"/>
      <c r="K5" s="424"/>
      <c r="L5" s="389" t="s">
        <v>188</v>
      </c>
    </row>
    <row r="6" spans="1:12" s="11" customFormat="1" ht="14.65" customHeight="1" thickBot="1">
      <c r="A6" s="389"/>
      <c r="B6" s="428"/>
      <c r="C6" s="389" t="s">
        <v>189</v>
      </c>
      <c r="D6" s="389" t="s">
        <v>190</v>
      </c>
      <c r="E6" s="389" t="s">
        <v>197</v>
      </c>
      <c r="F6" s="389" t="s">
        <v>199</v>
      </c>
      <c r="G6" s="389" t="s">
        <v>191</v>
      </c>
      <c r="H6" s="389" t="s">
        <v>75</v>
      </c>
      <c r="I6" s="389"/>
      <c r="J6" s="389" t="s">
        <v>198</v>
      </c>
      <c r="K6" s="389" t="s">
        <v>192</v>
      </c>
      <c r="L6" s="389"/>
    </row>
    <row r="7" spans="1:12" s="11" customFormat="1" ht="48" customHeight="1" thickBot="1">
      <c r="A7" s="389"/>
      <c r="B7" s="428"/>
      <c r="C7" s="382"/>
      <c r="D7" s="382"/>
      <c r="E7" s="382"/>
      <c r="F7" s="382"/>
      <c r="G7" s="382"/>
      <c r="H7" s="237" t="s">
        <v>221</v>
      </c>
      <c r="I7" s="237" t="s">
        <v>220</v>
      </c>
      <c r="J7" s="382"/>
      <c r="K7" s="382"/>
      <c r="L7" s="382"/>
    </row>
    <row r="8" spans="1:12" s="214" customFormat="1" ht="14.65" customHeight="1" thickBot="1">
      <c r="A8" s="213"/>
      <c r="B8" s="429" t="s">
        <v>29</v>
      </c>
      <c r="C8" s="430"/>
      <c r="D8" s="430"/>
      <c r="E8" s="430"/>
      <c r="F8" s="430"/>
      <c r="G8" s="430" t="s">
        <v>29</v>
      </c>
      <c r="H8" s="430"/>
      <c r="I8" s="430"/>
      <c r="J8" s="430"/>
      <c r="K8" s="430"/>
      <c r="L8" s="431"/>
    </row>
    <row r="9" spans="1:12" s="214" customFormat="1" ht="14.65" customHeight="1" thickBot="1">
      <c r="A9" s="213"/>
      <c r="B9" s="432" t="s">
        <v>5</v>
      </c>
      <c r="C9" s="432"/>
      <c r="D9" s="432"/>
      <c r="E9" s="432"/>
      <c r="F9" s="432"/>
      <c r="G9" s="432" t="s">
        <v>5</v>
      </c>
      <c r="H9" s="432"/>
      <c r="I9" s="432"/>
      <c r="J9" s="432"/>
      <c r="K9" s="432"/>
      <c r="L9" s="432"/>
    </row>
    <row r="10" spans="1:12" s="3" customFormat="1" ht="14.65" customHeight="1" thickBot="1">
      <c r="A10" s="13" t="s">
        <v>1</v>
      </c>
      <c r="B10" s="216">
        <f t="shared" ref="B10:L10" si="0">SUM(B11:B13)</f>
        <v>170127</v>
      </c>
      <c r="C10" s="216">
        <f t="shared" si="0"/>
        <v>15973</v>
      </c>
      <c r="D10" s="216">
        <f t="shared" si="0"/>
        <v>28751</v>
      </c>
      <c r="E10" s="216">
        <f t="shared" si="0"/>
        <v>64676</v>
      </c>
      <c r="F10" s="216">
        <f t="shared" si="0"/>
        <v>27753</v>
      </c>
      <c r="G10" s="216">
        <f t="shared" si="0"/>
        <v>53521</v>
      </c>
      <c r="H10" s="216">
        <f t="shared" si="0"/>
        <v>19461</v>
      </c>
      <c r="I10" s="216">
        <f t="shared" si="0"/>
        <v>34060</v>
      </c>
      <c r="J10" s="216">
        <f t="shared" si="0"/>
        <v>1973</v>
      </c>
      <c r="K10" s="216">
        <f t="shared" si="0"/>
        <v>19950</v>
      </c>
      <c r="L10" s="216">
        <f t="shared" si="0"/>
        <v>14009</v>
      </c>
    </row>
    <row r="11" spans="1:12" s="3" customFormat="1" ht="14.65" customHeight="1" thickBot="1">
      <c r="A11" s="14" t="s">
        <v>194</v>
      </c>
      <c r="B11" s="43">
        <f t="shared" ref="B11:L11" si="1">B24+B37</f>
        <v>28529</v>
      </c>
      <c r="C11" s="43">
        <f t="shared" si="1"/>
        <v>1404</v>
      </c>
      <c r="D11" s="43">
        <f t="shared" si="1"/>
        <v>2546</v>
      </c>
      <c r="E11" s="43">
        <f t="shared" si="1"/>
        <v>6248</v>
      </c>
      <c r="F11" s="43">
        <f t="shared" si="1"/>
        <v>2314</v>
      </c>
      <c r="G11" s="43">
        <f t="shared" si="1"/>
        <v>4531</v>
      </c>
      <c r="H11" s="43">
        <f t="shared" si="1"/>
        <v>1955</v>
      </c>
      <c r="I11" s="43">
        <f t="shared" si="1"/>
        <v>2576</v>
      </c>
      <c r="J11" s="43">
        <f t="shared" si="1"/>
        <v>568</v>
      </c>
      <c r="K11" s="43">
        <f t="shared" si="1"/>
        <v>12037</v>
      </c>
      <c r="L11" s="43">
        <f t="shared" si="1"/>
        <v>3737</v>
      </c>
    </row>
    <row r="12" spans="1:12" s="3" customFormat="1" ht="14.65" customHeight="1" thickBot="1">
      <c r="A12" s="81" t="s">
        <v>195</v>
      </c>
      <c r="B12" s="39">
        <f t="shared" ref="B12:L12" si="2">B25+B38</f>
        <v>50535</v>
      </c>
      <c r="C12" s="39">
        <f t="shared" si="2"/>
        <v>3321</v>
      </c>
      <c r="D12" s="39">
        <f t="shared" si="2"/>
        <v>6323</v>
      </c>
      <c r="E12" s="39">
        <f t="shared" si="2"/>
        <v>18689</v>
      </c>
      <c r="F12" s="39">
        <f t="shared" si="2"/>
        <v>8866</v>
      </c>
      <c r="G12" s="39">
        <f t="shared" si="2"/>
        <v>15101</v>
      </c>
      <c r="H12" s="39">
        <f t="shared" si="2"/>
        <v>5739</v>
      </c>
      <c r="I12" s="39">
        <f t="shared" si="2"/>
        <v>9362</v>
      </c>
      <c r="J12" s="39">
        <f t="shared" si="2"/>
        <v>541</v>
      </c>
      <c r="K12" s="39">
        <f t="shared" si="2"/>
        <v>7217</v>
      </c>
      <c r="L12" s="39">
        <f t="shared" si="2"/>
        <v>5658</v>
      </c>
    </row>
    <row r="13" spans="1:12" s="3" customFormat="1" ht="14.65" customHeight="1" thickBot="1">
      <c r="A13" s="14" t="s">
        <v>212</v>
      </c>
      <c r="B13" s="42">
        <f t="shared" ref="B13:L13" si="3">B26+B39</f>
        <v>91063</v>
      </c>
      <c r="C13" s="42">
        <f t="shared" si="3"/>
        <v>11248</v>
      </c>
      <c r="D13" s="42">
        <f t="shared" si="3"/>
        <v>19882</v>
      </c>
      <c r="E13" s="42">
        <f t="shared" si="3"/>
        <v>39739</v>
      </c>
      <c r="F13" s="42">
        <f t="shared" si="3"/>
        <v>16573</v>
      </c>
      <c r="G13" s="42">
        <f t="shared" si="3"/>
        <v>33889</v>
      </c>
      <c r="H13" s="42">
        <f t="shared" si="3"/>
        <v>11767</v>
      </c>
      <c r="I13" s="42">
        <f t="shared" si="3"/>
        <v>22122</v>
      </c>
      <c r="J13" s="42">
        <f t="shared" si="3"/>
        <v>864</v>
      </c>
      <c r="K13" s="42">
        <f t="shared" si="3"/>
        <v>696</v>
      </c>
      <c r="L13" s="42">
        <f t="shared" si="3"/>
        <v>4614</v>
      </c>
    </row>
    <row r="14" spans="1:12" s="3" customFormat="1" ht="14.65" customHeight="1" thickBot="1">
      <c r="A14" s="81" t="s">
        <v>200</v>
      </c>
      <c r="B14" s="39">
        <f t="shared" ref="B14:L14" si="4">B27+B40</f>
        <v>144556</v>
      </c>
      <c r="C14" s="39">
        <f t="shared" si="4"/>
        <v>15007</v>
      </c>
      <c r="D14" s="39">
        <f t="shared" si="4"/>
        <v>26709</v>
      </c>
      <c r="E14" s="39">
        <f t="shared" si="4"/>
        <v>54773</v>
      </c>
      <c r="F14" s="39">
        <f t="shared" si="4"/>
        <v>22478</v>
      </c>
      <c r="G14" s="39">
        <f t="shared" si="4"/>
        <v>45813</v>
      </c>
      <c r="H14" s="39">
        <f t="shared" si="4"/>
        <v>15890</v>
      </c>
      <c r="I14" s="39">
        <f t="shared" si="4"/>
        <v>29923</v>
      </c>
      <c r="J14" s="39">
        <f t="shared" si="4"/>
        <v>1735</v>
      </c>
      <c r="K14" s="39">
        <f t="shared" si="4"/>
        <v>16513</v>
      </c>
      <c r="L14" s="39">
        <f t="shared" si="4"/>
        <v>10695</v>
      </c>
    </row>
    <row r="15" spans="1:12" s="214" customFormat="1" ht="14.65" customHeight="1" thickBot="1">
      <c r="A15" s="213"/>
      <c r="B15" s="391" t="s">
        <v>193</v>
      </c>
      <c r="C15" s="391"/>
      <c r="D15" s="391"/>
      <c r="E15" s="391"/>
      <c r="F15" s="391"/>
      <c r="G15" s="391" t="s">
        <v>193</v>
      </c>
      <c r="H15" s="391"/>
      <c r="I15" s="391"/>
      <c r="J15" s="391"/>
      <c r="K15" s="391"/>
      <c r="L15" s="391"/>
    </row>
    <row r="16" spans="1:12" s="3" customFormat="1" ht="14.65" customHeight="1" thickBot="1">
      <c r="A16" s="13" t="s">
        <v>1</v>
      </c>
      <c r="B16" s="40">
        <f t="shared" ref="B16:L16" si="5">B10*100/B$10</f>
        <v>100</v>
      </c>
      <c r="C16" s="40">
        <f t="shared" si="5"/>
        <v>100</v>
      </c>
      <c r="D16" s="40">
        <f t="shared" si="5"/>
        <v>100</v>
      </c>
      <c r="E16" s="40">
        <f t="shared" si="5"/>
        <v>100</v>
      </c>
      <c r="F16" s="40">
        <f t="shared" si="5"/>
        <v>100</v>
      </c>
      <c r="G16" s="40">
        <f t="shared" si="5"/>
        <v>100</v>
      </c>
      <c r="H16" s="40">
        <f t="shared" si="5"/>
        <v>100</v>
      </c>
      <c r="I16" s="40">
        <f t="shared" si="5"/>
        <v>100</v>
      </c>
      <c r="J16" s="40">
        <f t="shared" si="5"/>
        <v>100</v>
      </c>
      <c r="K16" s="40">
        <f t="shared" si="5"/>
        <v>100</v>
      </c>
      <c r="L16" s="40">
        <f t="shared" si="5"/>
        <v>100</v>
      </c>
    </row>
    <row r="17" spans="1:12" s="3" customFormat="1" ht="14.65" customHeight="1" thickBot="1">
      <c r="A17" s="14" t="s">
        <v>194</v>
      </c>
      <c r="B17" s="215">
        <f t="shared" ref="B17:L17" si="6">B11*100/B$10</f>
        <v>16.769237099343432</v>
      </c>
      <c r="C17" s="215">
        <f t="shared" si="6"/>
        <v>8.7898328429224311</v>
      </c>
      <c r="D17" s="215">
        <f t="shared" si="6"/>
        <v>8.8553441619421935</v>
      </c>
      <c r="E17" s="215">
        <f t="shared" si="6"/>
        <v>9.6604613767085166</v>
      </c>
      <c r="F17" s="215">
        <f t="shared" si="6"/>
        <v>8.3378373509170185</v>
      </c>
      <c r="G17" s="215">
        <f t="shared" si="6"/>
        <v>8.4658358401375153</v>
      </c>
      <c r="H17" s="215">
        <f t="shared" si="6"/>
        <v>10.045732490622271</v>
      </c>
      <c r="I17" s="215">
        <f t="shared" si="6"/>
        <v>7.563123899001762</v>
      </c>
      <c r="J17" s="215">
        <f t="shared" si="6"/>
        <v>28.788646730866702</v>
      </c>
      <c r="K17" s="215">
        <f t="shared" si="6"/>
        <v>60.335839598997495</v>
      </c>
      <c r="L17" s="215">
        <f t="shared" si="6"/>
        <v>26.67570847312442</v>
      </c>
    </row>
    <row r="18" spans="1:12" s="3" customFormat="1" ht="14.65" customHeight="1" thickBot="1">
      <c r="A18" s="81" t="s">
        <v>195</v>
      </c>
      <c r="B18" s="60">
        <f t="shared" ref="B18:L18" si="7">B12*100/B$10</f>
        <v>29.704279743955986</v>
      </c>
      <c r="C18" s="60">
        <f t="shared" si="7"/>
        <v>20.791335378451137</v>
      </c>
      <c r="D18" s="60">
        <f t="shared" si="7"/>
        <v>21.992278529442455</v>
      </c>
      <c r="E18" s="60">
        <f t="shared" si="7"/>
        <v>28.896344857443257</v>
      </c>
      <c r="F18" s="60">
        <f t="shared" si="7"/>
        <v>31.946095917558463</v>
      </c>
      <c r="G18" s="60">
        <f t="shared" si="7"/>
        <v>28.215093141010072</v>
      </c>
      <c r="H18" s="60">
        <f t="shared" si="7"/>
        <v>29.489748728225681</v>
      </c>
      <c r="I18" s="60">
        <f t="shared" si="7"/>
        <v>27.486788021139166</v>
      </c>
      <c r="J18" s="60">
        <f t="shared" si="7"/>
        <v>27.420172326406487</v>
      </c>
      <c r="K18" s="60">
        <f t="shared" si="7"/>
        <v>36.175438596491226</v>
      </c>
      <c r="L18" s="60">
        <f t="shared" si="7"/>
        <v>40.388321793132988</v>
      </c>
    </row>
    <row r="19" spans="1:12" s="3" customFormat="1" ht="14.65" customHeight="1" thickBot="1">
      <c r="A19" s="14" t="s">
        <v>212</v>
      </c>
      <c r="B19" s="61">
        <f t="shared" ref="B19:L19" si="8">B13*100/B$10</f>
        <v>53.526483156700586</v>
      </c>
      <c r="C19" s="61">
        <f t="shared" si="8"/>
        <v>70.418831778626426</v>
      </c>
      <c r="D19" s="61">
        <f t="shared" si="8"/>
        <v>69.152377308615357</v>
      </c>
      <c r="E19" s="61">
        <f t="shared" si="8"/>
        <v>61.443193765848228</v>
      </c>
      <c r="F19" s="61">
        <f t="shared" si="8"/>
        <v>59.716066731524521</v>
      </c>
      <c r="G19" s="61">
        <f t="shared" si="8"/>
        <v>63.319071018852412</v>
      </c>
      <c r="H19" s="61">
        <f t="shared" si="8"/>
        <v>60.464518781152044</v>
      </c>
      <c r="I19" s="61">
        <f t="shared" si="8"/>
        <v>64.950088079859071</v>
      </c>
      <c r="J19" s="61">
        <f t="shared" si="8"/>
        <v>43.791180942726811</v>
      </c>
      <c r="K19" s="61">
        <f t="shared" si="8"/>
        <v>3.488721804511278</v>
      </c>
      <c r="L19" s="61">
        <f t="shared" si="8"/>
        <v>32.935969733742596</v>
      </c>
    </row>
    <row r="20" spans="1:12" s="3" customFormat="1" ht="14.65" customHeight="1" thickBot="1">
      <c r="A20" s="81" t="s">
        <v>200</v>
      </c>
      <c r="B20" s="60">
        <f t="shared" ref="B20:L20" si="9">B14*100/B$10</f>
        <v>84.969463988667286</v>
      </c>
      <c r="C20" s="60">
        <f t="shared" si="9"/>
        <v>93.952294496963631</v>
      </c>
      <c r="D20" s="60">
        <f t="shared" si="9"/>
        <v>92.897638343014151</v>
      </c>
      <c r="E20" s="60">
        <f t="shared" si="9"/>
        <v>84.688292411404547</v>
      </c>
      <c r="F20" s="60">
        <f t="shared" si="9"/>
        <v>80.993045796850794</v>
      </c>
      <c r="G20" s="60">
        <f t="shared" si="9"/>
        <v>85.598176416733622</v>
      </c>
      <c r="H20" s="60">
        <f t="shared" si="9"/>
        <v>81.650480448075641</v>
      </c>
      <c r="I20" s="60">
        <f t="shared" si="9"/>
        <v>87.853787433940099</v>
      </c>
      <c r="J20" s="60">
        <f t="shared" si="9"/>
        <v>87.937151545869241</v>
      </c>
      <c r="K20" s="60">
        <f t="shared" si="9"/>
        <v>82.771929824561397</v>
      </c>
      <c r="L20" s="60">
        <f t="shared" si="9"/>
        <v>76.343778999214791</v>
      </c>
    </row>
    <row r="21" spans="1:12" s="214" customFormat="1" ht="14.65" customHeight="1" thickBot="1">
      <c r="A21" s="213"/>
      <c r="B21" s="429" t="s">
        <v>30</v>
      </c>
      <c r="C21" s="430"/>
      <c r="D21" s="430"/>
      <c r="E21" s="430"/>
      <c r="F21" s="430"/>
      <c r="G21" s="430" t="s">
        <v>30</v>
      </c>
      <c r="H21" s="430"/>
      <c r="I21" s="430"/>
      <c r="J21" s="430"/>
      <c r="K21" s="430"/>
      <c r="L21" s="431"/>
    </row>
    <row r="22" spans="1:12" s="214" customFormat="1" ht="14.65" customHeight="1" thickBot="1">
      <c r="A22" s="213"/>
      <c r="B22" s="432" t="s">
        <v>5</v>
      </c>
      <c r="C22" s="432"/>
      <c r="D22" s="432"/>
      <c r="E22" s="432"/>
      <c r="F22" s="432"/>
      <c r="G22" s="432" t="s">
        <v>5</v>
      </c>
      <c r="H22" s="432"/>
      <c r="I22" s="432"/>
      <c r="J22" s="432"/>
      <c r="K22" s="432"/>
      <c r="L22" s="432"/>
    </row>
    <row r="23" spans="1:12" s="3" customFormat="1" ht="14.65" customHeight="1" thickBot="1">
      <c r="A23" s="13" t="s">
        <v>1</v>
      </c>
      <c r="B23" s="216">
        <f t="shared" ref="B23:L23" si="10">SUM(B24:B26)</f>
        <v>102254</v>
      </c>
      <c r="C23" s="216">
        <f t="shared" si="10"/>
        <v>6583</v>
      </c>
      <c r="D23" s="216">
        <f t="shared" si="10"/>
        <v>14129</v>
      </c>
      <c r="E23" s="216">
        <f t="shared" si="10"/>
        <v>39763</v>
      </c>
      <c r="F23" s="216">
        <f t="shared" si="10"/>
        <v>22741</v>
      </c>
      <c r="G23" s="216">
        <f t="shared" si="10"/>
        <v>38562</v>
      </c>
      <c r="H23" s="216">
        <f t="shared" si="10"/>
        <v>14018</v>
      </c>
      <c r="I23" s="216">
        <f t="shared" si="10"/>
        <v>24544</v>
      </c>
      <c r="J23" s="216">
        <f t="shared" si="10"/>
        <v>1391</v>
      </c>
      <c r="K23" s="216">
        <f t="shared" si="10"/>
        <v>9100</v>
      </c>
      <c r="L23" s="216">
        <f t="shared" si="10"/>
        <v>6830</v>
      </c>
    </row>
    <row r="24" spans="1:12" s="3" customFormat="1" ht="14.65" customHeight="1" thickBot="1">
      <c r="A24" s="14" t="s">
        <v>194</v>
      </c>
      <c r="B24" s="43">
        <v>18441</v>
      </c>
      <c r="C24" s="43">
        <v>849</v>
      </c>
      <c r="D24" s="43">
        <v>1810</v>
      </c>
      <c r="E24" s="43">
        <v>5509</v>
      </c>
      <c r="F24" s="43">
        <v>2138</v>
      </c>
      <c r="G24" s="43">
        <v>3957</v>
      </c>
      <c r="H24" s="43">
        <v>1783</v>
      </c>
      <c r="I24" s="43">
        <v>2174</v>
      </c>
      <c r="J24" s="43">
        <v>441</v>
      </c>
      <c r="K24" s="43">
        <v>5809</v>
      </c>
      <c r="L24" s="43">
        <v>1872</v>
      </c>
    </row>
    <row r="25" spans="1:12" s="3" customFormat="1" ht="14.65" customHeight="1" thickBot="1">
      <c r="A25" s="81" t="s">
        <v>195</v>
      </c>
      <c r="B25" s="39">
        <v>34214</v>
      </c>
      <c r="C25" s="39">
        <v>1769</v>
      </c>
      <c r="D25" s="39">
        <v>4002</v>
      </c>
      <c r="E25" s="39">
        <v>14297</v>
      </c>
      <c r="F25" s="39">
        <v>8166</v>
      </c>
      <c r="G25" s="39">
        <v>12636</v>
      </c>
      <c r="H25" s="39">
        <v>4780</v>
      </c>
      <c r="I25" s="39">
        <v>7856</v>
      </c>
      <c r="J25" s="39">
        <v>379</v>
      </c>
      <c r="K25" s="39">
        <v>2646</v>
      </c>
      <c r="L25" s="39">
        <v>2479</v>
      </c>
    </row>
    <row r="26" spans="1:12" s="3" customFormat="1" ht="14.65" customHeight="1" thickBot="1">
      <c r="A26" s="14" t="s">
        <v>212</v>
      </c>
      <c r="B26" s="42">
        <f>13425+36174</f>
        <v>49599</v>
      </c>
      <c r="C26" s="42">
        <v>3965</v>
      </c>
      <c r="D26" s="42">
        <v>8317</v>
      </c>
      <c r="E26" s="42">
        <v>19957</v>
      </c>
      <c r="F26" s="42">
        <v>12437</v>
      </c>
      <c r="G26" s="42">
        <v>21969</v>
      </c>
      <c r="H26" s="42">
        <v>7455</v>
      </c>
      <c r="I26" s="42">
        <v>14514</v>
      </c>
      <c r="J26" s="42">
        <v>571</v>
      </c>
      <c r="K26" s="42">
        <v>645</v>
      </c>
      <c r="L26" s="42">
        <v>2479</v>
      </c>
    </row>
    <row r="27" spans="1:12" s="3" customFormat="1" ht="14.65" customHeight="1" thickBot="1">
      <c r="A27" s="81" t="s">
        <v>200</v>
      </c>
      <c r="B27" s="39">
        <v>82187</v>
      </c>
      <c r="C27" s="39">
        <v>5750</v>
      </c>
      <c r="D27" s="39">
        <v>12254</v>
      </c>
      <c r="E27" s="39">
        <v>30073</v>
      </c>
      <c r="F27" s="39">
        <v>17500</v>
      </c>
      <c r="G27" s="39">
        <v>30977</v>
      </c>
      <c r="H27" s="39">
        <v>10492</v>
      </c>
      <c r="I27" s="39">
        <v>20485</v>
      </c>
      <c r="J27" s="39">
        <v>1180</v>
      </c>
      <c r="K27" s="39">
        <v>8426</v>
      </c>
      <c r="L27" s="39">
        <v>5761</v>
      </c>
    </row>
    <row r="28" spans="1:12" s="214" customFormat="1" ht="14.65" customHeight="1" thickBot="1">
      <c r="A28" s="213"/>
      <c r="B28" s="391" t="s">
        <v>193</v>
      </c>
      <c r="C28" s="391"/>
      <c r="D28" s="391"/>
      <c r="E28" s="391"/>
      <c r="F28" s="391"/>
      <c r="G28" s="391" t="s">
        <v>193</v>
      </c>
      <c r="H28" s="391"/>
      <c r="I28" s="391"/>
      <c r="J28" s="391"/>
      <c r="K28" s="391"/>
      <c r="L28" s="391"/>
    </row>
    <row r="29" spans="1:12" s="3" customFormat="1" ht="14.65" customHeight="1" thickBot="1">
      <c r="A29" s="13" t="s">
        <v>1</v>
      </c>
      <c r="B29" s="40">
        <f t="shared" ref="B29:L29" si="11">B23*100/B$23</f>
        <v>100</v>
      </c>
      <c r="C29" s="40">
        <f t="shared" si="11"/>
        <v>100</v>
      </c>
      <c r="D29" s="40">
        <f t="shared" si="11"/>
        <v>100</v>
      </c>
      <c r="E29" s="40">
        <f t="shared" si="11"/>
        <v>100</v>
      </c>
      <c r="F29" s="40">
        <f t="shared" si="11"/>
        <v>100</v>
      </c>
      <c r="G29" s="40">
        <f t="shared" si="11"/>
        <v>100</v>
      </c>
      <c r="H29" s="40">
        <f t="shared" si="11"/>
        <v>100</v>
      </c>
      <c r="I29" s="40">
        <f t="shared" si="11"/>
        <v>100</v>
      </c>
      <c r="J29" s="40">
        <f t="shared" si="11"/>
        <v>100</v>
      </c>
      <c r="K29" s="40">
        <f t="shared" si="11"/>
        <v>100</v>
      </c>
      <c r="L29" s="40">
        <f t="shared" si="11"/>
        <v>100</v>
      </c>
    </row>
    <row r="30" spans="1:12" s="3" customFormat="1" ht="14.65" customHeight="1" thickBot="1">
      <c r="A30" s="14" t="s">
        <v>194</v>
      </c>
      <c r="B30" s="215">
        <f t="shared" ref="B30:L30" si="12">B24*100/B$23</f>
        <v>18.034502317757742</v>
      </c>
      <c r="C30" s="215">
        <f t="shared" si="12"/>
        <v>12.896855536989214</v>
      </c>
      <c r="D30" s="215">
        <f t="shared" si="12"/>
        <v>12.810531530893906</v>
      </c>
      <c r="E30" s="215">
        <f t="shared" si="12"/>
        <v>13.85458843648618</v>
      </c>
      <c r="F30" s="215">
        <f t="shared" si="12"/>
        <v>9.4015214810254601</v>
      </c>
      <c r="G30" s="215">
        <f t="shared" si="12"/>
        <v>10.261397230434106</v>
      </c>
      <c r="H30" s="215">
        <f t="shared" si="12"/>
        <v>12.719360821800542</v>
      </c>
      <c r="I30" s="215">
        <f t="shared" si="12"/>
        <v>8.8575619295958283</v>
      </c>
      <c r="J30" s="215">
        <f t="shared" si="12"/>
        <v>31.703810208483105</v>
      </c>
      <c r="K30" s="215">
        <f t="shared" si="12"/>
        <v>63.835164835164832</v>
      </c>
      <c r="L30" s="215">
        <f t="shared" si="12"/>
        <v>27.408491947291363</v>
      </c>
    </row>
    <row r="31" spans="1:12" s="3" customFormat="1" ht="14.65" customHeight="1" thickBot="1">
      <c r="A31" s="81" t="s">
        <v>195</v>
      </c>
      <c r="B31" s="60">
        <f t="shared" ref="B31:L31" si="13">B25*100/B$23</f>
        <v>33.459815752928982</v>
      </c>
      <c r="C31" s="60">
        <f t="shared" si="13"/>
        <v>26.872246696035241</v>
      </c>
      <c r="D31" s="60">
        <f t="shared" si="13"/>
        <v>28.324722202562107</v>
      </c>
      <c r="E31" s="60">
        <f t="shared" si="13"/>
        <v>35.95553655408294</v>
      </c>
      <c r="F31" s="60">
        <f t="shared" si="13"/>
        <v>35.908711138472363</v>
      </c>
      <c r="G31" s="60">
        <f t="shared" si="13"/>
        <v>32.768009957989733</v>
      </c>
      <c r="H31" s="60">
        <f t="shared" si="13"/>
        <v>34.099015551433872</v>
      </c>
      <c r="I31" s="60">
        <f t="shared" si="13"/>
        <v>32.007822685788788</v>
      </c>
      <c r="J31" s="60">
        <f t="shared" si="13"/>
        <v>27.246585190510423</v>
      </c>
      <c r="K31" s="60">
        <f t="shared" si="13"/>
        <v>29.076923076923077</v>
      </c>
      <c r="L31" s="60">
        <f t="shared" si="13"/>
        <v>36.295754026354317</v>
      </c>
    </row>
    <row r="32" spans="1:12" s="3" customFormat="1" ht="14.65" customHeight="1" thickBot="1">
      <c r="A32" s="14" t="s">
        <v>212</v>
      </c>
      <c r="B32" s="61">
        <f t="shared" ref="B32:L32" si="14">B26*100/B$23</f>
        <v>48.505681929313276</v>
      </c>
      <c r="C32" s="61">
        <f t="shared" si="14"/>
        <v>60.230897766975545</v>
      </c>
      <c r="D32" s="61">
        <f t="shared" si="14"/>
        <v>58.864746266543989</v>
      </c>
      <c r="E32" s="61">
        <f t="shared" si="14"/>
        <v>50.189875009430878</v>
      </c>
      <c r="F32" s="61">
        <f t="shared" si="14"/>
        <v>54.689767380502175</v>
      </c>
      <c r="G32" s="61">
        <f t="shared" si="14"/>
        <v>56.970592811576161</v>
      </c>
      <c r="H32" s="61">
        <f t="shared" si="14"/>
        <v>53.181623626765585</v>
      </c>
      <c r="I32" s="61">
        <f t="shared" si="14"/>
        <v>59.134615384615387</v>
      </c>
      <c r="J32" s="61">
        <f t="shared" si="14"/>
        <v>41.049604601006472</v>
      </c>
      <c r="K32" s="61">
        <f t="shared" si="14"/>
        <v>7.0879120879120876</v>
      </c>
      <c r="L32" s="61">
        <f t="shared" si="14"/>
        <v>36.295754026354317</v>
      </c>
    </row>
    <row r="33" spans="1:12" s="3" customFormat="1" ht="14.65" customHeight="1" thickBot="1">
      <c r="A33" s="81" t="s">
        <v>200</v>
      </c>
      <c r="B33" s="60">
        <f t="shared" ref="B33:L33" si="15">B27*100/B$23</f>
        <v>80.375339840006262</v>
      </c>
      <c r="C33" s="60">
        <f t="shared" si="15"/>
        <v>87.346194744037675</v>
      </c>
      <c r="D33" s="60">
        <f t="shared" si="15"/>
        <v>86.729421756670675</v>
      </c>
      <c r="E33" s="60">
        <f t="shared" si="15"/>
        <v>75.630611372381352</v>
      </c>
      <c r="F33" s="60">
        <f t="shared" si="15"/>
        <v>76.953520073875382</v>
      </c>
      <c r="G33" s="60">
        <f t="shared" si="15"/>
        <v>80.33037705513199</v>
      </c>
      <c r="H33" s="60">
        <f t="shared" si="15"/>
        <v>74.846625766871171</v>
      </c>
      <c r="I33" s="60">
        <f t="shared" si="15"/>
        <v>83.462353324641455</v>
      </c>
      <c r="J33" s="60">
        <f t="shared" si="15"/>
        <v>84.831056793673611</v>
      </c>
      <c r="K33" s="60">
        <f t="shared" si="15"/>
        <v>92.593406593406598</v>
      </c>
      <c r="L33" s="60">
        <f t="shared" si="15"/>
        <v>84.348462664714489</v>
      </c>
    </row>
    <row r="34" spans="1:12" s="214" customFormat="1" ht="14.65" customHeight="1" thickBot="1">
      <c r="A34" s="213"/>
      <c r="B34" s="429" t="s">
        <v>41</v>
      </c>
      <c r="C34" s="430"/>
      <c r="D34" s="430"/>
      <c r="E34" s="430"/>
      <c r="F34" s="430"/>
      <c r="G34" s="430" t="s">
        <v>41</v>
      </c>
      <c r="H34" s="430"/>
      <c r="I34" s="430"/>
      <c r="J34" s="430"/>
      <c r="K34" s="430"/>
      <c r="L34" s="431"/>
    </row>
    <row r="35" spans="1:12" s="214" customFormat="1" ht="14.65" customHeight="1" thickBot="1">
      <c r="A35" s="213"/>
      <c r="B35" s="432" t="s">
        <v>5</v>
      </c>
      <c r="C35" s="432"/>
      <c r="D35" s="432"/>
      <c r="E35" s="432"/>
      <c r="F35" s="432"/>
      <c r="G35" s="432" t="s">
        <v>5</v>
      </c>
      <c r="H35" s="432"/>
      <c r="I35" s="432"/>
      <c r="J35" s="432"/>
      <c r="K35" s="432"/>
      <c r="L35" s="432"/>
    </row>
    <row r="36" spans="1:12" s="3" customFormat="1" ht="14.65" customHeight="1" thickBot="1">
      <c r="A36" s="13" t="s">
        <v>1</v>
      </c>
      <c r="B36" s="216">
        <f t="shared" ref="B36:L36" si="16">SUM(B37:B39)</f>
        <v>67873</v>
      </c>
      <c r="C36" s="216">
        <f t="shared" si="16"/>
        <v>9390</v>
      </c>
      <c r="D36" s="216">
        <f t="shared" si="16"/>
        <v>14622</v>
      </c>
      <c r="E36" s="216">
        <f t="shared" si="16"/>
        <v>24913</v>
      </c>
      <c r="F36" s="216">
        <f t="shared" si="16"/>
        <v>5012</v>
      </c>
      <c r="G36" s="216">
        <f t="shared" si="16"/>
        <v>14959</v>
      </c>
      <c r="H36" s="216">
        <f t="shared" si="16"/>
        <v>5443</v>
      </c>
      <c r="I36" s="216">
        <f t="shared" si="16"/>
        <v>9516</v>
      </c>
      <c r="J36" s="216">
        <f t="shared" si="16"/>
        <v>582</v>
      </c>
      <c r="K36" s="216">
        <f t="shared" si="16"/>
        <v>10850</v>
      </c>
      <c r="L36" s="216">
        <f t="shared" si="16"/>
        <v>7179</v>
      </c>
    </row>
    <row r="37" spans="1:12" s="3" customFormat="1" ht="14.65" customHeight="1" thickBot="1">
      <c r="A37" s="14" t="s">
        <v>194</v>
      </c>
      <c r="B37" s="43">
        <v>10088</v>
      </c>
      <c r="C37" s="43">
        <v>555</v>
      </c>
      <c r="D37" s="43">
        <v>736</v>
      </c>
      <c r="E37" s="43">
        <v>739</v>
      </c>
      <c r="F37" s="43">
        <v>176</v>
      </c>
      <c r="G37" s="43">
        <v>574</v>
      </c>
      <c r="H37" s="43">
        <v>172</v>
      </c>
      <c r="I37" s="43">
        <v>402</v>
      </c>
      <c r="J37" s="43">
        <v>127</v>
      </c>
      <c r="K37" s="43">
        <v>6228</v>
      </c>
      <c r="L37" s="43">
        <v>1865</v>
      </c>
    </row>
    <row r="38" spans="1:12" s="3" customFormat="1" ht="14.65" customHeight="1" thickBot="1">
      <c r="A38" s="81" t="s">
        <v>195</v>
      </c>
      <c r="B38" s="39">
        <v>16321</v>
      </c>
      <c r="C38" s="39">
        <v>1552</v>
      </c>
      <c r="D38" s="39">
        <v>2321</v>
      </c>
      <c r="E38" s="39">
        <v>4392</v>
      </c>
      <c r="F38" s="39">
        <v>700</v>
      </c>
      <c r="G38" s="39">
        <v>2465</v>
      </c>
      <c r="H38" s="39">
        <v>959</v>
      </c>
      <c r="I38" s="39">
        <v>1506</v>
      </c>
      <c r="J38" s="39">
        <v>162</v>
      </c>
      <c r="K38" s="39">
        <v>4571</v>
      </c>
      <c r="L38" s="39">
        <v>3179</v>
      </c>
    </row>
    <row r="39" spans="1:12" s="3" customFormat="1" ht="14.65" customHeight="1" thickBot="1">
      <c r="A39" s="14" t="s">
        <v>212</v>
      </c>
      <c r="B39" s="42">
        <f>8934+32530</f>
        <v>41464</v>
      </c>
      <c r="C39" s="42">
        <v>7283</v>
      </c>
      <c r="D39" s="42">
        <v>11565</v>
      </c>
      <c r="E39" s="42">
        <v>19782</v>
      </c>
      <c r="F39" s="42">
        <v>4136</v>
      </c>
      <c r="G39" s="42">
        <v>11920</v>
      </c>
      <c r="H39" s="42">
        <v>4312</v>
      </c>
      <c r="I39" s="42">
        <v>7608</v>
      </c>
      <c r="J39" s="42">
        <v>293</v>
      </c>
      <c r="K39" s="42">
        <v>51</v>
      </c>
      <c r="L39" s="42">
        <v>2135</v>
      </c>
    </row>
    <row r="40" spans="1:12" s="3" customFormat="1" ht="14.65" customHeight="1" thickBot="1">
      <c r="A40" s="81" t="s">
        <v>200</v>
      </c>
      <c r="B40" s="39">
        <v>62369</v>
      </c>
      <c r="C40" s="39">
        <v>9257</v>
      </c>
      <c r="D40" s="39">
        <v>14455</v>
      </c>
      <c r="E40" s="39">
        <v>24700</v>
      </c>
      <c r="F40" s="39">
        <v>4978</v>
      </c>
      <c r="G40" s="39">
        <v>14836</v>
      </c>
      <c r="H40" s="39">
        <v>5398</v>
      </c>
      <c r="I40" s="39">
        <v>9438</v>
      </c>
      <c r="J40" s="39">
        <v>555</v>
      </c>
      <c r="K40" s="39">
        <v>8087</v>
      </c>
      <c r="L40" s="39">
        <v>4934</v>
      </c>
    </row>
    <row r="41" spans="1:12" s="214" customFormat="1" ht="14.65" customHeight="1" thickBot="1">
      <c r="A41" s="213"/>
      <c r="B41" s="391" t="s">
        <v>193</v>
      </c>
      <c r="C41" s="391"/>
      <c r="D41" s="391"/>
      <c r="E41" s="391"/>
      <c r="F41" s="391"/>
      <c r="G41" s="391" t="s">
        <v>193</v>
      </c>
      <c r="H41" s="391"/>
      <c r="I41" s="391"/>
      <c r="J41" s="391"/>
      <c r="K41" s="391"/>
      <c r="L41" s="391"/>
    </row>
    <row r="42" spans="1:12" s="3" customFormat="1" ht="14.65" customHeight="1" thickBot="1">
      <c r="A42" s="13" t="s">
        <v>1</v>
      </c>
      <c r="B42" s="40">
        <f t="shared" ref="B42:L42" si="17">B36*100/B$36</f>
        <v>100</v>
      </c>
      <c r="C42" s="40">
        <f t="shared" si="17"/>
        <v>100</v>
      </c>
      <c r="D42" s="40">
        <f t="shared" si="17"/>
        <v>100</v>
      </c>
      <c r="E42" s="40">
        <f t="shared" si="17"/>
        <v>100</v>
      </c>
      <c r="F42" s="40">
        <f t="shared" si="17"/>
        <v>100</v>
      </c>
      <c r="G42" s="40">
        <f t="shared" si="17"/>
        <v>100</v>
      </c>
      <c r="H42" s="40">
        <f t="shared" si="17"/>
        <v>100</v>
      </c>
      <c r="I42" s="40">
        <f t="shared" si="17"/>
        <v>100</v>
      </c>
      <c r="J42" s="40">
        <f t="shared" si="17"/>
        <v>100</v>
      </c>
      <c r="K42" s="40">
        <f t="shared" si="17"/>
        <v>100</v>
      </c>
      <c r="L42" s="40">
        <f t="shared" si="17"/>
        <v>100</v>
      </c>
    </row>
    <row r="43" spans="1:12" s="3" customFormat="1" ht="14.65" customHeight="1" thickBot="1">
      <c r="A43" s="14" t="s">
        <v>194</v>
      </c>
      <c r="B43" s="215">
        <f t="shared" ref="B43:L43" si="18">B37*100/B$36</f>
        <v>14.863053054970312</v>
      </c>
      <c r="C43" s="215">
        <f t="shared" si="18"/>
        <v>5.9105431309904155</v>
      </c>
      <c r="D43" s="215">
        <f t="shared" si="18"/>
        <v>5.0335111475858296</v>
      </c>
      <c r="E43" s="215">
        <f t="shared" si="18"/>
        <v>2.9663228033556779</v>
      </c>
      <c r="F43" s="215">
        <f t="shared" si="18"/>
        <v>3.5115722266560256</v>
      </c>
      <c r="G43" s="215">
        <f t="shared" si="18"/>
        <v>3.8371548900327563</v>
      </c>
      <c r="H43" s="215">
        <f t="shared" si="18"/>
        <v>3.1600220466654418</v>
      </c>
      <c r="I43" s="215">
        <f t="shared" si="18"/>
        <v>4.224464060529634</v>
      </c>
      <c r="J43" s="215">
        <f t="shared" si="18"/>
        <v>21.821305841924399</v>
      </c>
      <c r="K43" s="215">
        <f t="shared" si="18"/>
        <v>57.400921658986178</v>
      </c>
      <c r="L43" s="215">
        <f t="shared" si="18"/>
        <v>25.978548544365509</v>
      </c>
    </row>
    <row r="44" spans="1:12" s="3" customFormat="1" ht="14.65" customHeight="1" thickBot="1">
      <c r="A44" s="81" t="s">
        <v>195</v>
      </c>
      <c r="B44" s="60">
        <f t="shared" ref="B44:L44" si="19">B38*100/B$36</f>
        <v>24.046380740500641</v>
      </c>
      <c r="C44" s="60">
        <f t="shared" si="19"/>
        <v>16.528221512247072</v>
      </c>
      <c r="D44" s="60">
        <f t="shared" si="19"/>
        <v>15.873341540144986</v>
      </c>
      <c r="E44" s="60">
        <f t="shared" si="19"/>
        <v>17.629350138481918</v>
      </c>
      <c r="F44" s="60">
        <f t="shared" si="19"/>
        <v>13.966480446927374</v>
      </c>
      <c r="G44" s="60">
        <f t="shared" si="19"/>
        <v>16.478374222875861</v>
      </c>
      <c r="H44" s="60">
        <f t="shared" si="19"/>
        <v>17.618960132279991</v>
      </c>
      <c r="I44" s="60">
        <f t="shared" si="19"/>
        <v>15.825977301387137</v>
      </c>
      <c r="J44" s="60">
        <f t="shared" si="19"/>
        <v>27.835051546391753</v>
      </c>
      <c r="K44" s="60">
        <f t="shared" si="19"/>
        <v>42.12903225806452</v>
      </c>
      <c r="L44" s="60">
        <f t="shared" si="19"/>
        <v>44.281933416910434</v>
      </c>
    </row>
    <row r="45" spans="1:12" s="3" customFormat="1" ht="14.65" customHeight="1" thickBot="1">
      <c r="A45" s="14" t="s">
        <v>212</v>
      </c>
      <c r="B45" s="61">
        <f t="shared" ref="B45:L45" si="20">B39*100/B$36</f>
        <v>61.090566204529047</v>
      </c>
      <c r="C45" s="61">
        <f t="shared" si="20"/>
        <v>77.561235356762509</v>
      </c>
      <c r="D45" s="61">
        <f t="shared" si="20"/>
        <v>79.093147312269181</v>
      </c>
      <c r="E45" s="61">
        <f t="shared" si="20"/>
        <v>79.404327058162409</v>
      </c>
      <c r="F45" s="61">
        <f t="shared" si="20"/>
        <v>82.521947326416594</v>
      </c>
      <c r="G45" s="61">
        <f t="shared" si="20"/>
        <v>79.684470887091379</v>
      </c>
      <c r="H45" s="61">
        <f t="shared" si="20"/>
        <v>79.221017821054559</v>
      </c>
      <c r="I45" s="61">
        <f t="shared" si="20"/>
        <v>79.949558638083232</v>
      </c>
      <c r="J45" s="61">
        <f t="shared" si="20"/>
        <v>50.343642611683848</v>
      </c>
      <c r="K45" s="61">
        <f t="shared" si="20"/>
        <v>0.47004608294930877</v>
      </c>
      <c r="L45" s="61">
        <f t="shared" si="20"/>
        <v>29.739518038724057</v>
      </c>
    </row>
    <row r="46" spans="1:12" s="3" customFormat="1" ht="14.65" customHeight="1" thickBot="1">
      <c r="A46" s="81" t="s">
        <v>200</v>
      </c>
      <c r="B46" s="60">
        <f t="shared" ref="B46:L46" si="21">B40*100/B$36</f>
        <v>91.890737111959098</v>
      </c>
      <c r="C46" s="60">
        <f t="shared" si="21"/>
        <v>98.583599574014912</v>
      </c>
      <c r="D46" s="60">
        <f t="shared" si="21"/>
        <v>98.857885378197238</v>
      </c>
      <c r="E46" s="60">
        <f t="shared" si="21"/>
        <v>99.145024685906961</v>
      </c>
      <c r="F46" s="60">
        <f t="shared" si="21"/>
        <v>99.321628092577811</v>
      </c>
      <c r="G46" s="60">
        <f t="shared" si="21"/>
        <v>99.177752523564408</v>
      </c>
      <c r="H46" s="60">
        <f t="shared" si="21"/>
        <v>99.173250045930558</v>
      </c>
      <c r="I46" s="60">
        <f t="shared" si="21"/>
        <v>99.180327868852459</v>
      </c>
      <c r="J46" s="60">
        <f t="shared" si="21"/>
        <v>95.360824742268036</v>
      </c>
      <c r="K46" s="60">
        <f t="shared" si="21"/>
        <v>74.534562211981566</v>
      </c>
      <c r="L46" s="60">
        <f t="shared" si="21"/>
        <v>68.728235130240975</v>
      </c>
    </row>
    <row r="47" spans="1:12" s="230" customFormat="1" ht="20.149999999999999" customHeight="1">
      <c r="A47" s="378" t="s">
        <v>127</v>
      </c>
      <c r="B47" s="378"/>
      <c r="C47" s="378"/>
      <c r="D47" s="378"/>
      <c r="E47" s="378"/>
      <c r="F47" s="378"/>
      <c r="G47" s="378"/>
      <c r="H47" s="378"/>
      <c r="I47" s="378"/>
      <c r="J47" s="378"/>
      <c r="K47" s="378"/>
      <c r="L47" s="378"/>
    </row>
  </sheetData>
  <mergeCells count="31">
    <mergeCell ref="B21:F21"/>
    <mergeCell ref="G21:L21"/>
    <mergeCell ref="B22:F22"/>
    <mergeCell ref="G22:L22"/>
    <mergeCell ref="A47:L47"/>
    <mergeCell ref="B41:F41"/>
    <mergeCell ref="G41:L41"/>
    <mergeCell ref="B28:F28"/>
    <mergeCell ref="G28:L28"/>
    <mergeCell ref="B34:F34"/>
    <mergeCell ref="G34:L34"/>
    <mergeCell ref="B35:F35"/>
    <mergeCell ref="G35:L35"/>
    <mergeCell ref="B8:F8"/>
    <mergeCell ref="G8:L8"/>
    <mergeCell ref="B9:F9"/>
    <mergeCell ref="G9:L9"/>
    <mergeCell ref="B15:F15"/>
    <mergeCell ref="G15:L15"/>
    <mergeCell ref="A5:A7"/>
    <mergeCell ref="B5:B7"/>
    <mergeCell ref="C5:K5"/>
    <mergeCell ref="L5:L7"/>
    <mergeCell ref="C6:C7"/>
    <mergeCell ref="D6:D7"/>
    <mergeCell ref="E6:E7"/>
    <mergeCell ref="F6:F7"/>
    <mergeCell ref="G6:G7"/>
    <mergeCell ref="J6:J7"/>
    <mergeCell ref="H6:I6"/>
    <mergeCell ref="K6:K7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1200" verticalDpi="1200" r:id="rId1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7"/>
  <sheetViews>
    <sheetView zoomScaleNormal="100" workbookViewId="0"/>
  </sheetViews>
  <sheetFormatPr baseColWidth="10" defaultColWidth="10.81640625" defaultRowHeight="14"/>
  <cols>
    <col min="1" max="1" width="26.26953125" style="37" customWidth="1"/>
    <col min="2" max="9" width="14.54296875" style="37" customWidth="1"/>
    <col min="10" max="10" width="16.54296875" style="37" customWidth="1"/>
    <col min="11" max="12" width="14.54296875" style="37" customWidth="1"/>
    <col min="13" max="16384" width="10.81640625" style="37"/>
  </cols>
  <sheetData>
    <row r="1" spans="1:12" s="34" customFormat="1" ht="20.25" customHeight="1">
      <c r="A1" s="4" t="s">
        <v>0</v>
      </c>
    </row>
    <row r="2" spans="1:12" s="3" customFormat="1" ht="14.65" customHeight="1">
      <c r="A2" s="10"/>
    </row>
    <row r="3" spans="1:12" s="11" customFormat="1" ht="14.65" customHeight="1">
      <c r="A3" s="36" t="s">
        <v>326</v>
      </c>
    </row>
    <row r="4" spans="1:12" s="3" customFormat="1" ht="14.65" customHeight="1" thickBot="1"/>
    <row r="5" spans="1:12" s="11" customFormat="1" ht="14.65" customHeight="1" thickBot="1">
      <c r="A5" s="389" t="s">
        <v>196</v>
      </c>
      <c r="B5" s="402" t="s">
        <v>54</v>
      </c>
      <c r="C5" s="397" t="s">
        <v>209</v>
      </c>
      <c r="D5" s="424"/>
      <c r="E5" s="424"/>
      <c r="F5" s="424"/>
      <c r="G5" s="424"/>
      <c r="H5" s="424"/>
      <c r="I5" s="424"/>
      <c r="J5" s="424"/>
      <c r="K5" s="424"/>
      <c r="L5" s="389" t="s">
        <v>188</v>
      </c>
    </row>
    <row r="6" spans="1:12" s="11" customFormat="1" ht="14.65" customHeight="1" thickBot="1">
      <c r="A6" s="389"/>
      <c r="B6" s="428"/>
      <c r="C6" s="389" t="s">
        <v>189</v>
      </c>
      <c r="D6" s="389" t="s">
        <v>190</v>
      </c>
      <c r="E6" s="389" t="s">
        <v>197</v>
      </c>
      <c r="F6" s="389" t="s">
        <v>199</v>
      </c>
      <c r="G6" s="389" t="s">
        <v>191</v>
      </c>
      <c r="H6" s="389" t="s">
        <v>75</v>
      </c>
      <c r="I6" s="389"/>
      <c r="J6" s="389" t="s">
        <v>198</v>
      </c>
      <c r="K6" s="389" t="s">
        <v>192</v>
      </c>
      <c r="L6" s="389"/>
    </row>
    <row r="7" spans="1:12" s="11" customFormat="1" ht="48" customHeight="1" thickBot="1">
      <c r="A7" s="389"/>
      <c r="B7" s="428"/>
      <c r="C7" s="382"/>
      <c r="D7" s="382"/>
      <c r="E7" s="382"/>
      <c r="F7" s="382"/>
      <c r="G7" s="382"/>
      <c r="H7" s="237" t="s">
        <v>221</v>
      </c>
      <c r="I7" s="237" t="s">
        <v>220</v>
      </c>
      <c r="J7" s="382"/>
      <c r="K7" s="382"/>
      <c r="L7" s="382"/>
    </row>
    <row r="8" spans="1:12" s="214" customFormat="1" ht="14.65" customHeight="1" thickBot="1">
      <c r="A8" s="213"/>
      <c r="B8" s="429" t="s">
        <v>29</v>
      </c>
      <c r="C8" s="430"/>
      <c r="D8" s="430"/>
      <c r="E8" s="430"/>
      <c r="F8" s="430"/>
      <c r="G8" s="430" t="s">
        <v>29</v>
      </c>
      <c r="H8" s="430"/>
      <c r="I8" s="430"/>
      <c r="J8" s="430"/>
      <c r="K8" s="430"/>
      <c r="L8" s="431"/>
    </row>
    <row r="9" spans="1:12" s="214" customFormat="1" ht="14.65" customHeight="1" thickBot="1">
      <c r="A9" s="213"/>
      <c r="B9" s="432" t="s">
        <v>5</v>
      </c>
      <c r="C9" s="432"/>
      <c r="D9" s="432"/>
      <c r="E9" s="432"/>
      <c r="F9" s="432"/>
      <c r="G9" s="432" t="s">
        <v>5</v>
      </c>
      <c r="H9" s="432"/>
      <c r="I9" s="432"/>
      <c r="J9" s="432"/>
      <c r="K9" s="432"/>
      <c r="L9" s="432"/>
    </row>
    <row r="10" spans="1:12" s="3" customFormat="1" ht="14.65" customHeight="1" thickBot="1">
      <c r="A10" s="13" t="s">
        <v>1</v>
      </c>
      <c r="B10" s="216">
        <f t="shared" ref="B10:L10" si="0">SUM(B11:B13)</f>
        <v>308033</v>
      </c>
      <c r="C10" s="216">
        <f t="shared" si="0"/>
        <v>29770</v>
      </c>
      <c r="D10" s="216">
        <f t="shared" si="0"/>
        <v>51972</v>
      </c>
      <c r="E10" s="216">
        <f t="shared" si="0"/>
        <v>103242</v>
      </c>
      <c r="F10" s="216">
        <f t="shared" si="0"/>
        <v>37965</v>
      </c>
      <c r="G10" s="216">
        <f t="shared" si="0"/>
        <v>91131</v>
      </c>
      <c r="H10" s="216">
        <f t="shared" si="0"/>
        <v>30049</v>
      </c>
      <c r="I10" s="216">
        <f t="shared" si="0"/>
        <v>61082</v>
      </c>
      <c r="J10" s="216">
        <f t="shared" si="0"/>
        <v>2580</v>
      </c>
      <c r="K10" s="216">
        <f t="shared" si="0"/>
        <v>36778</v>
      </c>
      <c r="L10" s="216">
        <f t="shared" si="0"/>
        <v>44485</v>
      </c>
    </row>
    <row r="11" spans="1:12" s="3" customFormat="1" ht="14.65" customHeight="1" thickBot="1">
      <c r="A11" s="14" t="s">
        <v>194</v>
      </c>
      <c r="B11" s="43">
        <f t="shared" ref="B11:L11" si="1">B24+B37</f>
        <v>46671</v>
      </c>
      <c r="C11" s="43">
        <f t="shared" si="1"/>
        <v>2702</v>
      </c>
      <c r="D11" s="43">
        <f t="shared" si="1"/>
        <v>4946</v>
      </c>
      <c r="E11" s="43">
        <f t="shared" si="1"/>
        <v>7840</v>
      </c>
      <c r="F11" s="43">
        <f t="shared" si="1"/>
        <v>2751</v>
      </c>
      <c r="G11" s="43">
        <f t="shared" si="1"/>
        <v>6759</v>
      </c>
      <c r="H11" s="43">
        <f t="shared" si="1"/>
        <v>2440</v>
      </c>
      <c r="I11" s="43">
        <f t="shared" si="1"/>
        <v>4319</v>
      </c>
      <c r="J11" s="43">
        <f t="shared" si="1"/>
        <v>648</v>
      </c>
      <c r="K11" s="43">
        <f t="shared" si="1"/>
        <v>19731</v>
      </c>
      <c r="L11" s="43">
        <f t="shared" si="1"/>
        <v>8985</v>
      </c>
    </row>
    <row r="12" spans="1:12" s="3" customFormat="1" ht="14.65" customHeight="1" thickBot="1">
      <c r="A12" s="81" t="s">
        <v>195</v>
      </c>
      <c r="B12" s="39">
        <f t="shared" ref="B12:L12" si="2">B25+B38</f>
        <v>88072</v>
      </c>
      <c r="C12" s="39">
        <f t="shared" si="2"/>
        <v>5624</v>
      </c>
      <c r="D12" s="39">
        <f t="shared" si="2"/>
        <v>10888</v>
      </c>
      <c r="E12" s="39">
        <f t="shared" si="2"/>
        <v>29754</v>
      </c>
      <c r="F12" s="39">
        <f t="shared" si="2"/>
        <v>11583</v>
      </c>
      <c r="G12" s="39">
        <f t="shared" si="2"/>
        <v>23661</v>
      </c>
      <c r="H12" s="39">
        <f t="shared" si="2"/>
        <v>8375</v>
      </c>
      <c r="I12" s="39">
        <f t="shared" si="2"/>
        <v>15286</v>
      </c>
      <c r="J12" s="39">
        <f t="shared" si="2"/>
        <v>865</v>
      </c>
      <c r="K12" s="39">
        <f t="shared" si="2"/>
        <v>16334</v>
      </c>
      <c r="L12" s="39">
        <f t="shared" si="2"/>
        <v>11811</v>
      </c>
    </row>
    <row r="13" spans="1:12" s="3" customFormat="1" ht="14.65" customHeight="1" thickBot="1">
      <c r="A13" s="14" t="s">
        <v>212</v>
      </c>
      <c r="B13" s="42">
        <f t="shared" ref="B13:L13" si="3">B26+B39</f>
        <v>173290</v>
      </c>
      <c r="C13" s="42">
        <f t="shared" si="3"/>
        <v>21444</v>
      </c>
      <c r="D13" s="42">
        <f t="shared" si="3"/>
        <v>36138</v>
      </c>
      <c r="E13" s="42">
        <f t="shared" si="3"/>
        <v>65648</v>
      </c>
      <c r="F13" s="42">
        <f t="shared" si="3"/>
        <v>23631</v>
      </c>
      <c r="G13" s="42">
        <f t="shared" si="3"/>
        <v>60711</v>
      </c>
      <c r="H13" s="42">
        <f t="shared" si="3"/>
        <v>19234</v>
      </c>
      <c r="I13" s="42">
        <f t="shared" si="3"/>
        <v>41477</v>
      </c>
      <c r="J13" s="42">
        <f t="shared" si="3"/>
        <v>1067</v>
      </c>
      <c r="K13" s="42">
        <f t="shared" si="3"/>
        <v>713</v>
      </c>
      <c r="L13" s="42">
        <f t="shared" si="3"/>
        <v>23689</v>
      </c>
    </row>
    <row r="14" spans="1:12" s="3" customFormat="1" ht="14.65" customHeight="1" thickBot="1">
      <c r="A14" s="81" t="s">
        <v>200</v>
      </c>
      <c r="B14" s="39">
        <f>B27+B40</f>
        <v>271578</v>
      </c>
      <c r="C14" s="39">
        <f t="shared" ref="C14:L14" si="4">C27+C40</f>
        <v>28466</v>
      </c>
      <c r="D14" s="39">
        <f t="shared" si="4"/>
        <v>49243</v>
      </c>
      <c r="E14" s="39">
        <f t="shared" si="4"/>
        <v>92241</v>
      </c>
      <c r="F14" s="39">
        <f t="shared" si="4"/>
        <v>33239</v>
      </c>
      <c r="G14" s="39">
        <f t="shared" si="4"/>
        <v>83450</v>
      </c>
      <c r="H14" s="39">
        <f t="shared" si="4"/>
        <v>26488</v>
      </c>
      <c r="I14" s="39">
        <f t="shared" si="4"/>
        <v>56962</v>
      </c>
      <c r="J14" s="39">
        <f t="shared" si="4"/>
        <v>2199</v>
      </c>
      <c r="K14" s="39">
        <f t="shared" si="4"/>
        <v>26155</v>
      </c>
      <c r="L14" s="39">
        <f t="shared" si="4"/>
        <v>39025</v>
      </c>
    </row>
    <row r="15" spans="1:12" s="214" customFormat="1" ht="14.65" customHeight="1" thickBot="1">
      <c r="A15" s="213"/>
      <c r="B15" s="391" t="s">
        <v>193</v>
      </c>
      <c r="C15" s="391"/>
      <c r="D15" s="391"/>
      <c r="E15" s="391"/>
      <c r="F15" s="391"/>
      <c r="G15" s="391" t="s">
        <v>193</v>
      </c>
      <c r="H15" s="391"/>
      <c r="I15" s="391"/>
      <c r="J15" s="391"/>
      <c r="K15" s="391"/>
      <c r="L15" s="391"/>
    </row>
    <row r="16" spans="1:12" s="3" customFormat="1" ht="14.65" customHeight="1" thickBot="1">
      <c r="A16" s="13" t="s">
        <v>1</v>
      </c>
      <c r="B16" s="40">
        <f t="shared" ref="B16:L16" si="5">B10*100/B$10</f>
        <v>100</v>
      </c>
      <c r="C16" s="40">
        <f t="shared" si="5"/>
        <v>100</v>
      </c>
      <c r="D16" s="40">
        <f t="shared" si="5"/>
        <v>100</v>
      </c>
      <c r="E16" s="40">
        <f t="shared" si="5"/>
        <v>100</v>
      </c>
      <c r="F16" s="40">
        <f t="shared" si="5"/>
        <v>100</v>
      </c>
      <c r="G16" s="40">
        <f t="shared" si="5"/>
        <v>100</v>
      </c>
      <c r="H16" s="40">
        <f t="shared" si="5"/>
        <v>100</v>
      </c>
      <c r="I16" s="40">
        <f t="shared" si="5"/>
        <v>100</v>
      </c>
      <c r="J16" s="40">
        <f t="shared" si="5"/>
        <v>100</v>
      </c>
      <c r="K16" s="40">
        <f t="shared" si="5"/>
        <v>100</v>
      </c>
      <c r="L16" s="40">
        <f t="shared" si="5"/>
        <v>100</v>
      </c>
    </row>
    <row r="17" spans="1:12" s="3" customFormat="1" ht="14.65" customHeight="1" thickBot="1">
      <c r="A17" s="14" t="s">
        <v>194</v>
      </c>
      <c r="B17" s="215">
        <f t="shared" ref="B17:L17" si="6">B11*100/B$10</f>
        <v>15.151298724487312</v>
      </c>
      <c r="C17" s="215">
        <f t="shared" si="6"/>
        <v>9.0762512596573739</v>
      </c>
      <c r="D17" s="215">
        <f t="shared" si="6"/>
        <v>9.5166628184406985</v>
      </c>
      <c r="E17" s="215">
        <f t="shared" si="6"/>
        <v>7.5938087212568526</v>
      </c>
      <c r="F17" s="215">
        <f t="shared" si="6"/>
        <v>7.2461477676807586</v>
      </c>
      <c r="G17" s="215">
        <f t="shared" si="6"/>
        <v>7.4167956019356751</v>
      </c>
      <c r="H17" s="215">
        <f t="shared" si="6"/>
        <v>8.1200705514326597</v>
      </c>
      <c r="I17" s="215">
        <f t="shared" si="6"/>
        <v>7.0708228283291312</v>
      </c>
      <c r="J17" s="215">
        <f t="shared" si="6"/>
        <v>25.11627906976744</v>
      </c>
      <c r="K17" s="215">
        <f t="shared" si="6"/>
        <v>53.648920550329002</v>
      </c>
      <c r="L17" s="215">
        <f t="shared" si="6"/>
        <v>20.197819489715634</v>
      </c>
    </row>
    <row r="18" spans="1:12" s="3" customFormat="1" ht="14.65" customHeight="1" thickBot="1">
      <c r="A18" s="81" t="s">
        <v>195</v>
      </c>
      <c r="B18" s="60">
        <f t="shared" ref="B18:L18" si="7">B12*100/B$10</f>
        <v>28.591741793898706</v>
      </c>
      <c r="C18" s="60">
        <f t="shared" si="7"/>
        <v>18.891501511588849</v>
      </c>
      <c r="D18" s="60">
        <f t="shared" si="7"/>
        <v>20.949742168860155</v>
      </c>
      <c r="E18" s="60">
        <f t="shared" si="7"/>
        <v>28.819666414831172</v>
      </c>
      <c r="F18" s="60">
        <f t="shared" si="7"/>
        <v>30.509679968391939</v>
      </c>
      <c r="G18" s="60">
        <f t="shared" si="7"/>
        <v>25.963722553247521</v>
      </c>
      <c r="H18" s="60">
        <f t="shared" si="7"/>
        <v>27.871143798462512</v>
      </c>
      <c r="I18" s="60">
        <f t="shared" si="7"/>
        <v>25.025375724436003</v>
      </c>
      <c r="J18" s="60">
        <f t="shared" si="7"/>
        <v>33.527131782945737</v>
      </c>
      <c r="K18" s="60">
        <f t="shared" si="7"/>
        <v>44.412420468758498</v>
      </c>
      <c r="L18" s="60">
        <f t="shared" si="7"/>
        <v>26.550522648083625</v>
      </c>
    </row>
    <row r="19" spans="1:12" s="3" customFormat="1" ht="14.65" customHeight="1" thickBot="1">
      <c r="A19" s="14" t="s">
        <v>212</v>
      </c>
      <c r="B19" s="61">
        <f t="shared" ref="B19:L19" si="8">B13*100/B$10</f>
        <v>56.256959481613983</v>
      </c>
      <c r="C19" s="61">
        <f t="shared" si="8"/>
        <v>72.032247228753775</v>
      </c>
      <c r="D19" s="61">
        <f t="shared" si="8"/>
        <v>69.533595012699152</v>
      </c>
      <c r="E19" s="61">
        <f t="shared" si="8"/>
        <v>63.586524863911976</v>
      </c>
      <c r="F19" s="61">
        <f t="shared" si="8"/>
        <v>62.244172263927304</v>
      </c>
      <c r="G19" s="61">
        <f t="shared" si="8"/>
        <v>66.619481844816804</v>
      </c>
      <c r="H19" s="61">
        <f t="shared" si="8"/>
        <v>64.008785650104826</v>
      </c>
      <c r="I19" s="61">
        <f t="shared" si="8"/>
        <v>67.903801447234869</v>
      </c>
      <c r="J19" s="61">
        <f t="shared" si="8"/>
        <v>41.356589147286819</v>
      </c>
      <c r="K19" s="61">
        <f t="shared" si="8"/>
        <v>1.9386589809125021</v>
      </c>
      <c r="L19" s="61">
        <f t="shared" si="8"/>
        <v>53.251657862200744</v>
      </c>
    </row>
    <row r="20" spans="1:12" s="3" customFormat="1" ht="14.65" customHeight="1" thickBot="1">
      <c r="A20" s="81" t="s">
        <v>200</v>
      </c>
      <c r="B20" s="60">
        <f t="shared" ref="B20:L20" si="9">B14*100/B$10</f>
        <v>88.165229050134243</v>
      </c>
      <c r="C20" s="60">
        <f t="shared" si="9"/>
        <v>95.619751427611689</v>
      </c>
      <c r="D20" s="60">
        <f t="shared" si="9"/>
        <v>94.74909566689756</v>
      </c>
      <c r="E20" s="60">
        <f t="shared" si="9"/>
        <v>89.344452838960891</v>
      </c>
      <c r="F20" s="60">
        <f t="shared" si="9"/>
        <v>87.551692348215468</v>
      </c>
      <c r="G20" s="60">
        <f t="shared" si="9"/>
        <v>91.571474031888158</v>
      </c>
      <c r="H20" s="60">
        <f t="shared" si="9"/>
        <v>88.149356051782092</v>
      </c>
      <c r="I20" s="60">
        <f t="shared" si="9"/>
        <v>93.254968730558915</v>
      </c>
      <c r="J20" s="60">
        <f t="shared" si="9"/>
        <v>85.232558139534888</v>
      </c>
      <c r="K20" s="60">
        <f t="shared" si="9"/>
        <v>71.115884496166188</v>
      </c>
      <c r="L20" s="60">
        <f t="shared" si="9"/>
        <v>87.726199842643581</v>
      </c>
    </row>
    <row r="21" spans="1:12" s="214" customFormat="1" ht="14.65" customHeight="1" thickBot="1">
      <c r="A21" s="213"/>
      <c r="B21" s="429" t="s">
        <v>30</v>
      </c>
      <c r="C21" s="430"/>
      <c r="D21" s="430"/>
      <c r="E21" s="430"/>
      <c r="F21" s="430"/>
      <c r="G21" s="430" t="s">
        <v>30</v>
      </c>
      <c r="H21" s="430"/>
      <c r="I21" s="430"/>
      <c r="J21" s="430"/>
      <c r="K21" s="430"/>
      <c r="L21" s="431"/>
    </row>
    <row r="22" spans="1:12" s="214" customFormat="1" ht="14.65" customHeight="1" thickBot="1">
      <c r="A22" s="213"/>
      <c r="B22" s="432" t="s">
        <v>5</v>
      </c>
      <c r="C22" s="432"/>
      <c r="D22" s="432"/>
      <c r="E22" s="432"/>
      <c r="F22" s="432"/>
      <c r="G22" s="432" t="s">
        <v>5</v>
      </c>
      <c r="H22" s="432"/>
      <c r="I22" s="432"/>
      <c r="J22" s="432"/>
      <c r="K22" s="432"/>
      <c r="L22" s="432"/>
    </row>
    <row r="23" spans="1:12" s="3" customFormat="1" ht="14.65" customHeight="1" thickBot="1">
      <c r="A23" s="13" t="s">
        <v>1</v>
      </c>
      <c r="B23" s="216">
        <f t="shared" ref="B23:L23" si="10">SUM(B24:B26)</f>
        <v>137203</v>
      </c>
      <c r="C23" s="216">
        <f t="shared" si="10"/>
        <v>10141</v>
      </c>
      <c r="D23" s="216">
        <f t="shared" si="10"/>
        <v>21067</v>
      </c>
      <c r="E23" s="216">
        <f t="shared" si="10"/>
        <v>51090</v>
      </c>
      <c r="F23" s="216">
        <f t="shared" si="10"/>
        <v>26463</v>
      </c>
      <c r="G23" s="216">
        <f t="shared" si="10"/>
        <v>52142</v>
      </c>
      <c r="H23" s="216">
        <f t="shared" si="10"/>
        <v>17879</v>
      </c>
      <c r="I23" s="216">
        <f t="shared" si="10"/>
        <v>34263</v>
      </c>
      <c r="J23" s="216">
        <f t="shared" si="10"/>
        <v>2168</v>
      </c>
      <c r="K23" s="216">
        <f t="shared" si="10"/>
        <v>8338</v>
      </c>
      <c r="L23" s="216">
        <f t="shared" si="10"/>
        <v>13277</v>
      </c>
    </row>
    <row r="24" spans="1:12" s="3" customFormat="1" ht="14.65" customHeight="1" thickBot="1">
      <c r="A24" s="14" t="s">
        <v>194</v>
      </c>
      <c r="B24" s="43">
        <v>23363</v>
      </c>
      <c r="C24" s="43">
        <v>1675</v>
      </c>
      <c r="D24" s="43">
        <v>3409</v>
      </c>
      <c r="E24" s="43">
        <v>6580</v>
      </c>
      <c r="F24" s="43">
        <v>2419</v>
      </c>
      <c r="G24" s="43">
        <v>5313</v>
      </c>
      <c r="H24" s="43">
        <v>2128</v>
      </c>
      <c r="I24" s="43">
        <v>3185</v>
      </c>
      <c r="J24" s="43">
        <v>551</v>
      </c>
      <c r="K24" s="43">
        <v>5772</v>
      </c>
      <c r="L24" s="43">
        <v>3466</v>
      </c>
    </row>
    <row r="25" spans="1:12" s="3" customFormat="1" ht="14.65" customHeight="1" thickBot="1">
      <c r="A25" s="81" t="s">
        <v>195</v>
      </c>
      <c r="B25" s="39">
        <v>45929</v>
      </c>
      <c r="C25" s="39">
        <v>2696</v>
      </c>
      <c r="D25" s="39">
        <v>6071</v>
      </c>
      <c r="E25" s="39">
        <v>20701</v>
      </c>
      <c r="F25" s="39">
        <v>9567</v>
      </c>
      <c r="G25" s="39">
        <v>16299</v>
      </c>
      <c r="H25" s="39">
        <v>6083</v>
      </c>
      <c r="I25" s="39">
        <v>10216</v>
      </c>
      <c r="J25" s="39">
        <v>715</v>
      </c>
      <c r="K25" s="39">
        <v>2189</v>
      </c>
      <c r="L25" s="39">
        <v>3306</v>
      </c>
    </row>
    <row r="26" spans="1:12" s="3" customFormat="1" ht="14.65" customHeight="1" thickBot="1">
      <c r="A26" s="14" t="s">
        <v>212</v>
      </c>
      <c r="B26" s="42">
        <f>20374+47537</f>
        <v>67911</v>
      </c>
      <c r="C26" s="42">
        <v>5770</v>
      </c>
      <c r="D26" s="42">
        <v>11587</v>
      </c>
      <c r="E26" s="42">
        <v>23809</v>
      </c>
      <c r="F26" s="42">
        <v>14477</v>
      </c>
      <c r="G26" s="42">
        <v>30530</v>
      </c>
      <c r="H26" s="42">
        <v>9668</v>
      </c>
      <c r="I26" s="42">
        <v>20862</v>
      </c>
      <c r="J26" s="42">
        <v>902</v>
      </c>
      <c r="K26" s="42">
        <v>377</v>
      </c>
      <c r="L26" s="42">
        <v>6505</v>
      </c>
    </row>
    <row r="27" spans="1:12" s="3" customFormat="1" ht="14.65" customHeight="1" thickBot="1">
      <c r="A27" s="81" t="s">
        <v>200</v>
      </c>
      <c r="B27" s="39">
        <v>115683</v>
      </c>
      <c r="C27" s="39">
        <v>8952</v>
      </c>
      <c r="D27" s="39">
        <v>18538</v>
      </c>
      <c r="E27" s="39">
        <v>40442</v>
      </c>
      <c r="F27" s="39">
        <v>21832</v>
      </c>
      <c r="G27" s="39">
        <v>44701</v>
      </c>
      <c r="H27" s="39">
        <v>14411</v>
      </c>
      <c r="I27" s="39">
        <v>30290</v>
      </c>
      <c r="J27" s="39">
        <v>1827</v>
      </c>
      <c r="K27" s="39">
        <v>7793</v>
      </c>
      <c r="L27" s="39">
        <v>11926</v>
      </c>
    </row>
    <row r="28" spans="1:12" s="214" customFormat="1" ht="14.65" customHeight="1" thickBot="1">
      <c r="A28" s="213"/>
      <c r="B28" s="391" t="s">
        <v>193</v>
      </c>
      <c r="C28" s="391"/>
      <c r="D28" s="391"/>
      <c r="E28" s="391"/>
      <c r="F28" s="391"/>
      <c r="G28" s="391" t="s">
        <v>193</v>
      </c>
      <c r="H28" s="391"/>
      <c r="I28" s="391"/>
      <c r="J28" s="391"/>
      <c r="K28" s="391"/>
      <c r="L28" s="391"/>
    </row>
    <row r="29" spans="1:12" s="3" customFormat="1" ht="14.65" customHeight="1" thickBot="1">
      <c r="A29" s="13" t="s">
        <v>1</v>
      </c>
      <c r="B29" s="40">
        <f t="shared" ref="B29:L29" si="11">B23*100/B$23</f>
        <v>100</v>
      </c>
      <c r="C29" s="40">
        <f t="shared" si="11"/>
        <v>100</v>
      </c>
      <c r="D29" s="40">
        <f t="shared" si="11"/>
        <v>100</v>
      </c>
      <c r="E29" s="40">
        <f t="shared" si="11"/>
        <v>100</v>
      </c>
      <c r="F29" s="40">
        <f t="shared" si="11"/>
        <v>100</v>
      </c>
      <c r="G29" s="40">
        <f t="shared" si="11"/>
        <v>100</v>
      </c>
      <c r="H29" s="40">
        <f t="shared" si="11"/>
        <v>100</v>
      </c>
      <c r="I29" s="40">
        <f t="shared" si="11"/>
        <v>100</v>
      </c>
      <c r="J29" s="40">
        <f t="shared" si="11"/>
        <v>100</v>
      </c>
      <c r="K29" s="40">
        <f t="shared" si="11"/>
        <v>100</v>
      </c>
      <c r="L29" s="40">
        <f t="shared" si="11"/>
        <v>100</v>
      </c>
    </row>
    <row r="30" spans="1:12" s="3" customFormat="1" ht="14.65" customHeight="1" thickBot="1">
      <c r="A30" s="14" t="s">
        <v>194</v>
      </c>
      <c r="B30" s="215">
        <f t="shared" ref="B30:L30" si="12">B24*100/B$23</f>
        <v>17.028053322449217</v>
      </c>
      <c r="C30" s="215">
        <f t="shared" si="12"/>
        <v>16.517108766393847</v>
      </c>
      <c r="D30" s="215">
        <f t="shared" si="12"/>
        <v>16.181705985664784</v>
      </c>
      <c r="E30" s="215">
        <f t="shared" si="12"/>
        <v>12.879232726560971</v>
      </c>
      <c r="F30" s="215">
        <f t="shared" si="12"/>
        <v>9.1410648830442511</v>
      </c>
      <c r="G30" s="215">
        <f t="shared" si="12"/>
        <v>10.189482566836714</v>
      </c>
      <c r="H30" s="215">
        <f t="shared" si="12"/>
        <v>11.902231668437832</v>
      </c>
      <c r="I30" s="215">
        <f t="shared" si="12"/>
        <v>9.2957417622508238</v>
      </c>
      <c r="J30" s="215">
        <f t="shared" si="12"/>
        <v>25.415129151291513</v>
      </c>
      <c r="K30" s="215">
        <f t="shared" si="12"/>
        <v>69.225233869033346</v>
      </c>
      <c r="L30" s="215">
        <f t="shared" si="12"/>
        <v>26.105294870829255</v>
      </c>
    </row>
    <row r="31" spans="1:12" s="3" customFormat="1" ht="14.65" customHeight="1" thickBot="1">
      <c r="A31" s="81" t="s">
        <v>195</v>
      </c>
      <c r="B31" s="60">
        <f t="shared" ref="B31:L31" si="13">B25*100/B$23</f>
        <v>33.475215556511152</v>
      </c>
      <c r="C31" s="60">
        <f t="shared" si="13"/>
        <v>26.585149393550932</v>
      </c>
      <c r="D31" s="60">
        <f t="shared" si="13"/>
        <v>28.817582000284805</v>
      </c>
      <c r="E31" s="60">
        <f t="shared" si="13"/>
        <v>40.518692503425328</v>
      </c>
      <c r="F31" s="60">
        <f t="shared" si="13"/>
        <v>36.152363677587573</v>
      </c>
      <c r="G31" s="60">
        <f t="shared" si="13"/>
        <v>31.258870008822061</v>
      </c>
      <c r="H31" s="60">
        <f t="shared" si="13"/>
        <v>34.02315565747525</v>
      </c>
      <c r="I31" s="60">
        <f t="shared" si="13"/>
        <v>29.816420044946444</v>
      </c>
      <c r="J31" s="60">
        <f t="shared" si="13"/>
        <v>32.979704797047972</v>
      </c>
      <c r="K31" s="60">
        <f t="shared" si="13"/>
        <v>26.253298153034301</v>
      </c>
      <c r="L31" s="60">
        <f t="shared" si="13"/>
        <v>24.900203359192588</v>
      </c>
    </row>
    <row r="32" spans="1:12" s="3" customFormat="1" ht="14.65" customHeight="1" thickBot="1">
      <c r="A32" s="14" t="s">
        <v>212</v>
      </c>
      <c r="B32" s="61">
        <f t="shared" ref="B32:L32" si="14">B26*100/B$23</f>
        <v>49.49673112103963</v>
      </c>
      <c r="C32" s="61">
        <f t="shared" si="14"/>
        <v>56.897741840055218</v>
      </c>
      <c r="D32" s="61">
        <f t="shared" si="14"/>
        <v>55.000712014050407</v>
      </c>
      <c r="E32" s="61">
        <f t="shared" si="14"/>
        <v>46.602074770013701</v>
      </c>
      <c r="F32" s="61">
        <f t="shared" si="14"/>
        <v>54.706571439368176</v>
      </c>
      <c r="G32" s="61">
        <f t="shared" si="14"/>
        <v>58.551647424341219</v>
      </c>
      <c r="H32" s="61">
        <f t="shared" si="14"/>
        <v>54.074612674086914</v>
      </c>
      <c r="I32" s="61">
        <f t="shared" si="14"/>
        <v>60.887838192802732</v>
      </c>
      <c r="J32" s="61">
        <f t="shared" si="14"/>
        <v>41.605166051660518</v>
      </c>
      <c r="K32" s="61">
        <f t="shared" si="14"/>
        <v>4.5214679779323577</v>
      </c>
      <c r="L32" s="61">
        <f t="shared" si="14"/>
        <v>48.994501769978157</v>
      </c>
    </row>
    <row r="33" spans="1:12" s="3" customFormat="1" ht="14.65" customHeight="1" thickBot="1">
      <c r="A33" s="81" t="s">
        <v>200</v>
      </c>
      <c r="B33" s="60">
        <f t="shared" ref="B33:L33" si="15">B27*100/B$23</f>
        <v>84.315211766506565</v>
      </c>
      <c r="C33" s="60">
        <f t="shared" si="15"/>
        <v>88.275318015974761</v>
      </c>
      <c r="D33" s="60">
        <f t="shared" si="15"/>
        <v>87.995443110077375</v>
      </c>
      <c r="E33" s="60">
        <f t="shared" si="15"/>
        <v>79.158348013309848</v>
      </c>
      <c r="F33" s="60">
        <f t="shared" si="15"/>
        <v>82.500094471526282</v>
      </c>
      <c r="G33" s="60">
        <f t="shared" si="15"/>
        <v>85.729354455141731</v>
      </c>
      <c r="H33" s="60">
        <f t="shared" si="15"/>
        <v>80.602941998993231</v>
      </c>
      <c r="I33" s="60">
        <f t="shared" si="15"/>
        <v>88.404401249160898</v>
      </c>
      <c r="J33" s="60">
        <f t="shared" si="15"/>
        <v>84.271217712177119</v>
      </c>
      <c r="K33" s="60">
        <f t="shared" si="15"/>
        <v>93.463660350203881</v>
      </c>
      <c r="L33" s="60">
        <f t="shared" si="15"/>
        <v>89.824508548617914</v>
      </c>
    </row>
    <row r="34" spans="1:12" s="214" customFormat="1" ht="14.65" customHeight="1" thickBot="1">
      <c r="A34" s="213"/>
      <c r="B34" s="429" t="s">
        <v>41</v>
      </c>
      <c r="C34" s="430"/>
      <c r="D34" s="430"/>
      <c r="E34" s="430"/>
      <c r="F34" s="430"/>
      <c r="G34" s="430" t="s">
        <v>41</v>
      </c>
      <c r="H34" s="430"/>
      <c r="I34" s="430"/>
      <c r="J34" s="430"/>
      <c r="K34" s="430"/>
      <c r="L34" s="431"/>
    </row>
    <row r="35" spans="1:12" s="214" customFormat="1" ht="14.65" customHeight="1" thickBot="1">
      <c r="A35" s="213"/>
      <c r="B35" s="432" t="s">
        <v>5</v>
      </c>
      <c r="C35" s="432"/>
      <c r="D35" s="432"/>
      <c r="E35" s="432"/>
      <c r="F35" s="432"/>
      <c r="G35" s="432" t="s">
        <v>5</v>
      </c>
      <c r="H35" s="432"/>
      <c r="I35" s="432"/>
      <c r="J35" s="432"/>
      <c r="K35" s="432"/>
      <c r="L35" s="432"/>
    </row>
    <row r="36" spans="1:12" s="3" customFormat="1" ht="14.65" customHeight="1" thickBot="1">
      <c r="A36" s="13" t="s">
        <v>1</v>
      </c>
      <c r="B36" s="216">
        <f t="shared" ref="B36:L36" si="16">SUM(B37:B39)</f>
        <v>170830</v>
      </c>
      <c r="C36" s="216">
        <f t="shared" si="16"/>
        <v>19629</v>
      </c>
      <c r="D36" s="216">
        <f t="shared" si="16"/>
        <v>30905</v>
      </c>
      <c r="E36" s="216">
        <f t="shared" si="16"/>
        <v>52152</v>
      </c>
      <c r="F36" s="216">
        <f t="shared" si="16"/>
        <v>11502</v>
      </c>
      <c r="G36" s="216">
        <f t="shared" si="16"/>
        <v>38989</v>
      </c>
      <c r="H36" s="216">
        <f t="shared" si="16"/>
        <v>12170</v>
      </c>
      <c r="I36" s="216">
        <f t="shared" si="16"/>
        <v>26819</v>
      </c>
      <c r="J36" s="216">
        <f t="shared" si="16"/>
        <v>412</v>
      </c>
      <c r="K36" s="216">
        <f t="shared" si="16"/>
        <v>28440</v>
      </c>
      <c r="L36" s="216">
        <f t="shared" si="16"/>
        <v>31208</v>
      </c>
    </row>
    <row r="37" spans="1:12" s="3" customFormat="1" ht="14.65" customHeight="1" thickBot="1">
      <c r="A37" s="14" t="s">
        <v>194</v>
      </c>
      <c r="B37" s="43">
        <v>23308</v>
      </c>
      <c r="C37" s="43">
        <v>1027</v>
      </c>
      <c r="D37" s="43">
        <v>1537</v>
      </c>
      <c r="E37" s="43">
        <v>1260</v>
      </c>
      <c r="F37" s="43">
        <v>332</v>
      </c>
      <c r="G37" s="43">
        <v>1446</v>
      </c>
      <c r="H37" s="43">
        <v>312</v>
      </c>
      <c r="I37" s="43">
        <v>1134</v>
      </c>
      <c r="J37" s="43">
        <v>97</v>
      </c>
      <c r="K37" s="43">
        <v>13959</v>
      </c>
      <c r="L37" s="43">
        <v>5519</v>
      </c>
    </row>
    <row r="38" spans="1:12" s="3" customFormat="1" ht="14.65" customHeight="1" thickBot="1">
      <c r="A38" s="81" t="s">
        <v>195</v>
      </c>
      <c r="B38" s="39">
        <v>42143</v>
      </c>
      <c r="C38" s="39">
        <v>2928</v>
      </c>
      <c r="D38" s="39">
        <v>4817</v>
      </c>
      <c r="E38" s="39">
        <v>9053</v>
      </c>
      <c r="F38" s="39">
        <v>2016</v>
      </c>
      <c r="G38" s="39">
        <v>7362</v>
      </c>
      <c r="H38" s="39">
        <v>2292</v>
      </c>
      <c r="I38" s="39">
        <v>5070</v>
      </c>
      <c r="J38" s="39">
        <v>150</v>
      </c>
      <c r="K38" s="39">
        <v>14145</v>
      </c>
      <c r="L38" s="39">
        <v>8505</v>
      </c>
    </row>
    <row r="39" spans="1:12" s="3" customFormat="1" ht="14.65" customHeight="1" thickBot="1">
      <c r="A39" s="14" t="s">
        <v>212</v>
      </c>
      <c r="B39" s="42">
        <f>16457+88922</f>
        <v>105379</v>
      </c>
      <c r="C39" s="42">
        <v>15674</v>
      </c>
      <c r="D39" s="42">
        <v>24551</v>
      </c>
      <c r="E39" s="42">
        <v>41839</v>
      </c>
      <c r="F39" s="42">
        <v>9154</v>
      </c>
      <c r="G39" s="42">
        <v>30181</v>
      </c>
      <c r="H39" s="42">
        <v>9566</v>
      </c>
      <c r="I39" s="42">
        <v>20615</v>
      </c>
      <c r="J39" s="42">
        <v>165</v>
      </c>
      <c r="K39" s="42">
        <v>336</v>
      </c>
      <c r="L39" s="42">
        <v>17184</v>
      </c>
    </row>
    <row r="40" spans="1:12" s="3" customFormat="1" ht="14.65" customHeight="1" thickBot="1">
      <c r="A40" s="81" t="s">
        <v>200</v>
      </c>
      <c r="B40" s="39">
        <v>155895</v>
      </c>
      <c r="C40" s="39">
        <v>19514</v>
      </c>
      <c r="D40" s="39">
        <v>30705</v>
      </c>
      <c r="E40" s="39">
        <v>51799</v>
      </c>
      <c r="F40" s="39">
        <v>11407</v>
      </c>
      <c r="G40" s="39">
        <v>38749</v>
      </c>
      <c r="H40" s="39">
        <v>12077</v>
      </c>
      <c r="I40" s="39">
        <v>26672</v>
      </c>
      <c r="J40" s="39">
        <v>372</v>
      </c>
      <c r="K40" s="39">
        <v>18362</v>
      </c>
      <c r="L40" s="39">
        <v>27099</v>
      </c>
    </row>
    <row r="41" spans="1:12" s="214" customFormat="1" ht="14.65" customHeight="1" thickBot="1">
      <c r="A41" s="213"/>
      <c r="B41" s="391" t="s">
        <v>193</v>
      </c>
      <c r="C41" s="391"/>
      <c r="D41" s="391"/>
      <c r="E41" s="391"/>
      <c r="F41" s="391"/>
      <c r="G41" s="391" t="s">
        <v>193</v>
      </c>
      <c r="H41" s="391"/>
      <c r="I41" s="391"/>
      <c r="J41" s="391"/>
      <c r="K41" s="391"/>
      <c r="L41" s="391"/>
    </row>
    <row r="42" spans="1:12" s="3" customFormat="1" ht="14.65" customHeight="1" thickBot="1">
      <c r="A42" s="13" t="s">
        <v>1</v>
      </c>
      <c r="B42" s="40">
        <f t="shared" ref="B42:L42" si="17">B36*100/B$36</f>
        <v>100</v>
      </c>
      <c r="C42" s="40">
        <f t="shared" si="17"/>
        <v>100</v>
      </c>
      <c r="D42" s="40">
        <f t="shared" si="17"/>
        <v>100</v>
      </c>
      <c r="E42" s="40">
        <f t="shared" si="17"/>
        <v>100</v>
      </c>
      <c r="F42" s="40">
        <f t="shared" si="17"/>
        <v>100</v>
      </c>
      <c r="G42" s="40">
        <f t="shared" si="17"/>
        <v>100</v>
      </c>
      <c r="H42" s="40">
        <f t="shared" si="17"/>
        <v>100</v>
      </c>
      <c r="I42" s="40">
        <f t="shared" si="17"/>
        <v>100</v>
      </c>
      <c r="J42" s="40">
        <f t="shared" si="17"/>
        <v>100</v>
      </c>
      <c r="K42" s="40">
        <f t="shared" si="17"/>
        <v>100</v>
      </c>
      <c r="L42" s="40">
        <f t="shared" si="17"/>
        <v>100</v>
      </c>
    </row>
    <row r="43" spans="1:12" s="3" customFormat="1" ht="14.65" customHeight="1" thickBot="1">
      <c r="A43" s="14" t="s">
        <v>194</v>
      </c>
      <c r="B43" s="215">
        <f t="shared" ref="B43:L43" si="18">B37*100/B$36</f>
        <v>13.64397354094714</v>
      </c>
      <c r="C43" s="215">
        <f t="shared" si="18"/>
        <v>5.2320546130724948</v>
      </c>
      <c r="D43" s="215">
        <f t="shared" si="18"/>
        <v>4.973305290406083</v>
      </c>
      <c r="E43" s="215">
        <f t="shared" si="18"/>
        <v>2.4160147261849976</v>
      </c>
      <c r="F43" s="215">
        <f t="shared" si="18"/>
        <v>2.8864545296470179</v>
      </c>
      <c r="G43" s="215">
        <f t="shared" si="18"/>
        <v>3.7087383621021313</v>
      </c>
      <c r="H43" s="215">
        <f t="shared" si="18"/>
        <v>2.5636811832374691</v>
      </c>
      <c r="I43" s="215">
        <f t="shared" si="18"/>
        <v>4.2283455758976842</v>
      </c>
      <c r="J43" s="215">
        <f t="shared" si="18"/>
        <v>23.543689320388349</v>
      </c>
      <c r="K43" s="215">
        <f t="shared" si="18"/>
        <v>49.082278481012658</v>
      </c>
      <c r="L43" s="215">
        <f t="shared" si="18"/>
        <v>17.684568059471932</v>
      </c>
    </row>
    <row r="44" spans="1:12" s="3" customFormat="1" ht="14.65" customHeight="1" thickBot="1">
      <c r="A44" s="81" t="s">
        <v>195</v>
      </c>
      <c r="B44" s="60">
        <f t="shared" ref="B44:L44" si="19">B38*100/B$36</f>
        <v>24.669554527893226</v>
      </c>
      <c r="C44" s="60">
        <f t="shared" si="19"/>
        <v>14.9167048754394</v>
      </c>
      <c r="D44" s="60">
        <f t="shared" si="19"/>
        <v>15.586474680472415</v>
      </c>
      <c r="E44" s="60">
        <f t="shared" si="19"/>
        <v>17.358874060438719</v>
      </c>
      <c r="F44" s="60">
        <f t="shared" si="19"/>
        <v>17.527386541471049</v>
      </c>
      <c r="G44" s="60">
        <f t="shared" si="19"/>
        <v>18.882248839416246</v>
      </c>
      <c r="H44" s="60">
        <f t="shared" si="19"/>
        <v>18.833196384552178</v>
      </c>
      <c r="I44" s="60">
        <f t="shared" si="19"/>
        <v>18.904507998061074</v>
      </c>
      <c r="J44" s="60">
        <f t="shared" si="19"/>
        <v>36.407766990291265</v>
      </c>
      <c r="K44" s="60">
        <f t="shared" si="19"/>
        <v>49.736286919831223</v>
      </c>
      <c r="L44" s="60">
        <f t="shared" si="19"/>
        <v>27.252627531402204</v>
      </c>
    </row>
    <row r="45" spans="1:12" s="3" customFormat="1" ht="14.65" customHeight="1" thickBot="1">
      <c r="A45" s="14" t="s">
        <v>212</v>
      </c>
      <c r="B45" s="61">
        <f t="shared" ref="B45:L45" si="20">B39*100/B$36</f>
        <v>61.68647193115963</v>
      </c>
      <c r="C45" s="61">
        <f t="shared" si="20"/>
        <v>79.851240511488101</v>
      </c>
      <c r="D45" s="61">
        <f t="shared" si="20"/>
        <v>79.440220029121505</v>
      </c>
      <c r="E45" s="61">
        <f t="shared" si="20"/>
        <v>80.22511121337628</v>
      </c>
      <c r="F45" s="61">
        <f t="shared" si="20"/>
        <v>79.586158928881929</v>
      </c>
      <c r="G45" s="61">
        <f t="shared" si="20"/>
        <v>77.409012798481626</v>
      </c>
      <c r="H45" s="61">
        <f t="shared" si="20"/>
        <v>78.603122432210355</v>
      </c>
      <c r="I45" s="61">
        <f t="shared" si="20"/>
        <v>76.867146426041245</v>
      </c>
      <c r="J45" s="61">
        <f t="shared" si="20"/>
        <v>40.04854368932039</v>
      </c>
      <c r="K45" s="61">
        <f t="shared" si="20"/>
        <v>1.1814345991561181</v>
      </c>
      <c r="L45" s="61">
        <f t="shared" si="20"/>
        <v>55.062804409125867</v>
      </c>
    </row>
    <row r="46" spans="1:12" s="3" customFormat="1" ht="14.65" customHeight="1" thickBot="1">
      <c r="A46" s="81" t="s">
        <v>200</v>
      </c>
      <c r="B46" s="60">
        <f t="shared" ref="B46:L46" si="21">B40*100/B$36</f>
        <v>91.257390388105136</v>
      </c>
      <c r="C46" s="60">
        <f t="shared" si="21"/>
        <v>99.414132151408637</v>
      </c>
      <c r="D46" s="60">
        <f t="shared" si="21"/>
        <v>99.35285552499596</v>
      </c>
      <c r="E46" s="60">
        <f t="shared" si="21"/>
        <v>99.323132382267218</v>
      </c>
      <c r="F46" s="60">
        <f t="shared" si="21"/>
        <v>99.174056685793772</v>
      </c>
      <c r="G46" s="60">
        <f t="shared" si="21"/>
        <v>99.384441765626207</v>
      </c>
      <c r="H46" s="60">
        <f t="shared" si="21"/>
        <v>99.235825801150369</v>
      </c>
      <c r="I46" s="60">
        <f t="shared" si="21"/>
        <v>99.451881129050307</v>
      </c>
      <c r="J46" s="60">
        <f t="shared" si="21"/>
        <v>90.291262135922324</v>
      </c>
      <c r="K46" s="60">
        <f t="shared" si="21"/>
        <v>64.563994374120952</v>
      </c>
      <c r="L46" s="60">
        <f t="shared" si="21"/>
        <v>86.833504229684692</v>
      </c>
    </row>
    <row r="47" spans="1:12" s="230" customFormat="1" ht="20.149999999999999" customHeight="1">
      <c r="A47" s="378" t="s">
        <v>127</v>
      </c>
      <c r="B47" s="378"/>
      <c r="C47" s="378"/>
      <c r="D47" s="378"/>
      <c r="E47" s="378"/>
      <c r="F47" s="378"/>
      <c r="G47" s="378"/>
      <c r="H47" s="378"/>
      <c r="I47" s="378"/>
      <c r="J47" s="378"/>
      <c r="K47" s="378"/>
      <c r="L47" s="378"/>
    </row>
  </sheetData>
  <mergeCells count="31">
    <mergeCell ref="B21:F21"/>
    <mergeCell ref="G21:L21"/>
    <mergeCell ref="B22:F22"/>
    <mergeCell ref="G22:L22"/>
    <mergeCell ref="A47:L47"/>
    <mergeCell ref="B41:F41"/>
    <mergeCell ref="G41:L41"/>
    <mergeCell ref="B28:F28"/>
    <mergeCell ref="G28:L28"/>
    <mergeCell ref="B34:F34"/>
    <mergeCell ref="G34:L34"/>
    <mergeCell ref="B35:F35"/>
    <mergeCell ref="G35:L35"/>
    <mergeCell ref="B8:F8"/>
    <mergeCell ref="G8:L8"/>
    <mergeCell ref="B9:F9"/>
    <mergeCell ref="G9:L9"/>
    <mergeCell ref="B15:F15"/>
    <mergeCell ref="G15:L15"/>
    <mergeCell ref="A5:A7"/>
    <mergeCell ref="B5:B7"/>
    <mergeCell ref="C5:K5"/>
    <mergeCell ref="L5:L7"/>
    <mergeCell ref="C6:C7"/>
    <mergeCell ref="D6:D7"/>
    <mergeCell ref="E6:E7"/>
    <mergeCell ref="F6:F7"/>
    <mergeCell ref="G6:G7"/>
    <mergeCell ref="J6:J7"/>
    <mergeCell ref="H6:I6"/>
    <mergeCell ref="K6:K7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1200" verticalDpi="1200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7"/>
  <sheetViews>
    <sheetView zoomScaleNormal="100" workbookViewId="0"/>
  </sheetViews>
  <sheetFormatPr baseColWidth="10" defaultColWidth="10.81640625" defaultRowHeight="14"/>
  <cols>
    <col min="1" max="1" width="26.26953125" style="37" customWidth="1"/>
    <col min="2" max="9" width="14.54296875" style="37" customWidth="1"/>
    <col min="10" max="10" width="16.54296875" style="37" customWidth="1"/>
    <col min="11" max="12" width="14.54296875" style="37" customWidth="1"/>
    <col min="13" max="16384" width="10.81640625" style="37"/>
  </cols>
  <sheetData>
    <row r="1" spans="1:12" s="34" customFormat="1" ht="20.25" customHeight="1">
      <c r="A1" s="4" t="s">
        <v>0</v>
      </c>
      <c r="H1" s="34" t="s">
        <v>210</v>
      </c>
    </row>
    <row r="2" spans="1:12" s="3" customFormat="1" ht="14.65" customHeight="1">
      <c r="A2" s="10"/>
    </row>
    <row r="3" spans="1:12" s="11" customFormat="1" ht="14.65" customHeight="1">
      <c r="A3" s="36" t="s">
        <v>325</v>
      </c>
    </row>
    <row r="4" spans="1:12" s="3" customFormat="1" ht="14.65" customHeight="1" thickBot="1"/>
    <row r="5" spans="1:12" s="11" customFormat="1" ht="14.65" customHeight="1" thickBot="1">
      <c r="A5" s="389" t="s">
        <v>196</v>
      </c>
      <c r="B5" s="402" t="s">
        <v>54</v>
      </c>
      <c r="C5" s="397" t="s">
        <v>209</v>
      </c>
      <c r="D5" s="424"/>
      <c r="E5" s="424"/>
      <c r="F5" s="424"/>
      <c r="G5" s="424"/>
      <c r="H5" s="424"/>
      <c r="I5" s="424"/>
      <c r="J5" s="424"/>
      <c r="K5" s="424"/>
      <c r="L5" s="389" t="s">
        <v>188</v>
      </c>
    </row>
    <row r="6" spans="1:12" s="11" customFormat="1" ht="14.65" customHeight="1" thickBot="1">
      <c r="A6" s="389"/>
      <c r="B6" s="428"/>
      <c r="C6" s="389" t="s">
        <v>189</v>
      </c>
      <c r="D6" s="389" t="s">
        <v>190</v>
      </c>
      <c r="E6" s="389" t="s">
        <v>197</v>
      </c>
      <c r="F6" s="389" t="s">
        <v>199</v>
      </c>
      <c r="G6" s="389" t="s">
        <v>191</v>
      </c>
      <c r="H6" s="389" t="s">
        <v>75</v>
      </c>
      <c r="I6" s="389"/>
      <c r="J6" s="389" t="s">
        <v>198</v>
      </c>
      <c r="K6" s="389" t="s">
        <v>192</v>
      </c>
      <c r="L6" s="389"/>
    </row>
    <row r="7" spans="1:12" s="11" customFormat="1" ht="48" customHeight="1" thickBot="1">
      <c r="A7" s="389"/>
      <c r="B7" s="428"/>
      <c r="C7" s="382"/>
      <c r="D7" s="382"/>
      <c r="E7" s="382"/>
      <c r="F7" s="382"/>
      <c r="G7" s="382"/>
      <c r="H7" s="237" t="s">
        <v>221</v>
      </c>
      <c r="I7" s="237" t="s">
        <v>220</v>
      </c>
      <c r="J7" s="382"/>
      <c r="K7" s="382"/>
      <c r="L7" s="382"/>
    </row>
    <row r="8" spans="1:12" s="214" customFormat="1" ht="14.65" customHeight="1" thickBot="1">
      <c r="A8" s="213"/>
      <c r="B8" s="429" t="s">
        <v>29</v>
      </c>
      <c r="C8" s="430"/>
      <c r="D8" s="430"/>
      <c r="E8" s="430"/>
      <c r="F8" s="430"/>
      <c r="G8" s="430" t="s">
        <v>29</v>
      </c>
      <c r="H8" s="430"/>
      <c r="I8" s="430"/>
      <c r="J8" s="430"/>
      <c r="K8" s="430"/>
      <c r="L8" s="431"/>
    </row>
    <row r="9" spans="1:12" s="214" customFormat="1" ht="14.65" customHeight="1" thickBot="1">
      <c r="A9" s="213"/>
      <c r="B9" s="432" t="s">
        <v>5</v>
      </c>
      <c r="C9" s="432"/>
      <c r="D9" s="432"/>
      <c r="E9" s="432"/>
      <c r="F9" s="432"/>
      <c r="G9" s="432" t="s">
        <v>5</v>
      </c>
      <c r="H9" s="432"/>
      <c r="I9" s="432"/>
      <c r="J9" s="432"/>
      <c r="K9" s="432"/>
      <c r="L9" s="432"/>
    </row>
    <row r="10" spans="1:12" s="3" customFormat="1" ht="14.65" customHeight="1" thickBot="1">
      <c r="A10" s="13" t="s">
        <v>1</v>
      </c>
      <c r="B10" s="216">
        <f>SUM(B11:B13)</f>
        <v>103780</v>
      </c>
      <c r="C10" s="216">
        <f t="shared" ref="C10:L10" si="0">C23+C36</f>
        <v>9533</v>
      </c>
      <c r="D10" s="216">
        <f t="shared" si="0"/>
        <v>17650</v>
      </c>
      <c r="E10" s="216">
        <f t="shared" si="0"/>
        <v>43068</v>
      </c>
      <c r="F10" s="216">
        <f t="shared" si="0"/>
        <v>16302</v>
      </c>
      <c r="G10" s="216">
        <f t="shared" si="0"/>
        <v>30283</v>
      </c>
      <c r="H10" s="216">
        <f t="shared" si="0"/>
        <v>12668</v>
      </c>
      <c r="I10" s="216">
        <f t="shared" si="0"/>
        <v>17615</v>
      </c>
      <c r="J10" s="216">
        <f t="shared" si="0"/>
        <v>2031</v>
      </c>
      <c r="K10" s="216">
        <f t="shared" si="0"/>
        <v>11954</v>
      </c>
      <c r="L10" s="216">
        <f t="shared" si="0"/>
        <v>6911</v>
      </c>
    </row>
    <row r="11" spans="1:12" s="3" customFormat="1" ht="14.65" customHeight="1" thickBot="1">
      <c r="A11" s="14" t="s">
        <v>194</v>
      </c>
      <c r="B11" s="43">
        <f>B24+B37</f>
        <v>24243</v>
      </c>
      <c r="C11" s="231" t="s">
        <v>53</v>
      </c>
      <c r="D11" s="43">
        <f>D24+D37</f>
        <v>2076</v>
      </c>
      <c r="E11" s="231" t="s">
        <v>53</v>
      </c>
      <c r="F11" s="43">
        <f t="shared" ref="F11:I14" si="1">F24+F37</f>
        <v>3285</v>
      </c>
      <c r="G11" s="43">
        <f t="shared" si="1"/>
        <v>5574</v>
      </c>
      <c r="H11" s="43">
        <f t="shared" si="1"/>
        <v>2848</v>
      </c>
      <c r="I11" s="43">
        <f t="shared" si="1"/>
        <v>2726</v>
      </c>
      <c r="J11" s="231" t="s">
        <v>53</v>
      </c>
      <c r="K11" s="231" t="s">
        <v>53</v>
      </c>
      <c r="L11" s="231">
        <f>L24+L37</f>
        <v>2122</v>
      </c>
    </row>
    <row r="12" spans="1:12" s="3" customFormat="1" ht="14.65" customHeight="1" thickBot="1">
      <c r="A12" s="81" t="s">
        <v>195</v>
      </c>
      <c r="B12" s="39">
        <f>B25+B38</f>
        <v>30998</v>
      </c>
      <c r="C12" s="39" t="s">
        <v>53</v>
      </c>
      <c r="D12" s="39">
        <f>D25+D38</f>
        <v>4089</v>
      </c>
      <c r="E12" s="39" t="s">
        <v>53</v>
      </c>
      <c r="F12" s="39">
        <f t="shared" si="1"/>
        <v>5332</v>
      </c>
      <c r="G12" s="39">
        <f t="shared" si="1"/>
        <v>8829</v>
      </c>
      <c r="H12" s="39">
        <f t="shared" si="1"/>
        <v>3752</v>
      </c>
      <c r="I12" s="39">
        <f t="shared" si="1"/>
        <v>5077</v>
      </c>
      <c r="J12" s="39" t="s">
        <v>53</v>
      </c>
      <c r="K12" s="39" t="s">
        <v>53</v>
      </c>
      <c r="L12" s="39">
        <f>L25+L38</f>
        <v>2508</v>
      </c>
    </row>
    <row r="13" spans="1:12" s="3" customFormat="1" ht="14.65" customHeight="1" thickBot="1">
      <c r="A13" s="14" t="s">
        <v>212</v>
      </c>
      <c r="B13" s="42">
        <f>B26+B39</f>
        <v>48539</v>
      </c>
      <c r="C13" s="42" t="s">
        <v>53</v>
      </c>
      <c r="D13" s="42">
        <f>D26+D39</f>
        <v>11485</v>
      </c>
      <c r="E13" s="42" t="s">
        <v>53</v>
      </c>
      <c r="F13" s="42">
        <f t="shared" si="1"/>
        <v>7685</v>
      </c>
      <c r="G13" s="42">
        <f t="shared" si="1"/>
        <v>15880</v>
      </c>
      <c r="H13" s="42">
        <f t="shared" si="1"/>
        <v>6068</v>
      </c>
      <c r="I13" s="42">
        <f t="shared" si="1"/>
        <v>9812</v>
      </c>
      <c r="J13" s="42" t="s">
        <v>53</v>
      </c>
      <c r="K13" s="42" t="s">
        <v>53</v>
      </c>
      <c r="L13" s="42">
        <f>L26+L39</f>
        <v>2281</v>
      </c>
    </row>
    <row r="14" spans="1:12" s="3" customFormat="1" ht="14.65" customHeight="1" thickBot="1">
      <c r="A14" s="81" t="s">
        <v>200</v>
      </c>
      <c r="B14" s="39">
        <f>B27+B40</f>
        <v>80439</v>
      </c>
      <c r="C14" s="39">
        <f>C27+C40</f>
        <v>8950</v>
      </c>
      <c r="D14" s="39">
        <f>D27+D40</f>
        <v>16109</v>
      </c>
      <c r="E14" s="39">
        <f>E27+E40</f>
        <v>33279</v>
      </c>
      <c r="F14" s="39">
        <f t="shared" si="1"/>
        <v>11655</v>
      </c>
      <c r="G14" s="39">
        <f t="shared" si="1"/>
        <v>23167</v>
      </c>
      <c r="H14" s="39">
        <f t="shared" si="1"/>
        <v>9088</v>
      </c>
      <c r="I14" s="39">
        <f t="shared" si="1"/>
        <v>14079</v>
      </c>
      <c r="J14" s="39">
        <f>J27+J40</f>
        <v>1489</v>
      </c>
      <c r="K14" s="39">
        <f>K27+K40</f>
        <v>8726</v>
      </c>
      <c r="L14" s="39">
        <f>L27+L40</f>
        <v>4828</v>
      </c>
    </row>
    <row r="15" spans="1:12" s="214" customFormat="1" ht="14.65" customHeight="1" thickBot="1">
      <c r="A15" s="213"/>
      <c r="B15" s="391" t="s">
        <v>193</v>
      </c>
      <c r="C15" s="391"/>
      <c r="D15" s="391"/>
      <c r="E15" s="391"/>
      <c r="F15" s="391"/>
      <c r="G15" s="391" t="s">
        <v>193</v>
      </c>
      <c r="H15" s="391"/>
      <c r="I15" s="391"/>
      <c r="J15" s="391"/>
      <c r="K15" s="391"/>
      <c r="L15" s="391"/>
    </row>
    <row r="16" spans="1:12" s="3" customFormat="1" ht="14.65" customHeight="1" thickBot="1">
      <c r="A16" s="13" t="s">
        <v>1</v>
      </c>
      <c r="B16" s="40">
        <f t="shared" ref="B16:L16" si="2">B10*100/B$10</f>
        <v>100</v>
      </c>
      <c r="C16" s="40">
        <f t="shared" si="2"/>
        <v>100</v>
      </c>
      <c r="D16" s="40">
        <f t="shared" si="2"/>
        <v>100</v>
      </c>
      <c r="E16" s="40">
        <f t="shared" si="2"/>
        <v>100</v>
      </c>
      <c r="F16" s="40">
        <f t="shared" si="2"/>
        <v>100</v>
      </c>
      <c r="G16" s="40">
        <f t="shared" si="2"/>
        <v>100</v>
      </c>
      <c r="H16" s="40">
        <f t="shared" si="2"/>
        <v>100</v>
      </c>
      <c r="I16" s="40">
        <f t="shared" si="2"/>
        <v>100</v>
      </c>
      <c r="J16" s="40">
        <f t="shared" si="2"/>
        <v>100</v>
      </c>
      <c r="K16" s="40">
        <f t="shared" si="2"/>
        <v>100</v>
      </c>
      <c r="L16" s="40">
        <f t="shared" si="2"/>
        <v>100</v>
      </c>
    </row>
    <row r="17" spans="1:12" s="3" customFormat="1" ht="14.65" customHeight="1" thickBot="1">
      <c r="A17" s="14" t="s">
        <v>194</v>
      </c>
      <c r="B17" s="215">
        <f>B11*100/B$10</f>
        <v>23.359992291385623</v>
      </c>
      <c r="C17" s="231" t="s">
        <v>53</v>
      </c>
      <c r="D17" s="215">
        <f>D11*100/D$10</f>
        <v>11.762039660056658</v>
      </c>
      <c r="E17" s="231" t="s">
        <v>53</v>
      </c>
      <c r="F17" s="215">
        <f t="shared" ref="F17:I20" si="3">F11*100/F$10</f>
        <v>20.1509017298491</v>
      </c>
      <c r="G17" s="215">
        <f t="shared" si="3"/>
        <v>18.406366608328106</v>
      </c>
      <c r="H17" s="215">
        <f t="shared" si="3"/>
        <v>22.481844016419323</v>
      </c>
      <c r="I17" s="215">
        <f t="shared" si="3"/>
        <v>15.47544706216293</v>
      </c>
      <c r="J17" s="231" t="s">
        <v>53</v>
      </c>
      <c r="K17" s="231" t="s">
        <v>53</v>
      </c>
      <c r="L17" s="215">
        <f>L11*100/L$10</f>
        <v>30.704673708580525</v>
      </c>
    </row>
    <row r="18" spans="1:12" s="3" customFormat="1" ht="14.65" customHeight="1" thickBot="1">
      <c r="A18" s="81" t="s">
        <v>195</v>
      </c>
      <c r="B18" s="60">
        <f>B12*100/B$10</f>
        <v>29.868953555598381</v>
      </c>
      <c r="C18" s="39" t="s">
        <v>53</v>
      </c>
      <c r="D18" s="60">
        <f>D12*100/D$10</f>
        <v>23.167138810198299</v>
      </c>
      <c r="E18" s="39" t="s">
        <v>53</v>
      </c>
      <c r="F18" s="60">
        <f t="shared" si="3"/>
        <v>32.707643233959026</v>
      </c>
      <c r="G18" s="60">
        <f t="shared" si="3"/>
        <v>29.154971436119276</v>
      </c>
      <c r="H18" s="60">
        <f t="shared" si="3"/>
        <v>29.617934954215347</v>
      </c>
      <c r="I18" s="60">
        <f t="shared" si="3"/>
        <v>28.82202668180528</v>
      </c>
      <c r="J18" s="39" t="s">
        <v>53</v>
      </c>
      <c r="K18" s="39" t="s">
        <v>53</v>
      </c>
      <c r="L18" s="60">
        <f>L12*100/L$10</f>
        <v>36.289972507596588</v>
      </c>
    </row>
    <row r="19" spans="1:12" s="3" customFormat="1" ht="14.65" customHeight="1" thickBot="1">
      <c r="A19" s="14" t="s">
        <v>212</v>
      </c>
      <c r="B19" s="61">
        <f>B13*100/B$10</f>
        <v>46.771054153015996</v>
      </c>
      <c r="C19" s="42" t="s">
        <v>53</v>
      </c>
      <c r="D19" s="61">
        <f>D13*100/D$10</f>
        <v>65.070821529745047</v>
      </c>
      <c r="E19" s="42" t="s">
        <v>53</v>
      </c>
      <c r="F19" s="61">
        <f t="shared" si="3"/>
        <v>47.141455036191878</v>
      </c>
      <c r="G19" s="61">
        <f t="shared" si="3"/>
        <v>52.438661955552618</v>
      </c>
      <c r="H19" s="61">
        <f t="shared" si="3"/>
        <v>47.900221029365333</v>
      </c>
      <c r="I19" s="61">
        <f t="shared" si="3"/>
        <v>55.702526256031788</v>
      </c>
      <c r="J19" s="42" t="s">
        <v>53</v>
      </c>
      <c r="K19" s="42" t="s">
        <v>53</v>
      </c>
      <c r="L19" s="61">
        <f>L13*100/L$10</f>
        <v>33.005353783822891</v>
      </c>
    </row>
    <row r="20" spans="1:12" s="3" customFormat="1" ht="14.65" customHeight="1" thickBot="1">
      <c r="A20" s="81" t="s">
        <v>200</v>
      </c>
      <c r="B20" s="60">
        <f>B14*100/B$10</f>
        <v>77.509153979572176</v>
      </c>
      <c r="C20" s="60">
        <f>C14*100/C$10</f>
        <v>93.884401552501842</v>
      </c>
      <c r="D20" s="60">
        <f>D14*100/D$10</f>
        <v>91.269121813031163</v>
      </c>
      <c r="E20" s="60">
        <f>E14*100/E$10</f>
        <v>77.270827528559494</v>
      </c>
      <c r="F20" s="60">
        <f t="shared" si="3"/>
        <v>71.494295178505709</v>
      </c>
      <c r="G20" s="60">
        <f t="shared" si="3"/>
        <v>76.50166760228511</v>
      </c>
      <c r="H20" s="60">
        <f t="shared" si="3"/>
        <v>71.739816861383019</v>
      </c>
      <c r="I20" s="60">
        <f t="shared" si="3"/>
        <v>79.926199261992622</v>
      </c>
      <c r="J20" s="60">
        <f>J14*100/J$10</f>
        <v>73.313638601674057</v>
      </c>
      <c r="K20" s="60">
        <f>K14*100/K$10</f>
        <v>72.996486531704875</v>
      </c>
      <c r="L20" s="60">
        <f>L14*100/L$10</f>
        <v>69.85964404572421</v>
      </c>
    </row>
    <row r="21" spans="1:12" s="214" customFormat="1" ht="14.65" customHeight="1" thickBot="1">
      <c r="A21" s="213"/>
      <c r="B21" s="429" t="s">
        <v>30</v>
      </c>
      <c r="C21" s="430"/>
      <c r="D21" s="430"/>
      <c r="E21" s="430"/>
      <c r="F21" s="430"/>
      <c r="G21" s="430" t="s">
        <v>30</v>
      </c>
      <c r="H21" s="430"/>
      <c r="I21" s="430"/>
      <c r="J21" s="430"/>
      <c r="K21" s="430"/>
      <c r="L21" s="431"/>
    </row>
    <row r="22" spans="1:12" s="214" customFormat="1" ht="14.65" customHeight="1" thickBot="1">
      <c r="A22" s="213"/>
      <c r="B22" s="432" t="s">
        <v>5</v>
      </c>
      <c r="C22" s="432"/>
      <c r="D22" s="432"/>
      <c r="E22" s="432"/>
      <c r="F22" s="432"/>
      <c r="G22" s="432" t="s">
        <v>5</v>
      </c>
      <c r="H22" s="432"/>
      <c r="I22" s="432"/>
      <c r="J22" s="432"/>
      <c r="K22" s="432"/>
      <c r="L22" s="432"/>
    </row>
    <row r="23" spans="1:12" s="3" customFormat="1" ht="14.65" customHeight="1" thickBot="1">
      <c r="A23" s="13" t="s">
        <v>1</v>
      </c>
      <c r="B23" s="216">
        <f>SUM(B24:B26)</f>
        <v>65214</v>
      </c>
      <c r="C23" s="216">
        <v>3987</v>
      </c>
      <c r="D23" s="216">
        <f>SUM(D24:D26)</f>
        <v>9168</v>
      </c>
      <c r="E23" s="216">
        <v>28189</v>
      </c>
      <c r="F23" s="216">
        <f>SUM(F24:F26)</f>
        <v>13745</v>
      </c>
      <c r="G23" s="216">
        <v>23361</v>
      </c>
      <c r="H23" s="216">
        <f>SUM(H24:H26)</f>
        <v>9722</v>
      </c>
      <c r="I23" s="216">
        <f>SUM(I24:I26)</f>
        <v>13639</v>
      </c>
      <c r="J23" s="216">
        <v>1880</v>
      </c>
      <c r="K23" s="216">
        <v>4058</v>
      </c>
      <c r="L23" s="216">
        <v>3739</v>
      </c>
    </row>
    <row r="24" spans="1:12" s="3" customFormat="1" ht="14.65" customHeight="1" thickBot="1">
      <c r="A24" s="14" t="s">
        <v>194</v>
      </c>
      <c r="B24" s="43">
        <v>19142</v>
      </c>
      <c r="C24" s="231" t="s">
        <v>53</v>
      </c>
      <c r="D24" s="43">
        <v>1728</v>
      </c>
      <c r="E24" s="231" t="s">
        <v>53</v>
      </c>
      <c r="F24" s="43">
        <v>3234</v>
      </c>
      <c r="G24" s="43">
        <f>SUM(H24:I24)</f>
        <v>5410</v>
      </c>
      <c r="H24" s="43">
        <v>2796</v>
      </c>
      <c r="I24" s="43">
        <v>2614</v>
      </c>
      <c r="J24" s="231" t="s">
        <v>53</v>
      </c>
      <c r="K24" s="231" t="s">
        <v>53</v>
      </c>
      <c r="L24" s="231">
        <v>1493</v>
      </c>
    </row>
    <row r="25" spans="1:12" s="3" customFormat="1" ht="14.65" customHeight="1" thickBot="1">
      <c r="A25" s="81" t="s">
        <v>195</v>
      </c>
      <c r="B25" s="39">
        <v>20386</v>
      </c>
      <c r="C25" s="39" t="s">
        <v>53</v>
      </c>
      <c r="D25" s="39">
        <v>2684</v>
      </c>
      <c r="E25" s="39" t="s">
        <v>53</v>
      </c>
      <c r="F25" s="39">
        <v>4948</v>
      </c>
      <c r="G25" s="39">
        <f t="shared" ref="G25:G26" si="4">SUM(H25:I25)</f>
        <v>7624</v>
      </c>
      <c r="H25" s="39">
        <v>3235</v>
      </c>
      <c r="I25" s="39">
        <v>4389</v>
      </c>
      <c r="J25" s="39" t="s">
        <v>53</v>
      </c>
      <c r="K25" s="39" t="s">
        <v>53</v>
      </c>
      <c r="L25" s="39">
        <v>1025</v>
      </c>
    </row>
    <row r="26" spans="1:12" s="3" customFormat="1" ht="14.65" customHeight="1" thickBot="1">
      <c r="A26" s="14" t="s">
        <v>212</v>
      </c>
      <c r="B26" s="42">
        <f>9346+16340</f>
        <v>25686</v>
      </c>
      <c r="C26" s="42" t="s">
        <v>53</v>
      </c>
      <c r="D26" s="42">
        <v>4756</v>
      </c>
      <c r="E26" s="42" t="s">
        <v>53</v>
      </c>
      <c r="F26" s="42">
        <v>5563</v>
      </c>
      <c r="G26" s="42">
        <f t="shared" si="4"/>
        <v>10327</v>
      </c>
      <c r="H26" s="42">
        <v>3691</v>
      </c>
      <c r="I26" s="42">
        <v>6636</v>
      </c>
      <c r="J26" s="42" t="s">
        <v>53</v>
      </c>
      <c r="K26" s="42" t="s">
        <v>53</v>
      </c>
      <c r="L26" s="42">
        <v>1221</v>
      </c>
    </row>
    <row r="27" spans="1:12" s="3" customFormat="1" ht="14.65" customHeight="1" thickBot="1">
      <c r="A27" s="81" t="s">
        <v>200</v>
      </c>
      <c r="B27" s="39">
        <v>46590</v>
      </c>
      <c r="C27" s="39">
        <v>3462</v>
      </c>
      <c r="D27" s="39">
        <v>7719</v>
      </c>
      <c r="E27" s="39">
        <v>18532</v>
      </c>
      <c r="F27" s="39">
        <v>9125</v>
      </c>
      <c r="G27" s="39">
        <v>16320</v>
      </c>
      <c r="H27" s="39">
        <v>6165</v>
      </c>
      <c r="I27" s="39">
        <v>10155</v>
      </c>
      <c r="J27" s="39">
        <v>1385</v>
      </c>
      <c r="K27" s="39">
        <v>3851</v>
      </c>
      <c r="L27" s="39">
        <v>3040</v>
      </c>
    </row>
    <row r="28" spans="1:12" s="214" customFormat="1" ht="14.65" customHeight="1" thickBot="1">
      <c r="A28" s="213"/>
      <c r="B28" s="391" t="s">
        <v>208</v>
      </c>
      <c r="C28" s="391"/>
      <c r="D28" s="391"/>
      <c r="E28" s="391"/>
      <c r="F28" s="391"/>
      <c r="G28" s="391" t="s">
        <v>193</v>
      </c>
      <c r="H28" s="391"/>
      <c r="I28" s="391"/>
      <c r="J28" s="391"/>
      <c r="K28" s="391"/>
      <c r="L28" s="391"/>
    </row>
    <row r="29" spans="1:12" s="3" customFormat="1" ht="14.65" customHeight="1" thickBot="1">
      <c r="A29" s="13" t="s">
        <v>1</v>
      </c>
      <c r="B29" s="40">
        <f t="shared" ref="B29:L29" si="5">B23*100/B$23</f>
        <v>100</v>
      </c>
      <c r="C29" s="40">
        <f t="shared" si="5"/>
        <v>100</v>
      </c>
      <c r="D29" s="40">
        <f t="shared" si="5"/>
        <v>100</v>
      </c>
      <c r="E29" s="40">
        <f t="shared" si="5"/>
        <v>100</v>
      </c>
      <c r="F29" s="40">
        <f t="shared" si="5"/>
        <v>100</v>
      </c>
      <c r="G29" s="40">
        <f t="shared" si="5"/>
        <v>100</v>
      </c>
      <c r="H29" s="40">
        <f t="shared" si="5"/>
        <v>100</v>
      </c>
      <c r="I29" s="40">
        <f t="shared" si="5"/>
        <v>100</v>
      </c>
      <c r="J29" s="40">
        <f t="shared" si="5"/>
        <v>100</v>
      </c>
      <c r="K29" s="40">
        <f t="shared" si="5"/>
        <v>100</v>
      </c>
      <c r="L29" s="40">
        <f t="shared" si="5"/>
        <v>100</v>
      </c>
    </row>
    <row r="30" spans="1:12" s="3" customFormat="1" ht="14.65" customHeight="1" thickBot="1">
      <c r="A30" s="14" t="s">
        <v>194</v>
      </c>
      <c r="B30" s="215">
        <f>B24*100/B$23</f>
        <v>29.352593001502743</v>
      </c>
      <c r="C30" s="231" t="s">
        <v>53</v>
      </c>
      <c r="D30" s="215">
        <f>D24*100/D$23</f>
        <v>18.848167539267017</v>
      </c>
      <c r="E30" s="231" t="s">
        <v>53</v>
      </c>
      <c r="F30" s="215">
        <f t="shared" ref="F30:I33" si="6">F24*100/F$23</f>
        <v>23.528555838486721</v>
      </c>
      <c r="G30" s="215">
        <f t="shared" si="6"/>
        <v>23.158255211677581</v>
      </c>
      <c r="H30" s="215">
        <f t="shared" si="6"/>
        <v>28.759514503188644</v>
      </c>
      <c r="I30" s="215">
        <f t="shared" si="6"/>
        <v>19.165627978590805</v>
      </c>
      <c r="J30" s="231" t="s">
        <v>53</v>
      </c>
      <c r="K30" s="231" t="s">
        <v>53</v>
      </c>
      <c r="L30" s="232">
        <f>L24*100/L$23</f>
        <v>39.930462690558976</v>
      </c>
    </row>
    <row r="31" spans="1:12" s="3" customFormat="1" ht="14.65" customHeight="1" thickBot="1">
      <c r="A31" s="81" t="s">
        <v>195</v>
      </c>
      <c r="B31" s="60">
        <f>B25*100/B$23</f>
        <v>31.260158861594135</v>
      </c>
      <c r="C31" s="39" t="s">
        <v>53</v>
      </c>
      <c r="D31" s="60">
        <f>D25*100/D$23</f>
        <v>29.275741710296685</v>
      </c>
      <c r="E31" s="39" t="s">
        <v>53</v>
      </c>
      <c r="F31" s="60">
        <f t="shared" si="6"/>
        <v>35.998544925427431</v>
      </c>
      <c r="G31" s="60">
        <f t="shared" si="6"/>
        <v>32.635589229913101</v>
      </c>
      <c r="H31" s="60">
        <f t="shared" si="6"/>
        <v>33.275046286772266</v>
      </c>
      <c r="I31" s="60">
        <f t="shared" si="6"/>
        <v>32.179778576141949</v>
      </c>
      <c r="J31" s="39" t="s">
        <v>53</v>
      </c>
      <c r="K31" s="39" t="s">
        <v>53</v>
      </c>
      <c r="L31" s="60">
        <f>L25*100/L$23</f>
        <v>27.413746991174111</v>
      </c>
    </row>
    <row r="32" spans="1:12" s="3" customFormat="1" ht="14.65" customHeight="1" thickBot="1">
      <c r="A32" s="14" t="s">
        <v>212</v>
      </c>
      <c r="B32" s="61">
        <f>B26*100/B$23</f>
        <v>39.387248136903118</v>
      </c>
      <c r="C32" s="42" t="s">
        <v>53</v>
      </c>
      <c r="D32" s="61">
        <f>D26*100/D$23</f>
        <v>51.876090750436298</v>
      </c>
      <c r="E32" s="42" t="s">
        <v>53</v>
      </c>
      <c r="F32" s="61">
        <f t="shared" si="6"/>
        <v>40.472899236085851</v>
      </c>
      <c r="G32" s="61">
        <f t="shared" si="6"/>
        <v>44.206155558409314</v>
      </c>
      <c r="H32" s="61">
        <f t="shared" si="6"/>
        <v>37.965439210039087</v>
      </c>
      <c r="I32" s="61">
        <f t="shared" si="6"/>
        <v>48.654593445267245</v>
      </c>
      <c r="J32" s="42" t="s">
        <v>53</v>
      </c>
      <c r="K32" s="42" t="s">
        <v>53</v>
      </c>
      <c r="L32" s="61">
        <f>L26*100/L$23</f>
        <v>32.655790318266916</v>
      </c>
    </row>
    <row r="33" spans="1:12" s="3" customFormat="1" ht="14.65" customHeight="1" thickBot="1">
      <c r="A33" s="81" t="s">
        <v>200</v>
      </c>
      <c r="B33" s="60">
        <f>B27*100/B$23</f>
        <v>71.441714969178392</v>
      </c>
      <c r="C33" s="60">
        <f>C27*100/C$23</f>
        <v>86.832204665161782</v>
      </c>
      <c r="D33" s="60">
        <f>D27*100/D$23</f>
        <v>84.195026178010465</v>
      </c>
      <c r="E33" s="60">
        <f>E27*100/E$23</f>
        <v>65.741956082159703</v>
      </c>
      <c r="F33" s="60">
        <f t="shared" si="6"/>
        <v>66.387777373590396</v>
      </c>
      <c r="G33" s="60">
        <f t="shared" si="6"/>
        <v>69.860023115448826</v>
      </c>
      <c r="H33" s="60">
        <f t="shared" si="6"/>
        <v>63.412878008640199</v>
      </c>
      <c r="I33" s="60">
        <f t="shared" si="6"/>
        <v>74.45560524965174</v>
      </c>
      <c r="J33" s="60">
        <f>J27*100/J$23</f>
        <v>73.670212765957444</v>
      </c>
      <c r="K33" s="60">
        <f>K27*100/K$23</f>
        <v>94.898965007392803</v>
      </c>
      <c r="L33" s="60">
        <f>L27*100/L$23</f>
        <v>81.305161807970052</v>
      </c>
    </row>
    <row r="34" spans="1:12" s="214" customFormat="1" ht="14.65" customHeight="1" thickBot="1">
      <c r="A34" s="213"/>
      <c r="B34" s="429" t="s">
        <v>41</v>
      </c>
      <c r="C34" s="430"/>
      <c r="D34" s="430"/>
      <c r="E34" s="430"/>
      <c r="F34" s="430"/>
      <c r="G34" s="430" t="s">
        <v>41</v>
      </c>
      <c r="H34" s="430"/>
      <c r="I34" s="430"/>
      <c r="J34" s="430"/>
      <c r="K34" s="430"/>
      <c r="L34" s="431"/>
    </row>
    <row r="35" spans="1:12" s="214" customFormat="1" ht="14.65" customHeight="1" thickBot="1">
      <c r="A35" s="213"/>
      <c r="B35" s="432" t="s">
        <v>5</v>
      </c>
      <c r="C35" s="432"/>
      <c r="D35" s="432"/>
      <c r="E35" s="432"/>
      <c r="F35" s="432"/>
      <c r="G35" s="432" t="s">
        <v>5</v>
      </c>
      <c r="H35" s="432"/>
      <c r="I35" s="432"/>
      <c r="J35" s="432"/>
      <c r="K35" s="432"/>
      <c r="L35" s="432"/>
    </row>
    <row r="36" spans="1:12" s="3" customFormat="1" ht="14.65" customHeight="1" thickBot="1">
      <c r="A36" s="13" t="s">
        <v>1</v>
      </c>
      <c r="B36" s="216">
        <f>SUM(B37:B39)</f>
        <v>38566</v>
      </c>
      <c r="C36" s="216">
        <v>5546</v>
      </c>
      <c r="D36" s="216">
        <f>SUM(D37:D39)</f>
        <v>8482</v>
      </c>
      <c r="E36" s="216">
        <v>14879</v>
      </c>
      <c r="F36" s="216">
        <f>SUM(F37:F39)</f>
        <v>2557</v>
      </c>
      <c r="G36" s="216">
        <v>6922</v>
      </c>
      <c r="H36" s="216">
        <f>SUM(H37:H39)</f>
        <v>2946</v>
      </c>
      <c r="I36" s="216">
        <f>SUM(I37:I39)</f>
        <v>3976</v>
      </c>
      <c r="J36" s="216">
        <v>151</v>
      </c>
      <c r="K36" s="216">
        <v>7896</v>
      </c>
      <c r="L36" s="216">
        <v>3172</v>
      </c>
    </row>
    <row r="37" spans="1:12" s="3" customFormat="1" ht="14.65" customHeight="1" thickBot="1">
      <c r="A37" s="14" t="s">
        <v>194</v>
      </c>
      <c r="B37" s="43">
        <v>5101</v>
      </c>
      <c r="C37" s="43" t="s">
        <v>53</v>
      </c>
      <c r="D37" s="43">
        <v>348</v>
      </c>
      <c r="E37" s="43" t="s">
        <v>53</v>
      </c>
      <c r="F37" s="43">
        <v>51</v>
      </c>
      <c r="G37" s="43">
        <f t="shared" ref="G37:G39" si="7">SUM(H37:I37)</f>
        <v>164</v>
      </c>
      <c r="H37" s="43">
        <v>52</v>
      </c>
      <c r="I37" s="43">
        <v>112</v>
      </c>
      <c r="J37" s="43" t="s">
        <v>53</v>
      </c>
      <c r="K37" s="43" t="s">
        <v>53</v>
      </c>
      <c r="L37" s="43">
        <v>629</v>
      </c>
    </row>
    <row r="38" spans="1:12" s="3" customFormat="1" ht="14.65" customHeight="1" thickBot="1">
      <c r="A38" s="81" t="s">
        <v>195</v>
      </c>
      <c r="B38" s="39">
        <v>10612</v>
      </c>
      <c r="C38" s="39" t="s">
        <v>53</v>
      </c>
      <c r="D38" s="39">
        <v>1405</v>
      </c>
      <c r="E38" s="39" t="s">
        <v>53</v>
      </c>
      <c r="F38" s="39">
        <v>384</v>
      </c>
      <c r="G38" s="39">
        <f t="shared" si="7"/>
        <v>1205</v>
      </c>
      <c r="H38" s="39">
        <v>517</v>
      </c>
      <c r="I38" s="39">
        <v>688</v>
      </c>
      <c r="J38" s="39" t="s">
        <v>53</v>
      </c>
      <c r="K38" s="39" t="s">
        <v>53</v>
      </c>
      <c r="L38" s="39">
        <v>1483</v>
      </c>
    </row>
    <row r="39" spans="1:12" s="3" customFormat="1" ht="14.65" customHeight="1" thickBot="1">
      <c r="A39" s="14" t="s">
        <v>212</v>
      </c>
      <c r="B39" s="42">
        <f>4429+18424</f>
        <v>22853</v>
      </c>
      <c r="C39" s="42" t="s">
        <v>53</v>
      </c>
      <c r="D39" s="42">
        <v>6729</v>
      </c>
      <c r="E39" s="42" t="s">
        <v>53</v>
      </c>
      <c r="F39" s="42">
        <v>2122</v>
      </c>
      <c r="G39" s="42">
        <f t="shared" si="7"/>
        <v>5553</v>
      </c>
      <c r="H39" s="42">
        <v>2377</v>
      </c>
      <c r="I39" s="42">
        <v>3176</v>
      </c>
      <c r="J39" s="42" t="s">
        <v>53</v>
      </c>
      <c r="K39" s="42" t="s">
        <v>53</v>
      </c>
      <c r="L39" s="42">
        <v>1060</v>
      </c>
    </row>
    <row r="40" spans="1:12" s="3" customFormat="1" ht="14.65" customHeight="1" thickBot="1">
      <c r="A40" s="81" t="s">
        <v>200</v>
      </c>
      <c r="B40" s="39">
        <v>33849</v>
      </c>
      <c r="C40" s="39">
        <v>5488</v>
      </c>
      <c r="D40" s="39">
        <v>8390</v>
      </c>
      <c r="E40" s="39">
        <v>14747</v>
      </c>
      <c r="F40" s="39">
        <v>2530</v>
      </c>
      <c r="G40" s="39">
        <v>6847</v>
      </c>
      <c r="H40" s="39">
        <v>2923</v>
      </c>
      <c r="I40" s="39">
        <v>3924</v>
      </c>
      <c r="J40" s="39">
        <v>104</v>
      </c>
      <c r="K40" s="39">
        <v>4875</v>
      </c>
      <c r="L40" s="39">
        <v>1788</v>
      </c>
    </row>
    <row r="41" spans="1:12" s="214" customFormat="1" ht="14.65" customHeight="1" thickBot="1">
      <c r="A41" s="213"/>
      <c r="B41" s="391" t="s">
        <v>193</v>
      </c>
      <c r="C41" s="391"/>
      <c r="D41" s="391"/>
      <c r="E41" s="391"/>
      <c r="F41" s="391"/>
      <c r="G41" s="391" t="s">
        <v>193</v>
      </c>
      <c r="H41" s="391"/>
      <c r="I41" s="391"/>
      <c r="J41" s="391"/>
      <c r="K41" s="391"/>
      <c r="L41" s="391"/>
    </row>
    <row r="42" spans="1:12" s="3" customFormat="1" ht="14.65" customHeight="1" thickBot="1">
      <c r="A42" s="13" t="s">
        <v>1</v>
      </c>
      <c r="B42" s="40">
        <f t="shared" ref="B42:L42" si="8">B36*100/B$36</f>
        <v>100</v>
      </c>
      <c r="C42" s="40">
        <f t="shared" si="8"/>
        <v>100</v>
      </c>
      <c r="D42" s="40">
        <f t="shared" si="8"/>
        <v>100</v>
      </c>
      <c r="E42" s="40">
        <f t="shared" si="8"/>
        <v>100</v>
      </c>
      <c r="F42" s="40">
        <f t="shared" si="8"/>
        <v>100</v>
      </c>
      <c r="G42" s="40">
        <f t="shared" si="8"/>
        <v>100</v>
      </c>
      <c r="H42" s="40">
        <f t="shared" si="8"/>
        <v>100</v>
      </c>
      <c r="I42" s="40">
        <f t="shared" si="8"/>
        <v>100</v>
      </c>
      <c r="J42" s="40">
        <f t="shared" si="8"/>
        <v>100</v>
      </c>
      <c r="K42" s="40">
        <f t="shared" si="8"/>
        <v>100</v>
      </c>
      <c r="L42" s="40">
        <f t="shared" si="8"/>
        <v>100</v>
      </c>
    </row>
    <row r="43" spans="1:12" s="3" customFormat="1" ht="14.65" customHeight="1" thickBot="1">
      <c r="A43" s="14" t="s">
        <v>194</v>
      </c>
      <c r="B43" s="215">
        <f>B37*100/B$36</f>
        <v>13.226676347041435</v>
      </c>
      <c r="C43" s="231" t="s">
        <v>53</v>
      </c>
      <c r="D43" s="215">
        <f>D37*100/D$36</f>
        <v>4.1028059419948129</v>
      </c>
      <c r="E43" s="231" t="s">
        <v>53</v>
      </c>
      <c r="F43" s="215">
        <f t="shared" ref="F43:I46" si="9">F37*100/F$36</f>
        <v>1.9945248337895971</v>
      </c>
      <c r="G43" s="215">
        <f t="shared" si="9"/>
        <v>2.3692574400462294</v>
      </c>
      <c r="H43" s="215">
        <f t="shared" si="9"/>
        <v>1.7651052274270196</v>
      </c>
      <c r="I43" s="215">
        <f t="shared" si="9"/>
        <v>2.816901408450704</v>
      </c>
      <c r="J43" s="231" t="s">
        <v>53</v>
      </c>
      <c r="K43" s="231" t="s">
        <v>53</v>
      </c>
      <c r="L43" s="215">
        <f>L37*100/L$36</f>
        <v>19.829760403530894</v>
      </c>
    </row>
    <row r="44" spans="1:12" s="3" customFormat="1" ht="14.65" customHeight="1" thickBot="1">
      <c r="A44" s="81" t="s">
        <v>195</v>
      </c>
      <c r="B44" s="60">
        <f>B38*100/B$36</f>
        <v>27.516465280298707</v>
      </c>
      <c r="C44" s="39" t="s">
        <v>53</v>
      </c>
      <c r="D44" s="60">
        <f>D38*100/D$36</f>
        <v>16.564489507191698</v>
      </c>
      <c r="E44" s="39" t="s">
        <v>53</v>
      </c>
      <c r="F44" s="60">
        <f t="shared" si="9"/>
        <v>15.017598748533437</v>
      </c>
      <c r="G44" s="60">
        <f t="shared" si="9"/>
        <v>17.408263507656745</v>
      </c>
      <c r="H44" s="60">
        <f t="shared" si="9"/>
        <v>17.549219280380175</v>
      </c>
      <c r="I44" s="60">
        <f t="shared" si="9"/>
        <v>17.303822937625753</v>
      </c>
      <c r="J44" s="39" t="s">
        <v>53</v>
      </c>
      <c r="K44" s="39" t="s">
        <v>53</v>
      </c>
      <c r="L44" s="60">
        <f>L38*100/L$36</f>
        <v>46.752837326607818</v>
      </c>
    </row>
    <row r="45" spans="1:12" s="3" customFormat="1" ht="14.65" customHeight="1" thickBot="1">
      <c r="A45" s="14" t="s">
        <v>212</v>
      </c>
      <c r="B45" s="61">
        <f>B39*100/B$36</f>
        <v>59.256858372659856</v>
      </c>
      <c r="C45" s="42" t="s">
        <v>53</v>
      </c>
      <c r="D45" s="61">
        <f>D39*100/D$36</f>
        <v>79.332704550813489</v>
      </c>
      <c r="E45" s="42" t="s">
        <v>53</v>
      </c>
      <c r="F45" s="61">
        <f t="shared" si="9"/>
        <v>82.987876417676972</v>
      </c>
      <c r="G45" s="61">
        <f t="shared" si="9"/>
        <v>80.222479052297018</v>
      </c>
      <c r="H45" s="61">
        <f t="shared" si="9"/>
        <v>80.6856754921928</v>
      </c>
      <c r="I45" s="61">
        <f t="shared" si="9"/>
        <v>79.879275653923543</v>
      </c>
      <c r="J45" s="42" t="s">
        <v>53</v>
      </c>
      <c r="K45" s="42" t="s">
        <v>53</v>
      </c>
      <c r="L45" s="61">
        <f>L39*100/L$36</f>
        <v>33.417402269861284</v>
      </c>
    </row>
    <row r="46" spans="1:12" s="3" customFormat="1" ht="14.65" customHeight="1" thickBot="1">
      <c r="A46" s="81" t="s">
        <v>200</v>
      </c>
      <c r="B46" s="60">
        <f>B40*100/B$36</f>
        <v>87.769019343463157</v>
      </c>
      <c r="C46" s="60">
        <f>C40*100/C$36</f>
        <v>98.954201226108907</v>
      </c>
      <c r="D46" s="60">
        <f>D40*100/D$36</f>
        <v>98.915350153265734</v>
      </c>
      <c r="E46" s="60">
        <f>E40*100/E$36</f>
        <v>99.112843605080982</v>
      </c>
      <c r="F46" s="60">
        <f t="shared" si="9"/>
        <v>98.944075087993738</v>
      </c>
      <c r="G46" s="60">
        <f t="shared" si="9"/>
        <v>98.916498121930076</v>
      </c>
      <c r="H46" s="60">
        <f t="shared" si="9"/>
        <v>99.219280380176514</v>
      </c>
      <c r="I46" s="60">
        <f t="shared" si="9"/>
        <v>98.692152917505027</v>
      </c>
      <c r="J46" s="60">
        <f>J40*100/J$36</f>
        <v>68.874172185430467</v>
      </c>
      <c r="K46" s="60">
        <f>K40*100/K$36</f>
        <v>61.740121580547111</v>
      </c>
      <c r="L46" s="60">
        <f>L40*100/L$36</f>
        <v>56.368221941992431</v>
      </c>
    </row>
    <row r="47" spans="1:12" s="230" customFormat="1" ht="20.149999999999999" customHeight="1">
      <c r="A47" s="378" t="s">
        <v>127</v>
      </c>
      <c r="B47" s="378"/>
      <c r="C47" s="378"/>
      <c r="D47" s="378"/>
      <c r="E47" s="378"/>
      <c r="F47" s="378"/>
      <c r="G47" s="378"/>
      <c r="H47" s="378"/>
      <c r="I47" s="378"/>
      <c r="J47" s="378"/>
      <c r="K47" s="378"/>
      <c r="L47" s="378"/>
    </row>
  </sheetData>
  <mergeCells count="31">
    <mergeCell ref="B21:F21"/>
    <mergeCell ref="G21:L21"/>
    <mergeCell ref="B22:F22"/>
    <mergeCell ref="G22:L22"/>
    <mergeCell ref="A47:L47"/>
    <mergeCell ref="B41:F41"/>
    <mergeCell ref="G41:L41"/>
    <mergeCell ref="B28:F28"/>
    <mergeCell ref="G28:L28"/>
    <mergeCell ref="B34:F34"/>
    <mergeCell ref="G34:L34"/>
    <mergeCell ref="B35:F35"/>
    <mergeCell ref="G35:L35"/>
    <mergeCell ref="B8:F8"/>
    <mergeCell ref="G8:L8"/>
    <mergeCell ref="B9:F9"/>
    <mergeCell ref="G9:L9"/>
    <mergeCell ref="B15:F15"/>
    <mergeCell ref="G15:L15"/>
    <mergeCell ref="A5:A7"/>
    <mergeCell ref="B5:B7"/>
    <mergeCell ref="C5:K5"/>
    <mergeCell ref="L5:L7"/>
    <mergeCell ref="C6:C7"/>
    <mergeCell ref="D6:D7"/>
    <mergeCell ref="E6:E7"/>
    <mergeCell ref="F6:F7"/>
    <mergeCell ref="G6:G7"/>
    <mergeCell ref="J6:J7"/>
    <mergeCell ref="H6:I6"/>
    <mergeCell ref="K6:K7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1200" verticalDpi="1200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7"/>
  <sheetViews>
    <sheetView workbookViewId="0"/>
  </sheetViews>
  <sheetFormatPr baseColWidth="10" defaultColWidth="10.81640625" defaultRowHeight="12.5"/>
  <cols>
    <col min="1" max="1" width="24.453125" style="2" customWidth="1"/>
    <col min="2" max="14" width="10.81640625" style="2" customWidth="1"/>
    <col min="15" max="16384" width="10.81640625" style="2"/>
  </cols>
  <sheetData>
    <row r="1" spans="1:14" s="5" customFormat="1" ht="20.25" customHeight="1">
      <c r="A1" s="4" t="s">
        <v>0</v>
      </c>
    </row>
    <row r="2" spans="1:14">
      <c r="A2" s="1"/>
    </row>
    <row r="3" spans="1:14" ht="14.65" customHeight="1">
      <c r="A3" s="9" t="s">
        <v>400</v>
      </c>
    </row>
    <row r="4" spans="1:14" s="3" customFormat="1" ht="14.65" customHeight="1"/>
    <row r="5" spans="1:14" s="11" customFormat="1" ht="14.65" customHeight="1">
      <c r="A5" s="368" t="s">
        <v>64</v>
      </c>
      <c r="B5" s="368" t="s">
        <v>1</v>
      </c>
      <c r="C5" s="384" t="s">
        <v>97</v>
      </c>
      <c r="D5" s="437"/>
      <c r="E5" s="437"/>
      <c r="F5" s="437"/>
      <c r="G5" s="437"/>
      <c r="H5" s="437"/>
      <c r="I5" s="437"/>
      <c r="J5" s="437"/>
      <c r="K5" s="437"/>
      <c r="L5" s="437"/>
      <c r="M5" s="437"/>
      <c r="N5" s="437"/>
    </row>
    <row r="6" spans="1:14" s="11" customFormat="1" ht="31.5" customHeight="1">
      <c r="A6" s="368"/>
      <c r="B6" s="368"/>
      <c r="C6" s="75" t="s">
        <v>94</v>
      </c>
      <c r="D6" s="75" t="s">
        <v>95</v>
      </c>
      <c r="E6" s="75" t="s">
        <v>96</v>
      </c>
      <c r="F6" s="75" t="s">
        <v>85</v>
      </c>
      <c r="G6" s="75" t="s">
        <v>86</v>
      </c>
      <c r="H6" s="75" t="s">
        <v>87</v>
      </c>
      <c r="I6" s="75" t="s">
        <v>88</v>
      </c>
      <c r="J6" s="75" t="s">
        <v>89</v>
      </c>
      <c r="K6" s="75" t="s">
        <v>90</v>
      </c>
      <c r="L6" s="75" t="s">
        <v>91</v>
      </c>
      <c r="M6" s="75" t="s">
        <v>92</v>
      </c>
      <c r="N6" s="75" t="s">
        <v>93</v>
      </c>
    </row>
    <row r="7" spans="1:14" s="3" customFormat="1" ht="14.65" customHeight="1">
      <c r="A7" s="8"/>
      <c r="B7" s="379" t="s">
        <v>98</v>
      </c>
      <c r="C7" s="379"/>
      <c r="D7" s="379"/>
      <c r="E7" s="379"/>
      <c r="F7" s="379"/>
      <c r="G7" s="379"/>
      <c r="H7" s="379"/>
      <c r="I7" s="379"/>
      <c r="J7" s="379"/>
      <c r="K7" s="379"/>
      <c r="L7" s="379"/>
      <c r="M7" s="379"/>
      <c r="N7" s="379"/>
    </row>
    <row r="8" spans="1:14" s="3" customFormat="1" ht="14.65" customHeight="1" thickBot="1">
      <c r="A8" s="8"/>
      <c r="B8" s="360" t="s">
        <v>3</v>
      </c>
      <c r="C8" s="360"/>
      <c r="D8" s="360"/>
      <c r="E8" s="360"/>
      <c r="F8" s="360"/>
      <c r="G8" s="360"/>
      <c r="H8" s="360"/>
      <c r="I8" s="360"/>
      <c r="J8" s="360"/>
      <c r="K8" s="360"/>
      <c r="L8" s="360"/>
      <c r="M8" s="360"/>
      <c r="N8" s="360"/>
    </row>
    <row r="9" spans="1:14" s="3" customFormat="1" ht="14.65" customHeight="1" thickBot="1">
      <c r="A9" s="13" t="s">
        <v>1</v>
      </c>
      <c r="B9" s="39">
        <f>B28+B47</f>
        <v>2873752</v>
      </c>
      <c r="C9" s="39">
        <f t="shared" ref="C9:N9" si="0">C28+C47</f>
        <v>223809</v>
      </c>
      <c r="D9" s="39">
        <f t="shared" si="0"/>
        <v>154379</v>
      </c>
      <c r="E9" s="39">
        <f t="shared" si="0"/>
        <v>154009</v>
      </c>
      <c r="F9" s="39">
        <f t="shared" si="0"/>
        <v>100005</v>
      </c>
      <c r="G9" s="39">
        <f t="shared" si="0"/>
        <v>95266</v>
      </c>
      <c r="H9" s="39">
        <f t="shared" si="0"/>
        <v>78994</v>
      </c>
      <c r="I9" s="39">
        <f t="shared" si="0"/>
        <v>66599</v>
      </c>
      <c r="J9" s="39">
        <f t="shared" si="0"/>
        <v>849563</v>
      </c>
      <c r="K9" s="39">
        <f t="shared" si="0"/>
        <v>666387</v>
      </c>
      <c r="L9" s="39">
        <f t="shared" si="0"/>
        <v>219819</v>
      </c>
      <c r="M9" s="39">
        <f t="shared" si="0"/>
        <v>166154</v>
      </c>
      <c r="N9" s="39">
        <f t="shared" si="0"/>
        <v>98768</v>
      </c>
    </row>
    <row r="10" spans="1:14" s="3" customFormat="1" ht="14.65" customHeight="1" thickBot="1">
      <c r="A10" s="14" t="s">
        <v>83</v>
      </c>
      <c r="B10" s="42">
        <f t="shared" ref="B10:N10" si="1">B29+B48</f>
        <v>975757</v>
      </c>
      <c r="C10" s="42">
        <f t="shared" si="1"/>
        <v>81571</v>
      </c>
      <c r="D10" s="42">
        <f t="shared" si="1"/>
        <v>58698</v>
      </c>
      <c r="E10" s="42">
        <f t="shared" si="1"/>
        <v>57261</v>
      </c>
      <c r="F10" s="42">
        <f t="shared" si="1"/>
        <v>37659</v>
      </c>
      <c r="G10" s="42">
        <f t="shared" si="1"/>
        <v>36119</v>
      </c>
      <c r="H10" s="42">
        <f t="shared" si="1"/>
        <v>29660</v>
      </c>
      <c r="I10" s="42">
        <f t="shared" si="1"/>
        <v>23759</v>
      </c>
      <c r="J10" s="42">
        <f t="shared" si="1"/>
        <v>235896</v>
      </c>
      <c r="K10" s="42">
        <f t="shared" si="1"/>
        <v>230161</v>
      </c>
      <c r="L10" s="42">
        <f t="shared" si="1"/>
        <v>85987</v>
      </c>
      <c r="M10" s="42">
        <f t="shared" si="1"/>
        <v>62556</v>
      </c>
      <c r="N10" s="42">
        <f t="shared" si="1"/>
        <v>36430</v>
      </c>
    </row>
    <row r="11" spans="1:14" s="3" customFormat="1" ht="14.65" customHeight="1" thickBot="1">
      <c r="A11" s="81" t="s">
        <v>84</v>
      </c>
      <c r="B11" s="39">
        <f t="shared" ref="B11:N11" si="2">B30+B49</f>
        <v>483104</v>
      </c>
      <c r="C11" s="39">
        <f t="shared" si="2"/>
        <v>35474</v>
      </c>
      <c r="D11" s="39">
        <f t="shared" si="2"/>
        <v>23616</v>
      </c>
      <c r="E11" s="39">
        <f t="shared" si="2"/>
        <v>23430</v>
      </c>
      <c r="F11" s="39">
        <f t="shared" si="2"/>
        <v>14706</v>
      </c>
      <c r="G11" s="39">
        <f t="shared" si="2"/>
        <v>13939</v>
      </c>
      <c r="H11" s="39">
        <f t="shared" si="2"/>
        <v>11068</v>
      </c>
      <c r="I11" s="39">
        <f t="shared" si="2"/>
        <v>8589</v>
      </c>
      <c r="J11" s="39">
        <f t="shared" si="2"/>
        <v>167256</v>
      </c>
      <c r="K11" s="39">
        <f t="shared" si="2"/>
        <v>109465</v>
      </c>
      <c r="L11" s="39">
        <f t="shared" si="2"/>
        <v>34513</v>
      </c>
      <c r="M11" s="39">
        <f t="shared" si="2"/>
        <v>26009</v>
      </c>
      <c r="N11" s="39">
        <f t="shared" si="2"/>
        <v>15039</v>
      </c>
    </row>
    <row r="12" spans="1:14" s="3" customFormat="1" ht="14.65" customHeight="1" thickBot="1">
      <c r="A12" s="82" t="s">
        <v>110</v>
      </c>
      <c r="B12" s="42">
        <f t="shared" ref="B12:N12" si="3">B31+B50</f>
        <v>562191</v>
      </c>
      <c r="C12" s="42">
        <f t="shared" si="3"/>
        <v>42202</v>
      </c>
      <c r="D12" s="42">
        <f t="shared" si="3"/>
        <v>26295</v>
      </c>
      <c r="E12" s="42">
        <f t="shared" si="3"/>
        <v>26350</v>
      </c>
      <c r="F12" s="42">
        <f t="shared" si="3"/>
        <v>16721</v>
      </c>
      <c r="G12" s="42">
        <f t="shared" si="3"/>
        <v>16067</v>
      </c>
      <c r="H12" s="42">
        <f t="shared" si="3"/>
        <v>11894</v>
      </c>
      <c r="I12" s="42">
        <f t="shared" si="3"/>
        <v>8046</v>
      </c>
      <c r="J12" s="42">
        <f t="shared" si="3"/>
        <v>173279</v>
      </c>
      <c r="K12" s="42">
        <f t="shared" si="3"/>
        <v>162266</v>
      </c>
      <c r="L12" s="42">
        <f t="shared" si="3"/>
        <v>35374</v>
      </c>
      <c r="M12" s="42">
        <f t="shared" si="3"/>
        <v>27789</v>
      </c>
      <c r="N12" s="42">
        <f t="shared" si="3"/>
        <v>15908</v>
      </c>
    </row>
    <row r="13" spans="1:14" s="3" customFormat="1" ht="14.65" customHeight="1" thickBot="1">
      <c r="A13" s="83" t="s">
        <v>8</v>
      </c>
      <c r="B13" s="39">
        <f t="shared" ref="B13:N13" si="4">B32+B51</f>
        <v>142989</v>
      </c>
      <c r="C13" s="39">
        <f t="shared" si="4"/>
        <v>9290</v>
      </c>
      <c r="D13" s="39">
        <f t="shared" si="4"/>
        <v>6980</v>
      </c>
      <c r="E13" s="39">
        <f t="shared" si="4"/>
        <v>7056</v>
      </c>
      <c r="F13" s="39">
        <f t="shared" si="4"/>
        <v>4659</v>
      </c>
      <c r="G13" s="39">
        <f t="shared" si="4"/>
        <v>4290</v>
      </c>
      <c r="H13" s="39">
        <f t="shared" si="4"/>
        <v>3854</v>
      </c>
      <c r="I13" s="39">
        <f t="shared" si="4"/>
        <v>3829</v>
      </c>
      <c r="J13" s="39">
        <f t="shared" si="4"/>
        <v>53083</v>
      </c>
      <c r="K13" s="39">
        <f t="shared" si="4"/>
        <v>27992</v>
      </c>
      <c r="L13" s="39">
        <f t="shared" si="4"/>
        <v>9524</v>
      </c>
      <c r="M13" s="39">
        <f t="shared" si="4"/>
        <v>7468</v>
      </c>
      <c r="N13" s="39">
        <f t="shared" si="4"/>
        <v>4964</v>
      </c>
    </row>
    <row r="14" spans="1:14" s="3" customFormat="1" ht="14.65" customHeight="1" thickBot="1">
      <c r="A14" s="14" t="s">
        <v>51</v>
      </c>
      <c r="B14" s="42">
        <f t="shared" ref="B14:N14" si="5">B33+B52</f>
        <v>260571</v>
      </c>
      <c r="C14" s="42">
        <f t="shared" si="5"/>
        <v>18881</v>
      </c>
      <c r="D14" s="42">
        <f t="shared" si="5"/>
        <v>13600</v>
      </c>
      <c r="E14" s="42">
        <f t="shared" si="5"/>
        <v>13678</v>
      </c>
      <c r="F14" s="42">
        <f t="shared" si="5"/>
        <v>9224</v>
      </c>
      <c r="G14" s="42">
        <f t="shared" si="5"/>
        <v>8629</v>
      </c>
      <c r="H14" s="42">
        <f t="shared" si="5"/>
        <v>7664</v>
      </c>
      <c r="I14" s="42">
        <f t="shared" si="5"/>
        <v>7414</v>
      </c>
      <c r="J14" s="42">
        <f t="shared" si="5"/>
        <v>91306</v>
      </c>
      <c r="K14" s="42">
        <f t="shared" si="5"/>
        <v>46271</v>
      </c>
      <c r="L14" s="42">
        <f t="shared" si="5"/>
        <v>19067</v>
      </c>
      <c r="M14" s="42">
        <f t="shared" si="5"/>
        <v>15093</v>
      </c>
      <c r="N14" s="42">
        <f t="shared" si="5"/>
        <v>9744</v>
      </c>
    </row>
    <row r="15" spans="1:14" s="3" customFormat="1" ht="14.65" customHeight="1" thickBot="1">
      <c r="A15" s="84" t="s">
        <v>9</v>
      </c>
      <c r="B15" s="39">
        <f t="shared" ref="B15:N15" si="6">B34+B53</f>
        <v>88261</v>
      </c>
      <c r="C15" s="39">
        <f t="shared" si="6"/>
        <v>6408</v>
      </c>
      <c r="D15" s="39">
        <f t="shared" si="6"/>
        <v>4569</v>
      </c>
      <c r="E15" s="39">
        <f t="shared" si="6"/>
        <v>4615</v>
      </c>
      <c r="F15" s="39">
        <f t="shared" si="6"/>
        <v>3116</v>
      </c>
      <c r="G15" s="39">
        <f t="shared" si="6"/>
        <v>2854</v>
      </c>
      <c r="H15" s="39">
        <f t="shared" si="6"/>
        <v>2582</v>
      </c>
      <c r="I15" s="39">
        <f t="shared" si="6"/>
        <v>2173</v>
      </c>
      <c r="J15" s="39">
        <f t="shared" si="6"/>
        <v>33769</v>
      </c>
      <c r="K15" s="39">
        <f t="shared" si="6"/>
        <v>14334</v>
      </c>
      <c r="L15" s="39">
        <f t="shared" si="6"/>
        <v>5821</v>
      </c>
      <c r="M15" s="39">
        <f t="shared" si="6"/>
        <v>4789</v>
      </c>
      <c r="N15" s="39">
        <f t="shared" si="6"/>
        <v>3231</v>
      </c>
    </row>
    <row r="16" spans="1:14" s="3" customFormat="1" ht="14.65" customHeight="1" thickBot="1">
      <c r="A16" s="85" t="s">
        <v>6</v>
      </c>
      <c r="B16" s="42">
        <f t="shared" ref="B16:N16" si="7">B35+B54</f>
        <v>360879</v>
      </c>
      <c r="C16" s="42">
        <f t="shared" si="7"/>
        <v>29983</v>
      </c>
      <c r="D16" s="42">
        <f t="shared" si="7"/>
        <v>20621</v>
      </c>
      <c r="E16" s="42">
        <f t="shared" si="7"/>
        <v>21619</v>
      </c>
      <c r="F16" s="42">
        <f t="shared" si="7"/>
        <v>13920</v>
      </c>
      <c r="G16" s="42">
        <f t="shared" si="7"/>
        <v>13368</v>
      </c>
      <c r="H16" s="42">
        <f t="shared" si="7"/>
        <v>12272</v>
      </c>
      <c r="I16" s="42">
        <f t="shared" si="7"/>
        <v>12789</v>
      </c>
      <c r="J16" s="42">
        <f t="shared" si="7"/>
        <v>94974</v>
      </c>
      <c r="K16" s="42">
        <f t="shared" si="7"/>
        <v>75898</v>
      </c>
      <c r="L16" s="42">
        <f t="shared" si="7"/>
        <v>29533</v>
      </c>
      <c r="M16" s="42">
        <f t="shared" si="7"/>
        <v>22450</v>
      </c>
      <c r="N16" s="42">
        <f t="shared" si="7"/>
        <v>13452</v>
      </c>
    </row>
    <row r="17" spans="1:26" s="3" customFormat="1" ht="14.65" customHeight="1" thickBot="1">
      <c r="A17" s="8"/>
      <c r="B17" s="364" t="s">
        <v>76</v>
      </c>
      <c r="C17" s="364"/>
      <c r="D17" s="364"/>
      <c r="E17" s="364"/>
      <c r="F17" s="364"/>
      <c r="G17" s="364"/>
      <c r="H17" s="364"/>
      <c r="I17" s="364"/>
      <c r="J17" s="364"/>
      <c r="K17" s="364"/>
      <c r="L17" s="364"/>
      <c r="M17" s="364"/>
      <c r="N17" s="364"/>
    </row>
    <row r="18" spans="1:26" s="3" customFormat="1" ht="14.65" customHeight="1" thickBot="1">
      <c r="A18" s="13" t="s">
        <v>1</v>
      </c>
      <c r="B18" s="39">
        <f>B9*100/$B9</f>
        <v>100</v>
      </c>
      <c r="C18" s="60">
        <f t="shared" ref="C18:N18" si="8">C9*100/$B9</f>
        <v>7.7880415568218826</v>
      </c>
      <c r="D18" s="60">
        <f t="shared" si="8"/>
        <v>5.3720362787046341</v>
      </c>
      <c r="E18" s="60">
        <f t="shared" si="8"/>
        <v>5.3591611245507611</v>
      </c>
      <c r="F18" s="60">
        <f t="shared" si="8"/>
        <v>3.4799453815082164</v>
      </c>
      <c r="G18" s="60">
        <f t="shared" si="8"/>
        <v>3.3150390151968576</v>
      </c>
      <c r="H18" s="60">
        <f t="shared" si="8"/>
        <v>2.7488106141378936</v>
      </c>
      <c r="I18" s="60">
        <f t="shared" si="8"/>
        <v>2.317492949983158</v>
      </c>
      <c r="J18" s="60">
        <f t="shared" si="8"/>
        <v>29.562850238990698</v>
      </c>
      <c r="K18" s="60">
        <f t="shared" si="8"/>
        <v>23.188744192261545</v>
      </c>
      <c r="L18" s="60">
        <f t="shared" si="8"/>
        <v>7.6491986782436339</v>
      </c>
      <c r="M18" s="60">
        <f t="shared" si="8"/>
        <v>5.7817793602231511</v>
      </c>
      <c r="N18" s="60">
        <f t="shared" si="8"/>
        <v>3.4369006093775663</v>
      </c>
    </row>
    <row r="19" spans="1:26" s="3" customFormat="1" ht="14.65" customHeight="1" thickBot="1">
      <c r="A19" s="14" t="s">
        <v>83</v>
      </c>
      <c r="B19" s="42">
        <f t="shared" ref="B19:N19" si="9">B10*100/$B10</f>
        <v>100</v>
      </c>
      <c r="C19" s="61">
        <f>C10*100/$B10</f>
        <v>8.3597658023462813</v>
      </c>
      <c r="D19" s="61">
        <f t="shared" si="9"/>
        <v>6.0156370899721958</v>
      </c>
      <c r="E19" s="61">
        <f t="shared" si="9"/>
        <v>5.8683668167381837</v>
      </c>
      <c r="F19" s="61">
        <f t="shared" si="9"/>
        <v>3.859465010243329</v>
      </c>
      <c r="G19" s="61">
        <f t="shared" si="9"/>
        <v>3.701638830159558</v>
      </c>
      <c r="H19" s="61">
        <f t="shared" si="9"/>
        <v>3.0396912346004181</v>
      </c>
      <c r="I19" s="61">
        <f t="shared" si="9"/>
        <v>2.4349300081885143</v>
      </c>
      <c r="J19" s="61">
        <f t="shared" si="9"/>
        <v>24.175691283792993</v>
      </c>
      <c r="K19" s="61">
        <f t="shared" si="9"/>
        <v>23.587942489779731</v>
      </c>
      <c r="L19" s="61">
        <f t="shared" si="9"/>
        <v>8.812337497963119</v>
      </c>
      <c r="M19" s="61">
        <f t="shared" si="9"/>
        <v>6.4110224164417984</v>
      </c>
      <c r="N19" s="61">
        <f t="shared" si="9"/>
        <v>3.7335115197738782</v>
      </c>
    </row>
    <row r="20" spans="1:26" s="3" customFormat="1" ht="14.65" customHeight="1" thickBot="1">
      <c r="A20" s="81" t="s">
        <v>84</v>
      </c>
      <c r="B20" s="39">
        <f t="shared" ref="B20:N20" si="10">B11*100/$B11</f>
        <v>100</v>
      </c>
      <c r="C20" s="60">
        <f t="shared" si="10"/>
        <v>7.3429323706696694</v>
      </c>
      <c r="D20" s="60">
        <f t="shared" si="10"/>
        <v>4.8883884215407036</v>
      </c>
      <c r="E20" s="60">
        <f t="shared" si="10"/>
        <v>4.8498873948466583</v>
      </c>
      <c r="F20" s="60">
        <f t="shared" si="10"/>
        <v>3.0440650460356364</v>
      </c>
      <c r="G20" s="60">
        <f t="shared" si="10"/>
        <v>2.8853000596144929</v>
      </c>
      <c r="H20" s="60">
        <f t="shared" si="10"/>
        <v>2.2910180830628604</v>
      </c>
      <c r="I20" s="60">
        <f t="shared" si="10"/>
        <v>1.7778780552427635</v>
      </c>
      <c r="J20" s="60">
        <f t="shared" si="10"/>
        <v>34.621116778167845</v>
      </c>
      <c r="K20" s="60">
        <f t="shared" si="10"/>
        <v>22.658682188514273</v>
      </c>
      <c r="L20" s="60">
        <f t="shared" si="10"/>
        <v>7.1440103994171027</v>
      </c>
      <c r="M20" s="60">
        <f t="shared" si="10"/>
        <v>5.3837268993839835</v>
      </c>
      <c r="N20" s="60">
        <f t="shared" si="10"/>
        <v>3.1129943035040073</v>
      </c>
    </row>
    <row r="21" spans="1:26" s="3" customFormat="1" ht="14.65" customHeight="1" thickBot="1">
      <c r="A21" s="82" t="s">
        <v>110</v>
      </c>
      <c r="B21" s="42">
        <f t="shared" ref="B21:N21" si="11">B12*100/$B12</f>
        <v>100</v>
      </c>
      <c r="C21" s="61">
        <f t="shared" si="11"/>
        <v>7.5067014591126506</v>
      </c>
      <c r="D21" s="61">
        <f t="shared" si="11"/>
        <v>4.6772360283248933</v>
      </c>
      <c r="E21" s="61">
        <f t="shared" si="11"/>
        <v>4.6870191803141639</v>
      </c>
      <c r="F21" s="61">
        <f t="shared" si="11"/>
        <v>2.9742560802289613</v>
      </c>
      <c r="G21" s="61">
        <f t="shared" si="11"/>
        <v>2.8579255093019986</v>
      </c>
      <c r="H21" s="61">
        <f t="shared" si="11"/>
        <v>2.1156510865524352</v>
      </c>
      <c r="I21" s="61">
        <f t="shared" si="11"/>
        <v>1.4311861982849245</v>
      </c>
      <c r="J21" s="61">
        <f t="shared" si="11"/>
        <v>30.822087155432939</v>
      </c>
      <c r="K21" s="61">
        <f t="shared" si="11"/>
        <v>28.863144376199546</v>
      </c>
      <c r="L21" s="61">
        <f t="shared" si="11"/>
        <v>6.2921676085173903</v>
      </c>
      <c r="M21" s="61">
        <f t="shared" si="11"/>
        <v>4.9429820114516243</v>
      </c>
      <c r="N21" s="61">
        <f t="shared" si="11"/>
        <v>2.8296433062784714</v>
      </c>
    </row>
    <row r="22" spans="1:26" s="3" customFormat="1" ht="14.65" customHeight="1" thickBot="1">
      <c r="A22" s="83" t="s">
        <v>8</v>
      </c>
      <c r="B22" s="39">
        <f t="shared" ref="B22:N22" si="12">B13*100/$B13</f>
        <v>100</v>
      </c>
      <c r="C22" s="60">
        <f t="shared" si="12"/>
        <v>6.4970032659854953</v>
      </c>
      <c r="D22" s="60">
        <f t="shared" si="12"/>
        <v>4.8814943806866262</v>
      </c>
      <c r="E22" s="60">
        <f t="shared" si="12"/>
        <v>4.9346453223674551</v>
      </c>
      <c r="F22" s="60">
        <f t="shared" si="12"/>
        <v>3.2582925959339528</v>
      </c>
      <c r="G22" s="60">
        <f t="shared" si="12"/>
        <v>3.000230786983614</v>
      </c>
      <c r="H22" s="60">
        <f t="shared" si="12"/>
        <v>2.6953122268146501</v>
      </c>
      <c r="I22" s="60">
        <f t="shared" si="12"/>
        <v>2.6778283644196406</v>
      </c>
      <c r="J22" s="60">
        <f t="shared" si="12"/>
        <v>37.123834700571372</v>
      </c>
      <c r="K22" s="60">
        <f t="shared" si="12"/>
        <v>19.576331046444132</v>
      </c>
      <c r="L22" s="60">
        <f t="shared" si="12"/>
        <v>6.6606522180027836</v>
      </c>
      <c r="M22" s="60">
        <f t="shared" si="12"/>
        <v>5.2227793746372102</v>
      </c>
      <c r="N22" s="60">
        <f t="shared" si="12"/>
        <v>3.4715957171530678</v>
      </c>
    </row>
    <row r="23" spans="1:26" s="3" customFormat="1" ht="14.65" customHeight="1" thickBot="1">
      <c r="A23" s="14" t="s">
        <v>51</v>
      </c>
      <c r="B23" s="42">
        <f t="shared" ref="B23:N23" si="13">B14*100/$B14</f>
        <v>100</v>
      </c>
      <c r="C23" s="61">
        <f t="shared" si="13"/>
        <v>7.2460097247966964</v>
      </c>
      <c r="D23" s="61">
        <f t="shared" si="13"/>
        <v>5.219306830000269</v>
      </c>
      <c r="E23" s="61">
        <f t="shared" si="13"/>
        <v>5.2492410897605639</v>
      </c>
      <c r="F23" s="61">
        <f t="shared" si="13"/>
        <v>3.5399181029354763</v>
      </c>
      <c r="G23" s="61">
        <f t="shared" si="13"/>
        <v>3.3115734291229644</v>
      </c>
      <c r="H23" s="61">
        <f t="shared" si="13"/>
        <v>2.9412329077295634</v>
      </c>
      <c r="I23" s="61">
        <f t="shared" si="13"/>
        <v>2.8452897674722051</v>
      </c>
      <c r="J23" s="61">
        <f t="shared" si="13"/>
        <v>35.040737457353273</v>
      </c>
      <c r="K23" s="61">
        <f t="shared" si="13"/>
        <v>17.757540171392826</v>
      </c>
      <c r="L23" s="61">
        <f t="shared" si="13"/>
        <v>7.3173914211481703</v>
      </c>
      <c r="M23" s="61">
        <f t="shared" si="13"/>
        <v>5.7922792636172096</v>
      </c>
      <c r="N23" s="61">
        <f t="shared" si="13"/>
        <v>3.7394798346707807</v>
      </c>
    </row>
    <row r="24" spans="1:26" s="3" customFormat="1" ht="14.65" customHeight="1" thickBot="1">
      <c r="A24" s="84" t="s">
        <v>9</v>
      </c>
      <c r="B24" s="39">
        <f t="shared" ref="B24:N24" si="14">B15*100/$B15</f>
        <v>100</v>
      </c>
      <c r="C24" s="60">
        <f t="shared" si="14"/>
        <v>7.2602848370174824</v>
      </c>
      <c r="D24" s="60">
        <f t="shared" si="14"/>
        <v>5.17669185710563</v>
      </c>
      <c r="E24" s="60">
        <f t="shared" si="14"/>
        <v>5.2288100066847196</v>
      </c>
      <c r="F24" s="60">
        <f t="shared" si="14"/>
        <v>3.5304381323574399</v>
      </c>
      <c r="G24" s="60">
        <f t="shared" si="14"/>
        <v>3.2335912804069746</v>
      </c>
      <c r="H24" s="60">
        <f t="shared" si="14"/>
        <v>2.9254143959393164</v>
      </c>
      <c r="I24" s="60">
        <f t="shared" si="14"/>
        <v>2.4620160659861092</v>
      </c>
      <c r="J24" s="60">
        <f t="shared" si="14"/>
        <v>38.260386807310134</v>
      </c>
      <c r="K24" s="60">
        <f t="shared" si="14"/>
        <v>16.240468610144912</v>
      </c>
      <c r="L24" s="60">
        <f t="shared" si="14"/>
        <v>6.5952119282582338</v>
      </c>
      <c r="M24" s="60">
        <f t="shared" si="14"/>
        <v>5.4259525724838831</v>
      </c>
      <c r="N24" s="60">
        <f t="shared" si="14"/>
        <v>3.6607335063051631</v>
      </c>
    </row>
    <row r="25" spans="1:26" s="3" customFormat="1" ht="14.65" customHeight="1" thickBot="1">
      <c r="A25" s="85" t="s">
        <v>6</v>
      </c>
      <c r="B25" s="42">
        <f t="shared" ref="B25:N25" si="15">B16*100/$B16</f>
        <v>100</v>
      </c>
      <c r="C25" s="61">
        <f t="shared" si="15"/>
        <v>8.3083249510223656</v>
      </c>
      <c r="D25" s="61">
        <f t="shared" si="15"/>
        <v>5.7141036192186299</v>
      </c>
      <c r="E25" s="61">
        <f t="shared" si="15"/>
        <v>5.9906506058817497</v>
      </c>
      <c r="F25" s="61">
        <f t="shared" si="15"/>
        <v>3.8572485514535342</v>
      </c>
      <c r="G25" s="61">
        <f t="shared" si="15"/>
        <v>3.7042886951027909</v>
      </c>
      <c r="H25" s="61">
        <f t="shared" si="15"/>
        <v>3.4005857919136333</v>
      </c>
      <c r="I25" s="61">
        <f t="shared" si="15"/>
        <v>3.5438471066479345</v>
      </c>
      <c r="J25" s="61">
        <f t="shared" si="15"/>
        <v>26.317408327999136</v>
      </c>
      <c r="K25" s="61">
        <f t="shared" si="15"/>
        <v>21.031426045849162</v>
      </c>
      <c r="L25" s="61">
        <f t="shared" si="15"/>
        <v>8.1836294159538241</v>
      </c>
      <c r="M25" s="61">
        <f t="shared" si="15"/>
        <v>6.2209216939749892</v>
      </c>
      <c r="N25" s="61">
        <f t="shared" si="15"/>
        <v>3.7275651949822515</v>
      </c>
    </row>
    <row r="26" spans="1:26" s="3" customFormat="1" ht="14.65" customHeight="1">
      <c r="A26" s="8"/>
      <c r="B26" s="379" t="s">
        <v>99</v>
      </c>
      <c r="C26" s="379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</row>
    <row r="27" spans="1:26" s="3" customFormat="1" ht="14.65" customHeight="1" thickBot="1">
      <c r="A27" s="8"/>
      <c r="B27" s="360" t="s">
        <v>3</v>
      </c>
      <c r="C27" s="360"/>
      <c r="D27" s="360"/>
      <c r="E27" s="360"/>
      <c r="F27" s="360"/>
      <c r="G27" s="360"/>
      <c r="H27" s="360"/>
      <c r="I27" s="360"/>
      <c r="J27" s="360"/>
      <c r="K27" s="360"/>
      <c r="L27" s="360"/>
      <c r="M27" s="360"/>
      <c r="N27" s="360"/>
    </row>
    <row r="28" spans="1:26" s="3" customFormat="1" ht="14.65" customHeight="1" thickBot="1">
      <c r="A28" s="13" t="s">
        <v>1</v>
      </c>
      <c r="B28" s="39">
        <f>SUM(B29:B35)</f>
        <v>2280113</v>
      </c>
      <c r="C28" s="39">
        <f>SUM(C29:C35)</f>
        <v>164468</v>
      </c>
      <c r="D28" s="39">
        <f>SUM(D29:D35)</f>
        <v>109555</v>
      </c>
      <c r="E28" s="39">
        <f>SUM(E29:E35)</f>
        <v>103165</v>
      </c>
      <c r="F28" s="39">
        <f t="shared" ref="F28" si="16">SUM(F29:F35)</f>
        <v>78737</v>
      </c>
      <c r="G28" s="39">
        <f t="shared" ref="G28" si="17">SUM(G29:G35)</f>
        <v>73760</v>
      </c>
      <c r="H28" s="39">
        <f t="shared" ref="H28" si="18">SUM(H29:H35)</f>
        <v>59237</v>
      </c>
      <c r="I28" s="39">
        <f t="shared" ref="I28" si="19">SUM(I29:I35)</f>
        <v>49130</v>
      </c>
      <c r="J28" s="39">
        <f t="shared" ref="J28" si="20">SUM(J29:J35)</f>
        <v>722611</v>
      </c>
      <c r="K28" s="39">
        <f t="shared" ref="K28" si="21">SUM(K29:K35)</f>
        <v>553516</v>
      </c>
      <c r="L28" s="39">
        <f t="shared" ref="L28" si="22">SUM(L29:L35)</f>
        <v>166535</v>
      </c>
      <c r="M28" s="39">
        <f t="shared" ref="M28" si="23">SUM(M29:M35)</f>
        <v>124886</v>
      </c>
      <c r="N28" s="39">
        <f t="shared" ref="N28" si="24">SUM(N29:N35)</f>
        <v>74513</v>
      </c>
    </row>
    <row r="29" spans="1:26" s="3" customFormat="1" ht="14.65" customHeight="1" thickBot="1">
      <c r="A29" s="14" t="s">
        <v>83</v>
      </c>
      <c r="B29" s="42">
        <f>SUM(C29:N29)</f>
        <v>792310</v>
      </c>
      <c r="C29" s="42">
        <v>62712</v>
      </c>
      <c r="D29" s="42">
        <v>43478</v>
      </c>
      <c r="E29" s="42">
        <v>39982</v>
      </c>
      <c r="F29" s="42">
        <v>30409</v>
      </c>
      <c r="G29" s="42">
        <v>28650</v>
      </c>
      <c r="H29" s="42">
        <v>22988</v>
      </c>
      <c r="I29" s="42">
        <v>18049</v>
      </c>
      <c r="J29" s="42">
        <v>204741</v>
      </c>
      <c r="K29" s="42">
        <v>195954</v>
      </c>
      <c r="L29" s="42">
        <v>67950</v>
      </c>
      <c r="M29" s="42">
        <v>48993</v>
      </c>
      <c r="N29" s="42">
        <v>28404</v>
      </c>
      <c r="O29" s="86">
        <v>62712</v>
      </c>
      <c r="P29" s="87">
        <v>43478</v>
      </c>
      <c r="Q29" s="88">
        <v>39982</v>
      </c>
      <c r="R29" s="87">
        <v>30409</v>
      </c>
      <c r="S29" s="88">
        <v>28650</v>
      </c>
      <c r="T29" s="88">
        <v>22988</v>
      </c>
      <c r="U29" s="88">
        <v>18049</v>
      </c>
      <c r="V29" s="88">
        <v>204741</v>
      </c>
      <c r="W29" s="88">
        <v>195954</v>
      </c>
      <c r="X29" s="88">
        <v>67950</v>
      </c>
      <c r="Y29" s="88">
        <v>48993</v>
      </c>
      <c r="Z29" s="88">
        <v>28404</v>
      </c>
    </row>
    <row r="30" spans="1:26" s="3" customFormat="1" ht="14.65" customHeight="1" thickBot="1">
      <c r="A30" s="81" t="s">
        <v>84</v>
      </c>
      <c r="B30" s="39">
        <f t="shared" ref="B30:B35" si="25">SUM(C30:N30)</f>
        <v>397884</v>
      </c>
      <c r="C30" s="39">
        <v>26856</v>
      </c>
      <c r="D30" s="39">
        <v>17468</v>
      </c>
      <c r="E30" s="39">
        <v>16131</v>
      </c>
      <c r="F30" s="39">
        <v>11945</v>
      </c>
      <c r="G30" s="39">
        <v>11266</v>
      </c>
      <c r="H30" s="39">
        <v>8731</v>
      </c>
      <c r="I30" s="39">
        <v>6649</v>
      </c>
      <c r="J30" s="39">
        <v>146626</v>
      </c>
      <c r="K30" s="39">
        <v>92697</v>
      </c>
      <c r="L30" s="39">
        <v>27299</v>
      </c>
      <c r="M30" s="39">
        <v>20395</v>
      </c>
      <c r="N30" s="39">
        <v>11821</v>
      </c>
      <c r="O30" s="126">
        <v>26856</v>
      </c>
      <c r="P30" s="127">
        <v>17468</v>
      </c>
      <c r="Q30" s="128">
        <v>16131</v>
      </c>
      <c r="R30" s="127">
        <v>11945</v>
      </c>
      <c r="S30" s="128">
        <v>11266</v>
      </c>
      <c r="T30" s="128">
        <v>8731</v>
      </c>
      <c r="U30" s="128">
        <v>6649</v>
      </c>
      <c r="V30" s="128">
        <v>146626</v>
      </c>
      <c r="W30" s="128">
        <v>92697</v>
      </c>
      <c r="X30" s="128">
        <v>27299</v>
      </c>
      <c r="Y30" s="128">
        <v>20395</v>
      </c>
      <c r="Z30" s="128">
        <v>11821</v>
      </c>
    </row>
    <row r="31" spans="1:26" s="3" customFormat="1" ht="14.65" customHeight="1" thickBot="1">
      <c r="A31" s="82" t="s">
        <v>110</v>
      </c>
      <c r="B31" s="42">
        <f t="shared" si="25"/>
        <v>482174</v>
      </c>
      <c r="C31" s="42">
        <v>33666</v>
      </c>
      <c r="D31" s="42">
        <v>20446</v>
      </c>
      <c r="E31" s="42">
        <v>19227</v>
      </c>
      <c r="F31" s="42">
        <v>14421</v>
      </c>
      <c r="G31" s="42">
        <v>13686</v>
      </c>
      <c r="H31" s="42">
        <v>9985</v>
      </c>
      <c r="I31" s="42">
        <v>6543</v>
      </c>
      <c r="J31" s="42">
        <v>153956</v>
      </c>
      <c r="K31" s="42">
        <v>145088</v>
      </c>
      <c r="L31" s="42">
        <v>28959</v>
      </c>
      <c r="M31" s="42">
        <v>22967</v>
      </c>
      <c r="N31" s="42">
        <v>13230</v>
      </c>
      <c r="O31" s="123">
        <v>33666</v>
      </c>
      <c r="P31" s="124">
        <v>20446</v>
      </c>
      <c r="Q31" s="125">
        <v>19227</v>
      </c>
      <c r="R31" s="124">
        <v>14421</v>
      </c>
      <c r="S31" s="125">
        <v>13686</v>
      </c>
      <c r="T31" s="125">
        <v>9985</v>
      </c>
      <c r="U31" s="125">
        <v>6543</v>
      </c>
      <c r="V31" s="125">
        <v>153956</v>
      </c>
      <c r="W31" s="125">
        <v>145088</v>
      </c>
      <c r="X31" s="125">
        <v>28959</v>
      </c>
      <c r="Y31" s="125">
        <v>22967</v>
      </c>
      <c r="Z31" s="125">
        <v>13230</v>
      </c>
    </row>
    <row r="32" spans="1:26" s="3" customFormat="1" ht="14.65" customHeight="1" thickBot="1">
      <c r="A32" s="83" t="s">
        <v>8</v>
      </c>
      <c r="B32" s="39">
        <f t="shared" si="25"/>
        <v>108862</v>
      </c>
      <c r="C32" s="39">
        <v>6396</v>
      </c>
      <c r="D32" s="39">
        <v>4725</v>
      </c>
      <c r="E32" s="39">
        <v>4502</v>
      </c>
      <c r="F32" s="39">
        <v>3456</v>
      </c>
      <c r="G32" s="39">
        <v>3196</v>
      </c>
      <c r="H32" s="39">
        <v>2712</v>
      </c>
      <c r="I32" s="39">
        <v>2800</v>
      </c>
      <c r="J32" s="39">
        <v>43711</v>
      </c>
      <c r="K32" s="39">
        <v>21801</v>
      </c>
      <c r="L32" s="39">
        <v>6799</v>
      </c>
      <c r="M32" s="39">
        <v>5270</v>
      </c>
      <c r="N32" s="39">
        <v>3494</v>
      </c>
      <c r="O32" s="120">
        <v>6396</v>
      </c>
      <c r="P32" s="121">
        <v>4725</v>
      </c>
      <c r="Q32" s="122">
        <v>4502</v>
      </c>
      <c r="R32" s="121">
        <v>3456</v>
      </c>
      <c r="S32" s="122">
        <v>3196</v>
      </c>
      <c r="T32" s="122">
        <v>2712</v>
      </c>
      <c r="U32" s="122">
        <v>2800</v>
      </c>
      <c r="V32" s="122">
        <v>43711</v>
      </c>
      <c r="W32" s="122">
        <v>21801</v>
      </c>
      <c r="X32" s="122">
        <v>6799</v>
      </c>
      <c r="Y32" s="122">
        <v>5270</v>
      </c>
      <c r="Z32" s="122">
        <v>3494</v>
      </c>
    </row>
    <row r="33" spans="1:26" s="3" customFormat="1" ht="14.65" customHeight="1" thickBot="1">
      <c r="A33" s="14" t="s">
        <v>51</v>
      </c>
      <c r="B33" s="42">
        <f t="shared" si="25"/>
        <v>190635</v>
      </c>
      <c r="C33" s="42">
        <v>12653</v>
      </c>
      <c r="D33" s="42">
        <v>8851</v>
      </c>
      <c r="E33" s="42">
        <v>8528</v>
      </c>
      <c r="F33" s="42">
        <v>6741</v>
      </c>
      <c r="G33" s="42">
        <v>6129</v>
      </c>
      <c r="H33" s="42">
        <v>5275</v>
      </c>
      <c r="I33" s="42">
        <v>5299</v>
      </c>
      <c r="J33" s="42">
        <v>72831</v>
      </c>
      <c r="K33" s="42">
        <v>34179</v>
      </c>
      <c r="L33" s="42">
        <v>13070</v>
      </c>
      <c r="M33" s="42">
        <v>10294</v>
      </c>
      <c r="N33" s="42">
        <v>6785</v>
      </c>
      <c r="O33" s="117">
        <v>12653</v>
      </c>
      <c r="P33" s="118">
        <v>8851</v>
      </c>
      <c r="Q33" s="119">
        <v>8528</v>
      </c>
      <c r="R33" s="118">
        <v>6741</v>
      </c>
      <c r="S33" s="119">
        <v>6129</v>
      </c>
      <c r="T33" s="119">
        <v>5275</v>
      </c>
      <c r="U33" s="119">
        <v>5299</v>
      </c>
      <c r="V33" s="119">
        <v>72831</v>
      </c>
      <c r="W33" s="119">
        <v>34179</v>
      </c>
      <c r="X33" s="119">
        <v>13070</v>
      </c>
      <c r="Y33" s="119">
        <v>10294</v>
      </c>
      <c r="Z33" s="119">
        <v>6785</v>
      </c>
    </row>
    <row r="34" spans="1:26" s="3" customFormat="1" ht="14.65" customHeight="1" thickBot="1">
      <c r="A34" s="84" t="s">
        <v>9</v>
      </c>
      <c r="B34" s="39">
        <f t="shared" si="25"/>
        <v>68362</v>
      </c>
      <c r="C34" s="39">
        <v>4556</v>
      </c>
      <c r="D34" s="39">
        <v>3148</v>
      </c>
      <c r="E34" s="39">
        <v>3017</v>
      </c>
      <c r="F34" s="39">
        <v>2346</v>
      </c>
      <c r="G34" s="39">
        <v>2113</v>
      </c>
      <c r="H34" s="39">
        <v>1848</v>
      </c>
      <c r="I34" s="39">
        <v>1584</v>
      </c>
      <c r="J34" s="39">
        <v>28779</v>
      </c>
      <c r="K34" s="39">
        <v>10967</v>
      </c>
      <c r="L34" s="39">
        <v>4179</v>
      </c>
      <c r="M34" s="39">
        <v>3461</v>
      </c>
      <c r="N34" s="39">
        <v>2364</v>
      </c>
      <c r="O34" s="114">
        <v>4556</v>
      </c>
      <c r="P34" s="115">
        <v>3148</v>
      </c>
      <c r="Q34" s="116">
        <v>3017</v>
      </c>
      <c r="R34" s="115">
        <v>2346</v>
      </c>
      <c r="S34" s="116">
        <v>2113</v>
      </c>
      <c r="T34" s="116">
        <v>1848</v>
      </c>
      <c r="U34" s="116">
        <v>1584</v>
      </c>
      <c r="V34" s="116">
        <v>28779</v>
      </c>
      <c r="W34" s="116">
        <v>10967</v>
      </c>
      <c r="X34" s="116">
        <v>4179</v>
      </c>
      <c r="Y34" s="116">
        <v>3461</v>
      </c>
      <c r="Z34" s="116">
        <v>2364</v>
      </c>
    </row>
    <row r="35" spans="1:26" s="3" customFormat="1" ht="14.65" customHeight="1" thickBot="1">
      <c r="A35" s="85" t="s">
        <v>6</v>
      </c>
      <c r="B35" s="42">
        <f t="shared" si="25"/>
        <v>239886</v>
      </c>
      <c r="C35" s="42">
        <v>17629</v>
      </c>
      <c r="D35" s="42">
        <v>11439</v>
      </c>
      <c r="E35" s="42">
        <v>11778</v>
      </c>
      <c r="F35" s="42">
        <v>9419</v>
      </c>
      <c r="G35" s="42">
        <v>8720</v>
      </c>
      <c r="H35" s="42">
        <v>7698</v>
      </c>
      <c r="I35" s="42">
        <v>8206</v>
      </c>
      <c r="J35" s="42">
        <v>71967</v>
      </c>
      <c r="K35" s="42">
        <v>52830</v>
      </c>
      <c r="L35" s="42">
        <v>18279</v>
      </c>
      <c r="M35" s="42">
        <v>13506</v>
      </c>
      <c r="N35" s="42">
        <v>8415</v>
      </c>
      <c r="O35" s="111">
        <v>17629</v>
      </c>
      <c r="P35" s="112">
        <v>11439</v>
      </c>
      <c r="Q35" s="113">
        <v>11778</v>
      </c>
      <c r="R35" s="112">
        <v>9419</v>
      </c>
      <c r="S35" s="113">
        <v>8720</v>
      </c>
      <c r="T35" s="113">
        <v>7698</v>
      </c>
      <c r="U35" s="113">
        <v>8206</v>
      </c>
      <c r="V35" s="113">
        <v>71967</v>
      </c>
      <c r="W35" s="113">
        <v>52830</v>
      </c>
      <c r="X35" s="113">
        <v>18279</v>
      </c>
      <c r="Y35" s="113">
        <v>13506</v>
      </c>
      <c r="Z35" s="113">
        <v>8415</v>
      </c>
    </row>
    <row r="36" spans="1:26" s="3" customFormat="1" ht="14.65" customHeight="1" thickBot="1">
      <c r="A36" s="8"/>
      <c r="B36" s="364" t="s">
        <v>76</v>
      </c>
      <c r="C36" s="364"/>
      <c r="D36" s="364"/>
      <c r="E36" s="364"/>
      <c r="F36" s="364"/>
      <c r="G36" s="364"/>
      <c r="H36" s="364"/>
      <c r="I36" s="364"/>
      <c r="J36" s="364"/>
      <c r="K36" s="364"/>
      <c r="L36" s="364"/>
      <c r="M36" s="364"/>
      <c r="N36" s="364"/>
    </row>
    <row r="37" spans="1:26" s="3" customFormat="1" ht="14.65" customHeight="1" thickBot="1">
      <c r="A37" s="13" t="s">
        <v>1</v>
      </c>
      <c r="B37" s="39">
        <f>B28*100/$B28</f>
        <v>100</v>
      </c>
      <c r="C37" s="60">
        <f t="shared" ref="C37:N37" si="26">C28*100/$B28</f>
        <v>7.2131512780287643</v>
      </c>
      <c r="D37" s="60">
        <f t="shared" si="26"/>
        <v>4.8048057267337185</v>
      </c>
      <c r="E37" s="60">
        <f t="shared" si="26"/>
        <v>4.524556458386054</v>
      </c>
      <c r="F37" s="60">
        <f t="shared" si="26"/>
        <v>3.4532060472441497</v>
      </c>
      <c r="G37" s="60">
        <f t="shared" si="26"/>
        <v>3.2349273917564614</v>
      </c>
      <c r="H37" s="60">
        <f t="shared" si="26"/>
        <v>2.597985275291181</v>
      </c>
      <c r="I37" s="60">
        <f t="shared" si="26"/>
        <v>2.1547177705666343</v>
      </c>
      <c r="J37" s="60">
        <f t="shared" si="26"/>
        <v>31.69189421752343</v>
      </c>
      <c r="K37" s="60">
        <f t="shared" si="26"/>
        <v>24.275814400426647</v>
      </c>
      <c r="L37" s="60">
        <f t="shared" si="26"/>
        <v>7.3038046798557792</v>
      </c>
      <c r="M37" s="60">
        <f t="shared" si="26"/>
        <v>5.4771846833906919</v>
      </c>
      <c r="N37" s="60">
        <f t="shared" si="26"/>
        <v>3.2679520707964911</v>
      </c>
    </row>
    <row r="38" spans="1:26" s="3" customFormat="1" ht="14.65" customHeight="1" thickBot="1">
      <c r="A38" s="14" t="s">
        <v>83</v>
      </c>
      <c r="B38" s="42">
        <f t="shared" ref="B38:N38" si="27">B29*100/$B29</f>
        <v>100</v>
      </c>
      <c r="C38" s="61">
        <f t="shared" si="27"/>
        <v>7.9150837424745362</v>
      </c>
      <c r="D38" s="61">
        <f t="shared" si="27"/>
        <v>5.4874985801012226</v>
      </c>
      <c r="E38" s="61">
        <f t="shared" si="27"/>
        <v>5.0462571468238444</v>
      </c>
      <c r="F38" s="61">
        <f t="shared" si="27"/>
        <v>3.8380179475205414</v>
      </c>
      <c r="G38" s="61">
        <f t="shared" si="27"/>
        <v>3.6160088854110133</v>
      </c>
      <c r="H38" s="61">
        <f t="shared" si="27"/>
        <v>2.9013896076030847</v>
      </c>
      <c r="I38" s="61">
        <f t="shared" si="27"/>
        <v>2.2780224911966274</v>
      </c>
      <c r="J38" s="61">
        <f t="shared" si="27"/>
        <v>25.841021822266537</v>
      </c>
      <c r="K38" s="61">
        <f t="shared" si="27"/>
        <v>24.731986217515871</v>
      </c>
      <c r="L38" s="61">
        <f t="shared" si="27"/>
        <v>8.5761886130428753</v>
      </c>
      <c r="M38" s="61">
        <f t="shared" si="27"/>
        <v>6.183564513889765</v>
      </c>
      <c r="N38" s="61">
        <f t="shared" si="27"/>
        <v>3.5849604321540811</v>
      </c>
    </row>
    <row r="39" spans="1:26" s="3" customFormat="1" ht="14.65" customHeight="1" thickBot="1">
      <c r="A39" s="81" t="s">
        <v>84</v>
      </c>
      <c r="B39" s="39">
        <f t="shared" ref="B39:N39" si="28">B30*100/$B30</f>
        <v>100</v>
      </c>
      <c r="C39" s="60">
        <f t="shared" si="28"/>
        <v>6.74970594444612</v>
      </c>
      <c r="D39" s="60">
        <f t="shared" si="28"/>
        <v>4.3902242864754548</v>
      </c>
      <c r="E39" s="60">
        <f t="shared" si="28"/>
        <v>4.0541967005458881</v>
      </c>
      <c r="F39" s="60">
        <f t="shared" si="28"/>
        <v>3.0021312744417972</v>
      </c>
      <c r="G39" s="60">
        <f t="shared" si="28"/>
        <v>2.8314785213780902</v>
      </c>
      <c r="H39" s="60">
        <f t="shared" si="28"/>
        <v>2.1943581546380351</v>
      </c>
      <c r="I39" s="60">
        <f t="shared" si="28"/>
        <v>1.6710900664515287</v>
      </c>
      <c r="J39" s="60">
        <f t="shared" si="28"/>
        <v>36.851444139497943</v>
      </c>
      <c r="K39" s="60">
        <f t="shared" si="28"/>
        <v>23.297493741894623</v>
      </c>
      <c r="L39" s="60">
        <f t="shared" si="28"/>
        <v>6.8610449276673604</v>
      </c>
      <c r="M39" s="60">
        <f t="shared" si="28"/>
        <v>5.1258658302419802</v>
      </c>
      <c r="N39" s="60">
        <f t="shared" si="28"/>
        <v>2.9709664123211792</v>
      </c>
    </row>
    <row r="40" spans="1:26" s="3" customFormat="1" ht="14.65" customHeight="1" thickBot="1">
      <c r="A40" s="82" t="s">
        <v>110</v>
      </c>
      <c r="B40" s="42">
        <f t="shared" ref="B40:N40" si="29">B31*100/$B31</f>
        <v>100</v>
      </c>
      <c r="C40" s="61">
        <f t="shared" si="29"/>
        <v>6.9821267841069821</v>
      </c>
      <c r="D40" s="61">
        <f t="shared" si="29"/>
        <v>4.240377954846176</v>
      </c>
      <c r="E40" s="61">
        <f t="shared" si="29"/>
        <v>3.9875646550830197</v>
      </c>
      <c r="F40" s="61">
        <f t="shared" si="29"/>
        <v>2.9908290368207329</v>
      </c>
      <c r="G40" s="61">
        <f t="shared" si="29"/>
        <v>2.8383944385221933</v>
      </c>
      <c r="H40" s="61">
        <f t="shared" si="29"/>
        <v>2.0708292027359416</v>
      </c>
      <c r="I40" s="61">
        <f t="shared" si="29"/>
        <v>1.3569790158739377</v>
      </c>
      <c r="J40" s="61">
        <f t="shared" si="29"/>
        <v>31.929552402244834</v>
      </c>
      <c r="K40" s="61">
        <f t="shared" si="29"/>
        <v>30.090382310120415</v>
      </c>
      <c r="L40" s="61">
        <f t="shared" si="29"/>
        <v>6.0059231729624578</v>
      </c>
      <c r="M40" s="61">
        <f t="shared" si="29"/>
        <v>4.7632182573096022</v>
      </c>
      <c r="N40" s="61">
        <f t="shared" si="29"/>
        <v>2.7438227693737116</v>
      </c>
    </row>
    <row r="41" spans="1:26" s="3" customFormat="1" ht="14.65" customHeight="1" thickBot="1">
      <c r="A41" s="83" t="s">
        <v>8</v>
      </c>
      <c r="B41" s="39">
        <f t="shared" ref="B41:N41" si="30">B32*100/$B32</f>
        <v>100</v>
      </c>
      <c r="C41" s="60">
        <f t="shared" si="30"/>
        <v>5.8753283974205877</v>
      </c>
      <c r="D41" s="60">
        <f t="shared" si="30"/>
        <v>4.3403575168562032</v>
      </c>
      <c r="E41" s="60">
        <f t="shared" si="30"/>
        <v>4.1355110139442601</v>
      </c>
      <c r="F41" s="60">
        <f t="shared" si="30"/>
        <v>3.1746614980433945</v>
      </c>
      <c r="G41" s="60">
        <f t="shared" si="30"/>
        <v>2.9358270103433703</v>
      </c>
      <c r="H41" s="60">
        <f t="shared" si="30"/>
        <v>2.4912274255479416</v>
      </c>
      <c r="I41" s="60">
        <f t="shared" si="30"/>
        <v>2.572063713692565</v>
      </c>
      <c r="J41" s="60">
        <f t="shared" si="30"/>
        <v>40.15267035329132</v>
      </c>
      <c r="K41" s="60">
        <f t="shared" si="30"/>
        <v>20.026271793647002</v>
      </c>
      <c r="L41" s="60">
        <f t="shared" si="30"/>
        <v>6.2455218533556245</v>
      </c>
      <c r="M41" s="60">
        <f t="shared" si="30"/>
        <v>4.8409913468427916</v>
      </c>
      <c r="N41" s="60">
        <f t="shared" si="30"/>
        <v>3.2095680770149362</v>
      </c>
    </row>
    <row r="42" spans="1:26" s="3" customFormat="1" ht="14.65" customHeight="1" thickBot="1">
      <c r="A42" s="14" t="s">
        <v>51</v>
      </c>
      <c r="B42" s="42">
        <f t="shared" ref="B42:N42" si="31">B33*100/$B33</f>
        <v>100</v>
      </c>
      <c r="C42" s="61">
        <f t="shared" si="31"/>
        <v>6.6372911584966037</v>
      </c>
      <c r="D42" s="61">
        <f t="shared" si="31"/>
        <v>4.6429039788076691</v>
      </c>
      <c r="E42" s="61">
        <f t="shared" si="31"/>
        <v>4.473470244183912</v>
      </c>
      <c r="F42" s="61">
        <f t="shared" si="31"/>
        <v>3.536076795971359</v>
      </c>
      <c r="G42" s="61">
        <f t="shared" si="31"/>
        <v>3.2150444566842395</v>
      </c>
      <c r="H42" s="61">
        <f t="shared" si="31"/>
        <v>2.7670679570907755</v>
      </c>
      <c r="I42" s="61">
        <f t="shared" si="31"/>
        <v>2.7796574605922313</v>
      </c>
      <c r="J42" s="61">
        <f t="shared" si="31"/>
        <v>38.204422063104886</v>
      </c>
      <c r="K42" s="61">
        <f t="shared" si="31"/>
        <v>17.929026674010544</v>
      </c>
      <c r="L42" s="61">
        <f t="shared" si="31"/>
        <v>6.8560337818343955</v>
      </c>
      <c r="M42" s="61">
        <f t="shared" si="31"/>
        <v>5.3998478768326912</v>
      </c>
      <c r="N42" s="61">
        <f t="shared" si="31"/>
        <v>3.5591575523906944</v>
      </c>
    </row>
    <row r="43" spans="1:26" s="3" customFormat="1" ht="14.65" customHeight="1" thickBot="1">
      <c r="A43" s="84" t="s">
        <v>9</v>
      </c>
      <c r="B43" s="39">
        <f t="shared" ref="B43:N43" si="32">B34*100/$B34</f>
        <v>100</v>
      </c>
      <c r="C43" s="60">
        <f t="shared" si="32"/>
        <v>6.664521225242094</v>
      </c>
      <c r="D43" s="60">
        <f t="shared" si="32"/>
        <v>4.6048974576519122</v>
      </c>
      <c r="E43" s="60">
        <f t="shared" si="32"/>
        <v>4.4132705304116318</v>
      </c>
      <c r="F43" s="60">
        <f t="shared" si="32"/>
        <v>3.4317310786694364</v>
      </c>
      <c r="G43" s="60">
        <f t="shared" si="32"/>
        <v>3.0908984523565723</v>
      </c>
      <c r="H43" s="60">
        <f t="shared" si="32"/>
        <v>2.7032561949621137</v>
      </c>
      <c r="I43" s="60">
        <f t="shared" si="32"/>
        <v>2.3170767385389546</v>
      </c>
      <c r="J43" s="60">
        <f t="shared" si="32"/>
        <v>42.097949153038236</v>
      </c>
      <c r="K43" s="60">
        <f t="shared" si="32"/>
        <v>16.0425382522454</v>
      </c>
      <c r="L43" s="60">
        <f t="shared" si="32"/>
        <v>6.1130452590620523</v>
      </c>
      <c r="M43" s="60">
        <f t="shared" si="32"/>
        <v>5.0627541616687637</v>
      </c>
      <c r="N43" s="60">
        <f t="shared" si="32"/>
        <v>3.4580614961528333</v>
      </c>
    </row>
    <row r="44" spans="1:26" s="3" customFormat="1" ht="14.65" customHeight="1" thickBot="1">
      <c r="A44" s="85" t="s">
        <v>6</v>
      </c>
      <c r="B44" s="42">
        <f t="shared" ref="B44:N44" si="33">B35*100/$B35</f>
        <v>100</v>
      </c>
      <c r="C44" s="61">
        <f t="shared" si="33"/>
        <v>7.3489073976805646</v>
      </c>
      <c r="D44" s="61">
        <f t="shared" si="33"/>
        <v>4.7685150446462066</v>
      </c>
      <c r="E44" s="61">
        <f t="shared" si="33"/>
        <v>4.9098321702808834</v>
      </c>
      <c r="F44" s="61">
        <f t="shared" si="33"/>
        <v>3.9264483963215859</v>
      </c>
      <c r="G44" s="61">
        <f t="shared" si="33"/>
        <v>3.6350599868270761</v>
      </c>
      <c r="H44" s="61">
        <f t="shared" si="33"/>
        <v>3.2090242865361045</v>
      </c>
      <c r="I44" s="61">
        <f t="shared" si="33"/>
        <v>3.4207915426494253</v>
      </c>
      <c r="J44" s="61">
        <f t="shared" si="33"/>
        <v>30.000500237612865</v>
      </c>
      <c r="K44" s="61">
        <f t="shared" si="33"/>
        <v>22.022960906430555</v>
      </c>
      <c r="L44" s="61">
        <f t="shared" si="33"/>
        <v>7.6198694379830423</v>
      </c>
      <c r="M44" s="61">
        <f t="shared" si="33"/>
        <v>5.6301743328080835</v>
      </c>
      <c r="N44" s="61">
        <f t="shared" si="33"/>
        <v>3.507916260223606</v>
      </c>
    </row>
    <row r="45" spans="1:26" s="3" customFormat="1" ht="14.65" customHeight="1">
      <c r="A45" s="8"/>
      <c r="B45" s="379" t="s">
        <v>100</v>
      </c>
      <c r="C45" s="379"/>
      <c r="D45" s="379"/>
      <c r="E45" s="379"/>
      <c r="F45" s="379"/>
      <c r="G45" s="379"/>
      <c r="H45" s="379"/>
      <c r="I45" s="379"/>
      <c r="J45" s="379"/>
      <c r="K45" s="379"/>
      <c r="L45" s="379"/>
      <c r="M45" s="379"/>
      <c r="N45" s="379"/>
    </row>
    <row r="46" spans="1:26" s="3" customFormat="1" ht="14.65" customHeight="1" thickBot="1">
      <c r="A46" s="8"/>
      <c r="B46" s="360" t="s">
        <v>3</v>
      </c>
      <c r="C46" s="360"/>
      <c r="D46" s="360"/>
      <c r="E46" s="360"/>
      <c r="F46" s="360"/>
      <c r="G46" s="360"/>
      <c r="H46" s="360"/>
      <c r="I46" s="360"/>
      <c r="J46" s="360"/>
      <c r="K46" s="360"/>
      <c r="L46" s="360"/>
      <c r="M46" s="360"/>
      <c r="N46" s="360"/>
    </row>
    <row r="47" spans="1:26" s="3" customFormat="1" ht="14.65" customHeight="1" thickBot="1">
      <c r="A47" s="13" t="s">
        <v>1</v>
      </c>
      <c r="B47" s="39">
        <f>SUM(B48:B54)</f>
        <v>593639</v>
      </c>
      <c r="C47" s="39">
        <f>SUM(C48:C54)</f>
        <v>59341</v>
      </c>
      <c r="D47" s="39">
        <f>SUM(D48:D54)</f>
        <v>44824</v>
      </c>
      <c r="E47" s="39">
        <f>SUM(E48:E54)</f>
        <v>50844</v>
      </c>
      <c r="F47" s="39">
        <f t="shared" ref="F47" si="34">SUM(F48:F54)</f>
        <v>21268</v>
      </c>
      <c r="G47" s="39">
        <f t="shared" ref="G47" si="35">SUM(G48:G54)</f>
        <v>21506</v>
      </c>
      <c r="H47" s="39">
        <f t="shared" ref="H47" si="36">SUM(H48:H54)</f>
        <v>19757</v>
      </c>
      <c r="I47" s="39">
        <f t="shared" ref="I47" si="37">SUM(I48:I54)</f>
        <v>17469</v>
      </c>
      <c r="J47" s="39">
        <f t="shared" ref="J47" si="38">SUM(J48:J54)</f>
        <v>126952</v>
      </c>
      <c r="K47" s="39">
        <f t="shared" ref="K47" si="39">SUM(K48:K54)</f>
        <v>112871</v>
      </c>
      <c r="L47" s="39">
        <f t="shared" ref="L47" si="40">SUM(L48:L54)</f>
        <v>53284</v>
      </c>
      <c r="M47" s="39">
        <f t="shared" ref="M47" si="41">SUM(M48:M54)</f>
        <v>41268</v>
      </c>
      <c r="N47" s="39">
        <f t="shared" ref="N47" si="42">SUM(N48:N54)</f>
        <v>24255</v>
      </c>
    </row>
    <row r="48" spans="1:26" s="3" customFormat="1" ht="14.65" customHeight="1" thickBot="1">
      <c r="A48" s="14" t="s">
        <v>83</v>
      </c>
      <c r="B48" s="42">
        <f>SUM(C48:N48)</f>
        <v>183447</v>
      </c>
      <c r="C48" s="42">
        <v>18859</v>
      </c>
      <c r="D48" s="42">
        <v>15220</v>
      </c>
      <c r="E48" s="42">
        <v>17279</v>
      </c>
      <c r="F48" s="42">
        <v>7250</v>
      </c>
      <c r="G48" s="42">
        <v>7469</v>
      </c>
      <c r="H48" s="42">
        <v>6672</v>
      </c>
      <c r="I48" s="42">
        <v>5710</v>
      </c>
      <c r="J48" s="42">
        <v>31155</v>
      </c>
      <c r="K48" s="42">
        <v>34207</v>
      </c>
      <c r="L48" s="42">
        <v>18037</v>
      </c>
      <c r="M48" s="42">
        <v>13563</v>
      </c>
      <c r="N48" s="42">
        <v>8026</v>
      </c>
      <c r="O48" s="90">
        <v>18859</v>
      </c>
      <c r="P48" s="91">
        <v>15220</v>
      </c>
      <c r="Q48" s="92">
        <v>17279</v>
      </c>
      <c r="R48" s="91">
        <v>7250</v>
      </c>
      <c r="S48" s="92">
        <v>7469</v>
      </c>
      <c r="T48" s="92">
        <v>6672</v>
      </c>
      <c r="U48" s="92">
        <v>5710</v>
      </c>
      <c r="V48" s="92">
        <v>31155</v>
      </c>
      <c r="W48" s="92">
        <v>34207</v>
      </c>
      <c r="X48" s="92">
        <v>18037</v>
      </c>
      <c r="Y48" s="92">
        <v>13563</v>
      </c>
      <c r="Z48" s="92">
        <v>8026</v>
      </c>
    </row>
    <row r="49" spans="1:26" s="3" customFormat="1" ht="14.65" customHeight="1" thickBot="1">
      <c r="A49" s="81" t="s">
        <v>84</v>
      </c>
      <c r="B49" s="39">
        <f t="shared" ref="B49:B54" si="43">SUM(C49:N49)</f>
        <v>85220</v>
      </c>
      <c r="C49" s="39">
        <v>8618</v>
      </c>
      <c r="D49" s="39">
        <v>6148</v>
      </c>
      <c r="E49" s="39">
        <v>7299</v>
      </c>
      <c r="F49" s="39">
        <v>2761</v>
      </c>
      <c r="G49" s="39">
        <v>2673</v>
      </c>
      <c r="H49" s="39">
        <v>2337</v>
      </c>
      <c r="I49" s="39">
        <v>1940</v>
      </c>
      <c r="J49" s="39">
        <v>20630</v>
      </c>
      <c r="K49" s="39">
        <v>16768</v>
      </c>
      <c r="L49" s="39">
        <v>7214</v>
      </c>
      <c r="M49" s="39">
        <v>5614</v>
      </c>
      <c r="N49" s="39">
        <v>3218</v>
      </c>
      <c r="O49" s="93">
        <v>8618</v>
      </c>
      <c r="P49" s="94">
        <v>6148</v>
      </c>
      <c r="Q49" s="95">
        <v>7299</v>
      </c>
      <c r="R49" s="94">
        <v>2761</v>
      </c>
      <c r="S49" s="95">
        <v>2673</v>
      </c>
      <c r="T49" s="95">
        <v>2337</v>
      </c>
      <c r="U49" s="95">
        <v>1940</v>
      </c>
      <c r="V49" s="95">
        <v>20630</v>
      </c>
      <c r="W49" s="95">
        <v>16768</v>
      </c>
      <c r="X49" s="95">
        <v>7214</v>
      </c>
      <c r="Y49" s="95">
        <v>5614</v>
      </c>
      <c r="Z49" s="95">
        <v>3218</v>
      </c>
    </row>
    <row r="50" spans="1:26" s="3" customFormat="1" ht="14.65" customHeight="1" thickBot="1">
      <c r="A50" s="82" t="s">
        <v>110</v>
      </c>
      <c r="B50" s="42">
        <f t="shared" si="43"/>
        <v>80017</v>
      </c>
      <c r="C50" s="42">
        <v>8536</v>
      </c>
      <c r="D50" s="42">
        <v>5849</v>
      </c>
      <c r="E50" s="42">
        <v>7123</v>
      </c>
      <c r="F50" s="42">
        <v>2300</v>
      </c>
      <c r="G50" s="42">
        <v>2381</v>
      </c>
      <c r="H50" s="42">
        <v>1909</v>
      </c>
      <c r="I50" s="42">
        <v>1503</v>
      </c>
      <c r="J50" s="42">
        <v>19323</v>
      </c>
      <c r="K50" s="42">
        <v>17178</v>
      </c>
      <c r="L50" s="42">
        <v>6415</v>
      </c>
      <c r="M50" s="42">
        <v>4822</v>
      </c>
      <c r="N50" s="42">
        <v>2678</v>
      </c>
      <c r="O50" s="96">
        <v>8536</v>
      </c>
      <c r="P50" s="97">
        <v>5849</v>
      </c>
      <c r="Q50" s="98">
        <v>7123</v>
      </c>
      <c r="R50" s="97">
        <v>2300</v>
      </c>
      <c r="S50" s="98">
        <v>2381</v>
      </c>
      <c r="T50" s="98">
        <v>1909</v>
      </c>
      <c r="U50" s="98">
        <v>1503</v>
      </c>
      <c r="V50" s="98">
        <v>19323</v>
      </c>
      <c r="W50" s="98">
        <v>17178</v>
      </c>
      <c r="X50" s="98">
        <v>6415</v>
      </c>
      <c r="Y50" s="98">
        <v>4822</v>
      </c>
      <c r="Z50" s="98">
        <v>2678</v>
      </c>
    </row>
    <row r="51" spans="1:26" s="3" customFormat="1" ht="14.65" customHeight="1" thickBot="1">
      <c r="A51" s="83" t="s">
        <v>8</v>
      </c>
      <c r="B51" s="39">
        <f t="shared" si="43"/>
        <v>34127</v>
      </c>
      <c r="C51" s="39">
        <v>2894</v>
      </c>
      <c r="D51" s="39">
        <v>2255</v>
      </c>
      <c r="E51" s="39">
        <v>2554</v>
      </c>
      <c r="F51" s="39">
        <v>1203</v>
      </c>
      <c r="G51" s="39">
        <v>1094</v>
      </c>
      <c r="H51" s="39">
        <v>1142</v>
      </c>
      <c r="I51" s="39">
        <v>1029</v>
      </c>
      <c r="J51" s="39">
        <v>9372</v>
      </c>
      <c r="K51" s="39">
        <v>6191</v>
      </c>
      <c r="L51" s="39">
        <v>2725</v>
      </c>
      <c r="M51" s="39">
        <v>2198</v>
      </c>
      <c r="N51" s="39">
        <v>1470</v>
      </c>
      <c r="O51" s="99">
        <v>2894</v>
      </c>
      <c r="P51" s="100">
        <v>2255</v>
      </c>
      <c r="Q51" s="101">
        <v>2554</v>
      </c>
      <c r="R51" s="100">
        <v>1203</v>
      </c>
      <c r="S51" s="101">
        <v>1094</v>
      </c>
      <c r="T51" s="101">
        <v>1142</v>
      </c>
      <c r="U51" s="101">
        <v>1029</v>
      </c>
      <c r="V51" s="101">
        <v>9372</v>
      </c>
      <c r="W51" s="101">
        <v>6191</v>
      </c>
      <c r="X51" s="101">
        <v>2725</v>
      </c>
      <c r="Y51" s="101">
        <v>2198</v>
      </c>
      <c r="Z51" s="101">
        <v>1470</v>
      </c>
    </row>
    <row r="52" spans="1:26" s="3" customFormat="1" ht="14.65" customHeight="1" thickBot="1">
      <c r="A52" s="14" t="s">
        <v>51</v>
      </c>
      <c r="B52" s="42">
        <f t="shared" si="43"/>
        <v>69936</v>
      </c>
      <c r="C52" s="42">
        <v>6228</v>
      </c>
      <c r="D52" s="42">
        <v>4749</v>
      </c>
      <c r="E52" s="42">
        <v>5150</v>
      </c>
      <c r="F52" s="42">
        <v>2483</v>
      </c>
      <c r="G52" s="42">
        <v>2500</v>
      </c>
      <c r="H52" s="42">
        <v>2389</v>
      </c>
      <c r="I52" s="42">
        <v>2115</v>
      </c>
      <c r="J52" s="42">
        <v>18475</v>
      </c>
      <c r="K52" s="42">
        <v>12092</v>
      </c>
      <c r="L52" s="42">
        <v>5997</v>
      </c>
      <c r="M52" s="42">
        <v>4799</v>
      </c>
      <c r="N52" s="42">
        <v>2959</v>
      </c>
      <c r="O52" s="102">
        <v>6228</v>
      </c>
      <c r="P52" s="103">
        <v>4749</v>
      </c>
      <c r="Q52" s="104">
        <v>5150</v>
      </c>
      <c r="R52" s="103">
        <v>2483</v>
      </c>
      <c r="S52" s="104">
        <v>2500</v>
      </c>
      <c r="T52" s="104">
        <v>2389</v>
      </c>
      <c r="U52" s="104">
        <v>2115</v>
      </c>
      <c r="V52" s="104">
        <v>18475</v>
      </c>
      <c r="W52" s="104">
        <v>12092</v>
      </c>
      <c r="X52" s="104">
        <v>5997</v>
      </c>
      <c r="Y52" s="104">
        <v>4799</v>
      </c>
      <c r="Z52" s="104">
        <v>2959</v>
      </c>
    </row>
    <row r="53" spans="1:26" s="3" customFormat="1" ht="14.65" customHeight="1" thickBot="1">
      <c r="A53" s="84" t="s">
        <v>9</v>
      </c>
      <c r="B53" s="39">
        <f t="shared" si="43"/>
        <v>19899</v>
      </c>
      <c r="C53" s="39">
        <v>1852</v>
      </c>
      <c r="D53" s="39">
        <v>1421</v>
      </c>
      <c r="E53" s="39">
        <v>1598</v>
      </c>
      <c r="F53" s="39">
        <v>770</v>
      </c>
      <c r="G53" s="39">
        <v>741</v>
      </c>
      <c r="H53" s="39">
        <v>734</v>
      </c>
      <c r="I53" s="39">
        <v>589</v>
      </c>
      <c r="J53" s="39">
        <v>4990</v>
      </c>
      <c r="K53" s="39">
        <v>3367</v>
      </c>
      <c r="L53" s="39">
        <v>1642</v>
      </c>
      <c r="M53" s="39">
        <v>1328</v>
      </c>
      <c r="N53" s="39">
        <v>867</v>
      </c>
      <c r="O53" s="105">
        <v>1852</v>
      </c>
      <c r="P53" s="106">
        <v>1421</v>
      </c>
      <c r="Q53" s="107">
        <v>1598</v>
      </c>
      <c r="R53" s="106">
        <v>770</v>
      </c>
      <c r="S53" s="107">
        <v>741</v>
      </c>
      <c r="T53" s="107">
        <v>734</v>
      </c>
      <c r="U53" s="107">
        <v>589</v>
      </c>
      <c r="V53" s="107">
        <v>4990</v>
      </c>
      <c r="W53" s="107">
        <v>3367</v>
      </c>
      <c r="X53" s="107">
        <v>1642</v>
      </c>
      <c r="Y53" s="107">
        <v>1328</v>
      </c>
      <c r="Z53" s="107">
        <v>867</v>
      </c>
    </row>
    <row r="54" spans="1:26" s="3" customFormat="1" ht="14.65" customHeight="1" thickBot="1">
      <c r="A54" s="85" t="s">
        <v>6</v>
      </c>
      <c r="B54" s="42">
        <f t="shared" si="43"/>
        <v>120993</v>
      </c>
      <c r="C54" s="42">
        <v>12354</v>
      </c>
      <c r="D54" s="42">
        <v>9182</v>
      </c>
      <c r="E54" s="42">
        <v>9841</v>
      </c>
      <c r="F54" s="42">
        <v>4501</v>
      </c>
      <c r="G54" s="42">
        <v>4648</v>
      </c>
      <c r="H54" s="42">
        <v>4574</v>
      </c>
      <c r="I54" s="42">
        <v>4583</v>
      </c>
      <c r="J54" s="42">
        <v>23007</v>
      </c>
      <c r="K54" s="42">
        <v>23068</v>
      </c>
      <c r="L54" s="42">
        <v>11254</v>
      </c>
      <c r="M54" s="42">
        <v>8944</v>
      </c>
      <c r="N54" s="42">
        <v>5037</v>
      </c>
      <c r="O54" s="108">
        <v>12354</v>
      </c>
      <c r="P54" s="109">
        <v>9182</v>
      </c>
      <c r="Q54" s="110">
        <v>9841</v>
      </c>
      <c r="R54" s="109">
        <v>4501</v>
      </c>
      <c r="S54" s="110">
        <v>4648</v>
      </c>
      <c r="T54" s="110">
        <v>4574</v>
      </c>
      <c r="U54" s="110">
        <v>4583</v>
      </c>
      <c r="V54" s="110">
        <v>23007</v>
      </c>
      <c r="W54" s="110">
        <v>23068</v>
      </c>
      <c r="X54" s="110">
        <v>11254</v>
      </c>
      <c r="Y54" s="110">
        <v>8944</v>
      </c>
      <c r="Z54" s="110">
        <v>5037</v>
      </c>
    </row>
    <row r="55" spans="1:26" s="3" customFormat="1" ht="14.65" customHeight="1" thickBot="1">
      <c r="A55" s="8"/>
      <c r="B55" s="364" t="s">
        <v>76</v>
      </c>
      <c r="C55" s="364"/>
      <c r="D55" s="364"/>
      <c r="E55" s="364"/>
      <c r="F55" s="364"/>
      <c r="G55" s="364"/>
      <c r="H55" s="364"/>
      <c r="I55" s="364"/>
      <c r="J55" s="364"/>
      <c r="K55" s="364"/>
      <c r="L55" s="364"/>
      <c r="M55" s="364"/>
      <c r="N55" s="364"/>
    </row>
    <row r="56" spans="1:26" s="3" customFormat="1" ht="14.65" customHeight="1" thickBot="1">
      <c r="A56" s="13" t="s">
        <v>1</v>
      </c>
      <c r="B56" s="39">
        <f>B47*100/$B47</f>
        <v>100</v>
      </c>
      <c r="C56" s="60">
        <f t="shared" ref="C56:N56" si="44">C47*100/$B47</f>
        <v>9.9961424367334359</v>
      </c>
      <c r="D56" s="60">
        <f t="shared" si="44"/>
        <v>7.550716849802658</v>
      </c>
      <c r="E56" s="60">
        <f t="shared" si="44"/>
        <v>8.5648011670392279</v>
      </c>
      <c r="F56" s="60">
        <f t="shared" si="44"/>
        <v>3.5826487141175023</v>
      </c>
      <c r="G56" s="60">
        <f t="shared" si="44"/>
        <v>3.6227404196826689</v>
      </c>
      <c r="H56" s="60">
        <f t="shared" si="44"/>
        <v>3.3281169195420111</v>
      </c>
      <c r="I56" s="60">
        <f t="shared" si="44"/>
        <v>2.9426974979743581</v>
      </c>
      <c r="J56" s="60">
        <f t="shared" si="44"/>
        <v>21.385387415584219</v>
      </c>
      <c r="K56" s="60">
        <f t="shared" si="44"/>
        <v>19.013407138008116</v>
      </c>
      <c r="L56" s="60">
        <f t="shared" si="44"/>
        <v>8.9758253753543826</v>
      </c>
      <c r="M56" s="60">
        <f t="shared" si="44"/>
        <v>6.9516996019466379</v>
      </c>
      <c r="N56" s="60">
        <f t="shared" si="44"/>
        <v>4.0858164642147834</v>
      </c>
    </row>
    <row r="57" spans="1:26" s="3" customFormat="1" ht="14.65" customHeight="1" thickBot="1">
      <c r="A57" s="14" t="s">
        <v>83</v>
      </c>
      <c r="B57" s="42">
        <f t="shared" ref="B57:N57" si="45">B48*100/$B48</f>
        <v>100</v>
      </c>
      <c r="C57" s="61">
        <f t="shared" si="45"/>
        <v>10.280353453586049</v>
      </c>
      <c r="D57" s="61">
        <f t="shared" si="45"/>
        <v>8.2966742437870344</v>
      </c>
      <c r="E57" s="61">
        <f t="shared" si="45"/>
        <v>9.4190692679629535</v>
      </c>
      <c r="F57" s="61">
        <f t="shared" si="45"/>
        <v>3.952095155549014</v>
      </c>
      <c r="G57" s="61">
        <f t="shared" si="45"/>
        <v>4.0714756850752529</v>
      </c>
      <c r="H57" s="61">
        <f t="shared" si="45"/>
        <v>3.6370177762514513</v>
      </c>
      <c r="I57" s="61">
        <f t="shared" si="45"/>
        <v>3.1126156328530858</v>
      </c>
      <c r="J57" s="61">
        <f t="shared" si="45"/>
        <v>16.983106837397177</v>
      </c>
      <c r="K57" s="61">
        <f t="shared" si="45"/>
        <v>18.646802618740018</v>
      </c>
      <c r="L57" s="61">
        <f t="shared" si="45"/>
        <v>9.8322676304327672</v>
      </c>
      <c r="M57" s="61">
        <f t="shared" si="45"/>
        <v>7.3934160820291419</v>
      </c>
      <c r="N57" s="61">
        <f t="shared" si="45"/>
        <v>4.3751056163360538</v>
      </c>
    </row>
    <row r="58" spans="1:26" s="3" customFormat="1" ht="14.65" customHeight="1" thickBot="1">
      <c r="A58" s="81" t="s">
        <v>84</v>
      </c>
      <c r="B58" s="39">
        <f t="shared" ref="B58:N58" si="46">B49*100/$B49</f>
        <v>100</v>
      </c>
      <c r="C58" s="60">
        <f t="shared" si="46"/>
        <v>10.112649612766957</v>
      </c>
      <c r="D58" s="60">
        <f t="shared" si="46"/>
        <v>7.2142689509504807</v>
      </c>
      <c r="E58" s="60">
        <f t="shared" si="46"/>
        <v>8.5648908706876323</v>
      </c>
      <c r="F58" s="60">
        <f t="shared" si="46"/>
        <v>3.2398498005163106</v>
      </c>
      <c r="G58" s="60">
        <f t="shared" si="46"/>
        <v>3.1365876554799343</v>
      </c>
      <c r="H58" s="60">
        <f t="shared" si="46"/>
        <v>2.7423140107955879</v>
      </c>
      <c r="I58" s="60">
        <f t="shared" si="46"/>
        <v>2.2764609246655714</v>
      </c>
      <c r="J58" s="60">
        <f t="shared" si="46"/>
        <v>24.207932410232338</v>
      </c>
      <c r="K58" s="60">
        <f t="shared" si="46"/>
        <v>19.676132363295</v>
      </c>
      <c r="L58" s="60">
        <f t="shared" si="46"/>
        <v>8.4651490260502236</v>
      </c>
      <c r="M58" s="60">
        <f t="shared" si="46"/>
        <v>6.5876554799342877</v>
      </c>
      <c r="N58" s="60">
        <f t="shared" si="46"/>
        <v>3.7761088946256747</v>
      </c>
    </row>
    <row r="59" spans="1:26" s="3" customFormat="1" ht="14.65" customHeight="1" thickBot="1">
      <c r="A59" s="82" t="s">
        <v>110</v>
      </c>
      <c r="B59" s="42">
        <f t="shared" ref="B59:N59" si="47">B50*100/$B50</f>
        <v>100</v>
      </c>
      <c r="C59" s="61">
        <f t="shared" si="47"/>
        <v>10.667733106714824</v>
      </c>
      <c r="D59" s="61">
        <f t="shared" si="47"/>
        <v>7.3096966894534914</v>
      </c>
      <c r="E59" s="61">
        <f t="shared" si="47"/>
        <v>8.9018583550995416</v>
      </c>
      <c r="F59" s="61">
        <f t="shared" si="47"/>
        <v>2.8743891922966371</v>
      </c>
      <c r="G59" s="61">
        <f t="shared" si="47"/>
        <v>2.9756176812427357</v>
      </c>
      <c r="H59" s="61">
        <f t="shared" si="47"/>
        <v>2.3857430296062088</v>
      </c>
      <c r="I59" s="61">
        <f t="shared" si="47"/>
        <v>1.8783508504442805</v>
      </c>
      <c r="J59" s="61">
        <f t="shared" si="47"/>
        <v>24.14861841858605</v>
      </c>
      <c r="K59" s="61">
        <f t="shared" si="47"/>
        <v>21.467938063161579</v>
      </c>
      <c r="L59" s="61">
        <f t="shared" si="47"/>
        <v>8.0170463776447498</v>
      </c>
      <c r="M59" s="61">
        <f t="shared" si="47"/>
        <v>6.026219428371471</v>
      </c>
      <c r="N59" s="61">
        <f t="shared" si="47"/>
        <v>3.3467888073784322</v>
      </c>
    </row>
    <row r="60" spans="1:26" s="3" customFormat="1" ht="14.65" customHeight="1" thickBot="1">
      <c r="A60" s="83" t="s">
        <v>8</v>
      </c>
      <c r="B60" s="39">
        <f t="shared" ref="B60:N60" si="48">B51*100/$B51</f>
        <v>100</v>
      </c>
      <c r="C60" s="60">
        <f t="shared" si="48"/>
        <v>8.4800890790283354</v>
      </c>
      <c r="D60" s="60">
        <f t="shared" si="48"/>
        <v>6.607671345269142</v>
      </c>
      <c r="E60" s="60">
        <f t="shared" si="48"/>
        <v>7.483810472646292</v>
      </c>
      <c r="F60" s="60">
        <f t="shared" si="48"/>
        <v>3.5250681278752896</v>
      </c>
      <c r="G60" s="60">
        <f t="shared" si="48"/>
        <v>3.2056729275939873</v>
      </c>
      <c r="H60" s="60">
        <f t="shared" si="48"/>
        <v>3.3463240249655697</v>
      </c>
      <c r="I60" s="60">
        <f t="shared" si="48"/>
        <v>3.0152078999033023</v>
      </c>
      <c r="J60" s="60">
        <f t="shared" si="48"/>
        <v>27.462126761801507</v>
      </c>
      <c r="K60" s="60">
        <f t="shared" si="48"/>
        <v>18.141061329738918</v>
      </c>
      <c r="L60" s="60">
        <f t="shared" si="48"/>
        <v>7.9848800070325545</v>
      </c>
      <c r="M60" s="60">
        <f t="shared" si="48"/>
        <v>6.4406481671403872</v>
      </c>
      <c r="N60" s="60">
        <f t="shared" si="48"/>
        <v>4.3074398570047174</v>
      </c>
    </row>
    <row r="61" spans="1:26" s="3" customFormat="1" ht="14.65" customHeight="1" thickBot="1">
      <c r="A61" s="14" t="s">
        <v>51</v>
      </c>
      <c r="B61" s="42">
        <f t="shared" ref="B61:N61" si="49">B52*100/$B52</f>
        <v>100</v>
      </c>
      <c r="C61" s="61">
        <f t="shared" si="49"/>
        <v>8.9052848318462594</v>
      </c>
      <c r="D61" s="61">
        <f t="shared" si="49"/>
        <v>6.7904941660947156</v>
      </c>
      <c r="E61" s="61">
        <f t="shared" si="49"/>
        <v>7.3638755433539238</v>
      </c>
      <c r="F61" s="61">
        <f t="shared" si="49"/>
        <v>3.550388927018989</v>
      </c>
      <c r="G61" s="61">
        <f t="shared" si="49"/>
        <v>3.5746968657057883</v>
      </c>
      <c r="H61" s="61">
        <f t="shared" si="49"/>
        <v>3.415980324868451</v>
      </c>
      <c r="I61" s="61">
        <f t="shared" si="49"/>
        <v>3.024193548387097</v>
      </c>
      <c r="J61" s="61">
        <f t="shared" si="49"/>
        <v>26.417009837565775</v>
      </c>
      <c r="K61" s="61">
        <f t="shared" si="49"/>
        <v>17.290093800045756</v>
      </c>
      <c r="L61" s="61">
        <f t="shared" si="49"/>
        <v>8.5749828414550446</v>
      </c>
      <c r="M61" s="61">
        <f t="shared" si="49"/>
        <v>6.861988103408831</v>
      </c>
      <c r="N61" s="61">
        <f t="shared" si="49"/>
        <v>4.2310112102493704</v>
      </c>
    </row>
    <row r="62" spans="1:26" s="3" customFormat="1" ht="14.65" customHeight="1" thickBot="1">
      <c r="A62" s="84" t="s">
        <v>9</v>
      </c>
      <c r="B62" s="39">
        <f t="shared" ref="B62:N62" si="50">B53*100/$B53</f>
        <v>100</v>
      </c>
      <c r="C62" s="60">
        <f t="shared" si="50"/>
        <v>9.3070003517764714</v>
      </c>
      <c r="D62" s="60">
        <f t="shared" si="50"/>
        <v>7.1410623649429619</v>
      </c>
      <c r="E62" s="60">
        <f t="shared" si="50"/>
        <v>8.0305542992110155</v>
      </c>
      <c r="F62" s="60">
        <f t="shared" si="50"/>
        <v>3.8695411829740189</v>
      </c>
      <c r="G62" s="60">
        <f t="shared" si="50"/>
        <v>3.7238052163425297</v>
      </c>
      <c r="H62" s="60">
        <f t="shared" si="50"/>
        <v>3.6886275692245842</v>
      </c>
      <c r="I62" s="60">
        <f t="shared" si="50"/>
        <v>2.9599477360671389</v>
      </c>
      <c r="J62" s="60">
        <f t="shared" si="50"/>
        <v>25.076637016935525</v>
      </c>
      <c r="K62" s="60">
        <f t="shared" si="50"/>
        <v>16.920448263731846</v>
      </c>
      <c r="L62" s="60">
        <f t="shared" si="50"/>
        <v>8.251670938238103</v>
      </c>
      <c r="M62" s="60">
        <f t="shared" si="50"/>
        <v>6.6737021960902556</v>
      </c>
      <c r="N62" s="60">
        <f t="shared" si="50"/>
        <v>4.3570028644655512</v>
      </c>
    </row>
    <row r="63" spans="1:26" s="3" customFormat="1" ht="14.65" customHeight="1" thickBot="1">
      <c r="A63" s="85" t="s">
        <v>6</v>
      </c>
      <c r="B63" s="42">
        <f t="shared" ref="B63:N63" si="51">B54*100/$B54</f>
        <v>100</v>
      </c>
      <c r="C63" s="61">
        <f t="shared" si="51"/>
        <v>10.210508045920012</v>
      </c>
      <c r="D63" s="61">
        <f t="shared" si="51"/>
        <v>7.5888687775325847</v>
      </c>
      <c r="E63" s="61">
        <f t="shared" si="51"/>
        <v>8.1335283859396821</v>
      </c>
      <c r="F63" s="61">
        <f t="shared" si="51"/>
        <v>3.7200499202433197</v>
      </c>
      <c r="G63" s="61">
        <f t="shared" si="51"/>
        <v>3.8415445521641747</v>
      </c>
      <c r="H63" s="61">
        <f t="shared" si="51"/>
        <v>3.7803839891563973</v>
      </c>
      <c r="I63" s="61">
        <f t="shared" si="51"/>
        <v>3.7878224360086947</v>
      </c>
      <c r="J63" s="61">
        <f t="shared" si="51"/>
        <v>19.015149636755844</v>
      </c>
      <c r="K63" s="61">
        <f t="shared" si="51"/>
        <v>19.065565776532527</v>
      </c>
      <c r="L63" s="61">
        <f t="shared" si="51"/>
        <v>9.301364541750349</v>
      </c>
      <c r="M63" s="61">
        <f t="shared" si="51"/>
        <v>7.3921631829940573</v>
      </c>
      <c r="N63" s="61">
        <f t="shared" si="51"/>
        <v>4.1630507550023559</v>
      </c>
    </row>
    <row r="64" spans="1:26" s="230" customFormat="1" ht="20.25" customHeight="1">
      <c r="A64" s="378" t="s">
        <v>128</v>
      </c>
      <c r="B64" s="378"/>
      <c r="C64" s="378"/>
      <c r="D64" s="378"/>
      <c r="E64" s="378"/>
      <c r="F64" s="378"/>
      <c r="G64" s="378"/>
      <c r="H64" s="378"/>
      <c r="I64" s="378"/>
      <c r="J64" s="378"/>
      <c r="K64" s="378"/>
      <c r="L64" s="378"/>
      <c r="M64" s="378"/>
      <c r="N64" s="378"/>
    </row>
    <row r="65" s="3" customFormat="1" ht="14.65" customHeight="1"/>
    <row r="66" s="3" customFormat="1" ht="11.5"/>
    <row r="67" s="3" customFormat="1" ht="11.5"/>
    <row r="68" s="3" customFormat="1" ht="11.5"/>
    <row r="69" s="3" customFormat="1" ht="11.5"/>
    <row r="70" s="3" customFormat="1" ht="11.5"/>
    <row r="71" s="3" customFormat="1" ht="11.5"/>
    <row r="72" s="3" customFormat="1" ht="11.5"/>
    <row r="73" s="3" customFormat="1" ht="11.5"/>
    <row r="74" s="3" customFormat="1" ht="11.5"/>
    <row r="75" s="3" customFormat="1" ht="11.5"/>
    <row r="76" s="3" customFormat="1" ht="11.5"/>
    <row r="77" s="3" customFormat="1" ht="11.5"/>
    <row r="78" s="3" customFormat="1" ht="11.5"/>
    <row r="79" s="3" customFormat="1" ht="11.5"/>
    <row r="80" s="3" customFormat="1" ht="11.5"/>
    <row r="81" s="3" customFormat="1" ht="11.5"/>
    <row r="82" s="3" customFormat="1" ht="11.5"/>
    <row r="83" s="3" customFormat="1" ht="11.5"/>
    <row r="84" s="3" customFormat="1" ht="11.5"/>
    <row r="85" s="3" customFormat="1" ht="11.5"/>
    <row r="86" s="3" customFormat="1" ht="11.5"/>
    <row r="87" s="3" customFormat="1" ht="11.5"/>
    <row r="88" s="3" customFormat="1" ht="11.5"/>
    <row r="89" s="3" customFormat="1" ht="11.5"/>
    <row r="90" s="3" customFormat="1" ht="11.5"/>
    <row r="91" s="3" customFormat="1" ht="11.5"/>
    <row r="92" s="3" customFormat="1" ht="11.5"/>
    <row r="93" s="3" customFormat="1" ht="11.5"/>
    <row r="94" s="3" customFormat="1" ht="11.5"/>
    <row r="95" s="3" customFormat="1" ht="11.5"/>
    <row r="96" s="3" customFormat="1" ht="11.5"/>
    <row r="97" s="3" customFormat="1" ht="11.5"/>
  </sheetData>
  <mergeCells count="13">
    <mergeCell ref="A5:A6"/>
    <mergeCell ref="B5:B6"/>
    <mergeCell ref="B17:N17"/>
    <mergeCell ref="B8:N8"/>
    <mergeCell ref="B7:N7"/>
    <mergeCell ref="C5:N5"/>
    <mergeCell ref="A64:N64"/>
    <mergeCell ref="B55:N55"/>
    <mergeCell ref="B26:N26"/>
    <mergeCell ref="B27:N27"/>
    <mergeCell ref="B36:N36"/>
    <mergeCell ref="B45:N45"/>
    <mergeCell ref="B46:N46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0"/>
  <sheetViews>
    <sheetView workbookViewId="0"/>
  </sheetViews>
  <sheetFormatPr baseColWidth="10" defaultColWidth="10.81640625" defaultRowHeight="12.5"/>
  <cols>
    <col min="1" max="1" width="24.453125" style="2" customWidth="1"/>
    <col min="2" max="14" width="10.81640625" style="2" customWidth="1"/>
    <col min="15" max="16384" width="10.81640625" style="2"/>
  </cols>
  <sheetData>
    <row r="1" spans="1:14" s="5" customFormat="1" ht="20.25" customHeight="1">
      <c r="A1" s="4" t="s">
        <v>0</v>
      </c>
    </row>
    <row r="2" spans="1:14">
      <c r="A2" s="1"/>
    </row>
    <row r="3" spans="1:14" ht="14.65" customHeight="1">
      <c r="A3" s="9" t="s">
        <v>399</v>
      </c>
    </row>
    <row r="4" spans="1:14" s="3" customFormat="1" ht="14.65" customHeight="1"/>
    <row r="5" spans="1:14" s="11" customFormat="1" ht="14.65" customHeight="1">
      <c r="A5" s="374" t="s">
        <v>207</v>
      </c>
      <c r="B5" s="368" t="s">
        <v>1</v>
      </c>
      <c r="C5" s="384" t="s">
        <v>97</v>
      </c>
      <c r="D5" s="437"/>
      <c r="E5" s="437"/>
      <c r="F5" s="437"/>
      <c r="G5" s="437"/>
      <c r="H5" s="437"/>
      <c r="I5" s="437"/>
      <c r="J5" s="437"/>
      <c r="K5" s="437"/>
      <c r="L5" s="437"/>
      <c r="M5" s="437"/>
      <c r="N5" s="437"/>
    </row>
    <row r="6" spans="1:14" s="11" customFormat="1" ht="31.5" customHeight="1">
      <c r="A6" s="377"/>
      <c r="B6" s="368"/>
      <c r="C6" s="80" t="s">
        <v>94</v>
      </c>
      <c r="D6" s="80" t="s">
        <v>95</v>
      </c>
      <c r="E6" s="80" t="s">
        <v>96</v>
      </c>
      <c r="F6" s="80" t="s">
        <v>85</v>
      </c>
      <c r="G6" s="80" t="s">
        <v>86</v>
      </c>
      <c r="H6" s="80" t="s">
        <v>87</v>
      </c>
      <c r="I6" s="80" t="s">
        <v>88</v>
      </c>
      <c r="J6" s="80" t="s">
        <v>89</v>
      </c>
      <c r="K6" s="80" t="s">
        <v>90</v>
      </c>
      <c r="L6" s="80" t="s">
        <v>91</v>
      </c>
      <c r="M6" s="80" t="s">
        <v>92</v>
      </c>
      <c r="N6" s="80" t="s">
        <v>93</v>
      </c>
    </row>
    <row r="7" spans="1:14" s="3" customFormat="1" ht="14.65" customHeight="1">
      <c r="A7" s="8"/>
      <c r="B7" s="364" t="s">
        <v>5</v>
      </c>
      <c r="C7" s="364"/>
      <c r="D7" s="364"/>
      <c r="E7" s="364"/>
      <c r="F7" s="364"/>
      <c r="G7" s="364"/>
      <c r="H7" s="364"/>
      <c r="I7" s="364"/>
      <c r="J7" s="364"/>
      <c r="K7" s="364"/>
      <c r="L7" s="364"/>
      <c r="M7" s="364"/>
      <c r="N7" s="364"/>
    </row>
    <row r="8" spans="1:14" s="3" customFormat="1" ht="14.65" customHeight="1">
      <c r="A8" s="26" t="s">
        <v>29</v>
      </c>
      <c r="B8" s="39">
        <f t="shared" ref="B8:N8" si="0">B9+B10</f>
        <v>2280113</v>
      </c>
      <c r="C8" s="39">
        <f t="shared" si="0"/>
        <v>164468</v>
      </c>
      <c r="D8" s="39">
        <f t="shared" si="0"/>
        <v>109555</v>
      </c>
      <c r="E8" s="39">
        <f t="shared" si="0"/>
        <v>103165</v>
      </c>
      <c r="F8" s="39">
        <f t="shared" si="0"/>
        <v>78737</v>
      </c>
      <c r="G8" s="39">
        <f t="shared" si="0"/>
        <v>73760</v>
      </c>
      <c r="H8" s="39">
        <f t="shared" si="0"/>
        <v>59237</v>
      </c>
      <c r="I8" s="39">
        <f t="shared" si="0"/>
        <v>49130</v>
      </c>
      <c r="J8" s="39">
        <f t="shared" si="0"/>
        <v>722611</v>
      </c>
      <c r="K8" s="39">
        <f t="shared" si="0"/>
        <v>553516</v>
      </c>
      <c r="L8" s="39">
        <f t="shared" si="0"/>
        <v>166535</v>
      </c>
      <c r="M8" s="39">
        <f t="shared" si="0"/>
        <v>124886</v>
      </c>
      <c r="N8" s="39">
        <f t="shared" si="0"/>
        <v>74513</v>
      </c>
    </row>
    <row r="9" spans="1:14" s="3" customFormat="1" ht="14.65" customHeight="1">
      <c r="A9" s="27" t="s">
        <v>30</v>
      </c>
      <c r="B9" s="42">
        <f t="shared" ref="B9" si="1">SUM(C9:N9)</f>
        <v>1811750</v>
      </c>
      <c r="C9" s="42">
        <v>126069</v>
      </c>
      <c r="D9" s="42">
        <v>81809</v>
      </c>
      <c r="E9" s="42">
        <v>74196</v>
      </c>
      <c r="F9" s="42">
        <v>55307</v>
      </c>
      <c r="G9" s="42">
        <v>52576</v>
      </c>
      <c r="H9" s="42">
        <v>39982</v>
      </c>
      <c r="I9" s="42">
        <v>29562</v>
      </c>
      <c r="J9" s="42">
        <v>624331</v>
      </c>
      <c r="K9" s="42">
        <v>457298</v>
      </c>
      <c r="L9" s="42">
        <v>124228</v>
      </c>
      <c r="M9" s="42">
        <v>93285</v>
      </c>
      <c r="N9" s="42">
        <v>53107</v>
      </c>
    </row>
    <row r="10" spans="1:14" s="3" customFormat="1" ht="14.65" customHeight="1">
      <c r="A10" s="30" t="s">
        <v>41</v>
      </c>
      <c r="B10" s="39">
        <f t="shared" ref="B10" si="2">SUM(C10:N10)</f>
        <v>468363</v>
      </c>
      <c r="C10" s="39">
        <v>38399</v>
      </c>
      <c r="D10" s="39">
        <v>27746</v>
      </c>
      <c r="E10" s="39">
        <v>28969</v>
      </c>
      <c r="F10" s="39">
        <v>23430</v>
      </c>
      <c r="G10" s="39">
        <v>21184</v>
      </c>
      <c r="H10" s="39">
        <v>19255</v>
      </c>
      <c r="I10" s="39">
        <v>19568</v>
      </c>
      <c r="J10" s="39">
        <v>98280</v>
      </c>
      <c r="K10" s="39">
        <v>96218</v>
      </c>
      <c r="L10" s="39">
        <v>42307</v>
      </c>
      <c r="M10" s="39">
        <v>31601</v>
      </c>
      <c r="N10" s="39">
        <v>21406</v>
      </c>
    </row>
    <row r="11" spans="1:14" s="3" customFormat="1" ht="14.65" customHeight="1">
      <c r="B11" s="364" t="s">
        <v>48</v>
      </c>
      <c r="C11" s="364"/>
      <c r="D11" s="364"/>
      <c r="E11" s="364"/>
      <c r="F11" s="364"/>
      <c r="G11" s="364"/>
      <c r="H11" s="364"/>
      <c r="I11" s="364"/>
      <c r="J11" s="364"/>
      <c r="K11" s="364"/>
      <c r="L11" s="364"/>
      <c r="M11" s="364"/>
      <c r="N11" s="364"/>
    </row>
    <row r="12" spans="1:14" s="3" customFormat="1" ht="14.65" customHeight="1">
      <c r="A12" s="26" t="s">
        <v>29</v>
      </c>
      <c r="B12" s="39">
        <f t="shared" ref="B12:N12" si="3">B8*100/$B8</f>
        <v>100</v>
      </c>
      <c r="C12" s="60">
        <f t="shared" si="3"/>
        <v>7.2131512780287643</v>
      </c>
      <c r="D12" s="60">
        <f t="shared" si="3"/>
        <v>4.8048057267337185</v>
      </c>
      <c r="E12" s="60">
        <f t="shared" si="3"/>
        <v>4.524556458386054</v>
      </c>
      <c r="F12" s="60">
        <f t="shared" si="3"/>
        <v>3.4532060472441497</v>
      </c>
      <c r="G12" s="60">
        <f t="shared" si="3"/>
        <v>3.2349273917564614</v>
      </c>
      <c r="H12" s="60">
        <f t="shared" si="3"/>
        <v>2.597985275291181</v>
      </c>
      <c r="I12" s="60">
        <f t="shared" si="3"/>
        <v>2.1547177705666343</v>
      </c>
      <c r="J12" s="60">
        <f t="shared" si="3"/>
        <v>31.69189421752343</v>
      </c>
      <c r="K12" s="60">
        <f t="shared" si="3"/>
        <v>24.275814400426647</v>
      </c>
      <c r="L12" s="60">
        <f t="shared" si="3"/>
        <v>7.3038046798557792</v>
      </c>
      <c r="M12" s="60">
        <f t="shared" si="3"/>
        <v>5.4771846833906919</v>
      </c>
      <c r="N12" s="60">
        <f t="shared" si="3"/>
        <v>3.2679520707964911</v>
      </c>
    </row>
    <row r="13" spans="1:14" s="3" customFormat="1" ht="14.65" customHeight="1">
      <c r="A13" s="27" t="s">
        <v>30</v>
      </c>
      <c r="B13" s="42">
        <f t="shared" ref="B13:N13" si="4">B9*100/$B9</f>
        <v>100</v>
      </c>
      <c r="C13" s="61">
        <f t="shared" si="4"/>
        <v>6.9584103767076035</v>
      </c>
      <c r="D13" s="61">
        <f t="shared" si="4"/>
        <v>4.515468469711605</v>
      </c>
      <c r="E13" s="61">
        <f t="shared" si="4"/>
        <v>4.0952670070373944</v>
      </c>
      <c r="F13" s="61">
        <f t="shared" si="4"/>
        <v>3.0526838691872498</v>
      </c>
      <c r="G13" s="61">
        <f t="shared" si="4"/>
        <v>2.9019456326755897</v>
      </c>
      <c r="H13" s="61">
        <f t="shared" si="4"/>
        <v>2.2068166137712155</v>
      </c>
      <c r="I13" s="61">
        <f t="shared" si="4"/>
        <v>1.6316820753415207</v>
      </c>
      <c r="J13" s="61">
        <f t="shared" si="4"/>
        <v>34.460107630743757</v>
      </c>
      <c r="K13" s="61">
        <f t="shared" si="4"/>
        <v>25.240678901614462</v>
      </c>
      <c r="L13" s="61">
        <f t="shared" si="4"/>
        <v>6.8567959155512623</v>
      </c>
      <c r="M13" s="61">
        <f t="shared" si="4"/>
        <v>5.1488891955291844</v>
      </c>
      <c r="N13" s="61">
        <f t="shared" si="4"/>
        <v>2.9312543121291568</v>
      </c>
    </row>
    <row r="14" spans="1:14" s="3" customFormat="1" ht="14.65" customHeight="1">
      <c r="A14" s="30" t="s">
        <v>41</v>
      </c>
      <c r="B14" s="39">
        <f t="shared" ref="B14:N14" si="5">B10*100/$B10</f>
        <v>100</v>
      </c>
      <c r="C14" s="60">
        <f t="shared" si="5"/>
        <v>8.1985553939999534</v>
      </c>
      <c r="D14" s="60">
        <f t="shared" si="5"/>
        <v>5.9240375520696551</v>
      </c>
      <c r="E14" s="60">
        <f t="shared" si="5"/>
        <v>6.1851598012652582</v>
      </c>
      <c r="F14" s="60">
        <f t="shared" si="5"/>
        <v>5.0025300888413478</v>
      </c>
      <c r="G14" s="60">
        <f t="shared" si="5"/>
        <v>4.5229875118230947</v>
      </c>
      <c r="H14" s="60">
        <f t="shared" si="5"/>
        <v>4.1111274801809712</v>
      </c>
      <c r="I14" s="60">
        <f t="shared" si="5"/>
        <v>4.177955987129641</v>
      </c>
      <c r="J14" s="60">
        <f t="shared" si="5"/>
        <v>20.9837241626687</v>
      </c>
      <c r="K14" s="60">
        <f t="shared" si="5"/>
        <v>20.543467353313563</v>
      </c>
      <c r="L14" s="60">
        <f t="shared" si="5"/>
        <v>9.0329509376274384</v>
      </c>
      <c r="M14" s="60">
        <f t="shared" si="5"/>
        <v>6.7471170865333088</v>
      </c>
      <c r="N14" s="60">
        <f t="shared" si="5"/>
        <v>4.5703866445470718</v>
      </c>
    </row>
    <row r="15" spans="1:14" s="230" customFormat="1" ht="20.25" customHeight="1">
      <c r="A15" s="378" t="s">
        <v>128</v>
      </c>
      <c r="B15" s="378"/>
      <c r="C15" s="378"/>
      <c r="D15" s="378"/>
      <c r="E15" s="378"/>
      <c r="F15" s="378"/>
      <c r="G15" s="378"/>
      <c r="H15" s="378"/>
      <c r="I15" s="378"/>
      <c r="J15" s="378"/>
      <c r="K15" s="378"/>
      <c r="L15" s="378"/>
      <c r="M15" s="378"/>
      <c r="N15" s="378"/>
    </row>
    <row r="16" spans="1:14" s="3" customFormat="1" ht="14.65" customHeight="1"/>
    <row r="17" s="3" customFormat="1" ht="14.65" customHeight="1"/>
    <row r="18" s="3" customFormat="1" ht="14.65" customHeight="1"/>
    <row r="19" s="3" customFormat="1" ht="14.65" customHeight="1"/>
    <row r="20" s="3" customFormat="1" ht="14.65" customHeight="1"/>
    <row r="21" s="3" customFormat="1" ht="14.65" customHeight="1"/>
    <row r="22" s="3" customFormat="1" ht="14.65" customHeight="1"/>
    <row r="23" s="3" customFormat="1" ht="14.65" customHeight="1"/>
    <row r="24" s="3" customFormat="1" ht="14.65" customHeight="1"/>
    <row r="25" s="3" customFormat="1" ht="14.65" customHeight="1"/>
    <row r="26" s="3" customFormat="1" ht="14.65" customHeight="1"/>
    <row r="27" s="3" customFormat="1" ht="14.65" customHeight="1"/>
    <row r="28" s="3" customFormat="1" ht="14.65" customHeight="1"/>
    <row r="29" s="3" customFormat="1" ht="14.65" customHeight="1"/>
    <row r="30" s="3" customFormat="1" ht="14.65" customHeight="1"/>
    <row r="31" s="3" customFormat="1" ht="14.65" customHeight="1"/>
    <row r="32" s="3" customFormat="1" ht="14.65" customHeight="1"/>
    <row r="33" s="3" customFormat="1" ht="14.65" customHeight="1"/>
    <row r="34" s="3" customFormat="1" ht="14.65" customHeight="1"/>
    <row r="35" s="3" customFormat="1" ht="14.65" customHeight="1"/>
    <row r="36" s="3" customFormat="1" ht="11.5"/>
    <row r="37" s="3" customFormat="1" ht="11.5"/>
    <row r="38" s="3" customFormat="1" ht="11.5"/>
    <row r="39" s="3" customFormat="1" ht="11.5"/>
    <row r="40" s="3" customFormat="1" ht="11.5"/>
    <row r="41" s="3" customFormat="1" ht="11.5"/>
    <row r="42" s="3" customFormat="1" ht="11.5"/>
    <row r="43" s="3" customFormat="1" ht="11.5"/>
    <row r="44" s="3" customFormat="1" ht="11.5"/>
    <row r="45" s="3" customFormat="1" ht="11.5"/>
    <row r="46" s="3" customFormat="1" ht="11.5"/>
    <row r="47" s="3" customFormat="1" ht="11.5"/>
    <row r="48" s="3" customFormat="1" ht="11.5"/>
    <row r="49" s="3" customFormat="1" ht="11.5"/>
    <row r="50" s="3" customFormat="1" ht="11.5"/>
    <row r="51" s="3" customFormat="1" ht="11.5"/>
    <row r="52" s="3" customFormat="1" ht="11.5"/>
    <row r="53" s="3" customFormat="1" ht="11.5"/>
    <row r="54" s="3" customFormat="1" ht="11.5"/>
    <row r="55" s="3" customFormat="1" ht="11.5"/>
    <row r="56" s="3" customFormat="1" ht="11.5"/>
    <row r="57" s="3" customFormat="1" ht="11.5"/>
    <row r="58" s="3" customFormat="1" ht="11.5"/>
    <row r="59" s="3" customFormat="1" ht="11.5"/>
    <row r="60" s="3" customFormat="1" ht="11.5"/>
    <row r="61" s="3" customFormat="1" ht="11.5"/>
    <row r="62" s="3" customFormat="1" ht="11.5"/>
    <row r="63" s="3" customFormat="1" ht="11.5"/>
    <row r="64" s="3" customFormat="1" ht="11.5"/>
    <row r="65" s="3" customFormat="1" ht="11.5"/>
    <row r="66" s="3" customFormat="1" ht="11.5"/>
    <row r="67" s="3" customFormat="1" ht="11.5"/>
    <row r="68" s="3" customFormat="1" ht="11.5"/>
    <row r="69" s="3" customFormat="1" ht="11.5"/>
    <row r="70" s="3" customFormat="1" ht="11.5"/>
  </sheetData>
  <mergeCells count="6">
    <mergeCell ref="A15:N15"/>
    <mergeCell ref="A5:A6"/>
    <mergeCell ref="B5:B6"/>
    <mergeCell ref="C5:N5"/>
    <mergeCell ref="B7:N7"/>
    <mergeCell ref="B11:N11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9"/>
  <sheetViews>
    <sheetView workbookViewId="0"/>
  </sheetViews>
  <sheetFormatPr baseColWidth="10" defaultColWidth="10.81640625" defaultRowHeight="12.5"/>
  <cols>
    <col min="1" max="1" width="24.453125" style="2" customWidth="1"/>
    <col min="2" max="14" width="10.81640625" style="2" customWidth="1"/>
    <col min="15" max="16384" width="10.81640625" style="2"/>
  </cols>
  <sheetData>
    <row r="1" spans="1:14" s="5" customFormat="1" ht="20.25" customHeight="1">
      <c r="A1" s="4" t="s">
        <v>0</v>
      </c>
    </row>
    <row r="2" spans="1:14">
      <c r="A2" s="1"/>
    </row>
    <row r="3" spans="1:14" ht="14.65" customHeight="1">
      <c r="A3" s="9" t="s">
        <v>401</v>
      </c>
    </row>
    <row r="4" spans="1:14" s="3" customFormat="1" ht="14.65" customHeight="1"/>
    <row r="5" spans="1:14" s="11" customFormat="1" ht="14.65" customHeight="1">
      <c r="A5" s="368" t="s">
        <v>28</v>
      </c>
      <c r="B5" s="368" t="s">
        <v>1</v>
      </c>
      <c r="C5" s="384" t="s">
        <v>97</v>
      </c>
      <c r="D5" s="437"/>
      <c r="E5" s="437"/>
      <c r="F5" s="437"/>
      <c r="G5" s="437"/>
      <c r="H5" s="437"/>
      <c r="I5" s="437"/>
      <c r="J5" s="437"/>
      <c r="K5" s="437"/>
      <c r="L5" s="437"/>
      <c r="M5" s="437"/>
      <c r="N5" s="437"/>
    </row>
    <row r="6" spans="1:14" s="11" customFormat="1" ht="31.5" customHeight="1">
      <c r="A6" s="368"/>
      <c r="B6" s="368"/>
      <c r="C6" s="80" t="s">
        <v>94</v>
      </c>
      <c r="D6" s="80" t="s">
        <v>95</v>
      </c>
      <c r="E6" s="80" t="s">
        <v>96</v>
      </c>
      <c r="F6" s="80" t="s">
        <v>85</v>
      </c>
      <c r="G6" s="80" t="s">
        <v>86</v>
      </c>
      <c r="H6" s="80" t="s">
        <v>87</v>
      </c>
      <c r="I6" s="80" t="s">
        <v>88</v>
      </c>
      <c r="J6" s="80" t="s">
        <v>89</v>
      </c>
      <c r="K6" s="80" t="s">
        <v>90</v>
      </c>
      <c r="L6" s="80" t="s">
        <v>91</v>
      </c>
      <c r="M6" s="80" t="s">
        <v>92</v>
      </c>
      <c r="N6" s="80" t="s">
        <v>93</v>
      </c>
    </row>
    <row r="7" spans="1:14" s="3" customFormat="1" ht="14.65" customHeight="1">
      <c r="A7" s="8"/>
      <c r="B7" s="364" t="s">
        <v>5</v>
      </c>
      <c r="C7" s="364"/>
      <c r="D7" s="364"/>
      <c r="E7" s="364"/>
      <c r="F7" s="364"/>
      <c r="G7" s="364"/>
      <c r="H7" s="364"/>
      <c r="I7" s="364"/>
      <c r="J7" s="364"/>
      <c r="K7" s="364"/>
      <c r="L7" s="364"/>
      <c r="M7" s="364"/>
      <c r="N7" s="364"/>
    </row>
    <row r="8" spans="1:14" s="3" customFormat="1" ht="14.65" customHeight="1">
      <c r="A8" s="26" t="s">
        <v>29</v>
      </c>
      <c r="B8" s="39">
        <f t="shared" ref="B8:N8" si="0">B9+B20</f>
        <v>792310</v>
      </c>
      <c r="C8" s="39">
        <f t="shared" si="0"/>
        <v>62712</v>
      </c>
      <c r="D8" s="39">
        <f t="shared" si="0"/>
        <v>43478</v>
      </c>
      <c r="E8" s="39">
        <f t="shared" si="0"/>
        <v>39982</v>
      </c>
      <c r="F8" s="39">
        <f t="shared" si="0"/>
        <v>30409</v>
      </c>
      <c r="G8" s="39">
        <f t="shared" si="0"/>
        <v>28650</v>
      </c>
      <c r="H8" s="39">
        <f t="shared" si="0"/>
        <v>22988</v>
      </c>
      <c r="I8" s="39">
        <f t="shared" si="0"/>
        <v>18049</v>
      </c>
      <c r="J8" s="39">
        <f t="shared" si="0"/>
        <v>204741</v>
      </c>
      <c r="K8" s="39">
        <f t="shared" si="0"/>
        <v>195954</v>
      </c>
      <c r="L8" s="39">
        <f t="shared" si="0"/>
        <v>67950</v>
      </c>
      <c r="M8" s="39">
        <f t="shared" si="0"/>
        <v>48993</v>
      </c>
      <c r="N8" s="39">
        <f t="shared" si="0"/>
        <v>28404</v>
      </c>
    </row>
    <row r="9" spans="1:14" s="3" customFormat="1" ht="14.65" customHeight="1">
      <c r="A9" s="27" t="s">
        <v>30</v>
      </c>
      <c r="B9" s="42">
        <f>SUM(C9:N9)</f>
        <v>628584</v>
      </c>
      <c r="C9" s="42">
        <v>48660</v>
      </c>
      <c r="D9" s="42">
        <v>32889</v>
      </c>
      <c r="E9" s="42">
        <v>29272</v>
      </c>
      <c r="F9" s="42">
        <v>21528</v>
      </c>
      <c r="G9" s="42">
        <v>20641</v>
      </c>
      <c r="H9" s="42">
        <v>15848</v>
      </c>
      <c r="I9" s="42">
        <v>11107</v>
      </c>
      <c r="J9" s="42">
        <v>175650</v>
      </c>
      <c r="K9" s="42">
        <v>162723</v>
      </c>
      <c r="L9" s="42">
        <v>51948</v>
      </c>
      <c r="M9" s="42">
        <v>37418</v>
      </c>
      <c r="N9" s="42">
        <v>20900</v>
      </c>
    </row>
    <row r="10" spans="1:14" s="3" customFormat="1" ht="14.65" customHeight="1">
      <c r="A10" s="28" t="s">
        <v>31</v>
      </c>
      <c r="B10" s="39">
        <f>SUM(C10:N10)</f>
        <v>20258</v>
      </c>
      <c r="C10" s="39">
        <v>1415</v>
      </c>
      <c r="D10" s="39">
        <v>947</v>
      </c>
      <c r="E10" s="39">
        <v>790</v>
      </c>
      <c r="F10" s="39">
        <v>619</v>
      </c>
      <c r="G10" s="39">
        <v>572</v>
      </c>
      <c r="H10" s="39">
        <v>317</v>
      </c>
      <c r="I10" s="39">
        <v>382</v>
      </c>
      <c r="J10" s="39">
        <v>9648</v>
      </c>
      <c r="K10" s="39">
        <v>2529</v>
      </c>
      <c r="L10" s="39">
        <v>1374</v>
      </c>
      <c r="M10" s="39">
        <v>1094</v>
      </c>
      <c r="N10" s="39">
        <v>571</v>
      </c>
    </row>
    <row r="11" spans="1:14" s="3" customFormat="1" ht="14.65" customHeight="1">
      <c r="A11" s="29" t="s">
        <v>32</v>
      </c>
      <c r="B11" s="64" t="s">
        <v>53</v>
      </c>
      <c r="C11" s="64" t="s">
        <v>53</v>
      </c>
      <c r="D11" s="64" t="s">
        <v>53</v>
      </c>
      <c r="E11" s="64" t="s">
        <v>53</v>
      </c>
      <c r="F11" s="64" t="s">
        <v>53</v>
      </c>
      <c r="G11" s="64" t="s">
        <v>53</v>
      </c>
      <c r="H11" s="64" t="s">
        <v>53</v>
      </c>
      <c r="I11" s="64" t="s">
        <v>53</v>
      </c>
      <c r="J11" s="64" t="s">
        <v>53</v>
      </c>
      <c r="K11" s="64" t="s">
        <v>53</v>
      </c>
      <c r="L11" s="64" t="s">
        <v>53</v>
      </c>
      <c r="M11" s="64" t="s">
        <v>53</v>
      </c>
      <c r="N11" s="64" t="s">
        <v>53</v>
      </c>
    </row>
    <row r="12" spans="1:14" s="3" customFormat="1" ht="14.65" customHeight="1">
      <c r="A12" s="28" t="s">
        <v>33</v>
      </c>
      <c r="B12" s="39">
        <f t="shared" ref="B12:B19" si="1">SUM(C12:N12)</f>
        <v>68476</v>
      </c>
      <c r="C12" s="39">
        <v>4986</v>
      </c>
      <c r="D12" s="39">
        <v>3255</v>
      </c>
      <c r="E12" s="39">
        <v>2482</v>
      </c>
      <c r="F12" s="39">
        <v>1706</v>
      </c>
      <c r="G12" s="39">
        <v>1598</v>
      </c>
      <c r="H12" s="39">
        <v>996</v>
      </c>
      <c r="I12" s="39">
        <v>758</v>
      </c>
      <c r="J12" s="39">
        <v>30831</v>
      </c>
      <c r="K12" s="39">
        <v>11997</v>
      </c>
      <c r="L12" s="39">
        <v>4397</v>
      </c>
      <c r="M12" s="39">
        <v>3496</v>
      </c>
      <c r="N12" s="39">
        <v>1974</v>
      </c>
    </row>
    <row r="13" spans="1:14" s="3" customFormat="1" ht="14.65" customHeight="1">
      <c r="A13" s="29" t="s">
        <v>34</v>
      </c>
      <c r="B13" s="64" t="s">
        <v>53</v>
      </c>
      <c r="C13" s="64" t="s">
        <v>53</v>
      </c>
      <c r="D13" s="64" t="s">
        <v>53</v>
      </c>
      <c r="E13" s="64" t="s">
        <v>53</v>
      </c>
      <c r="F13" s="64" t="s">
        <v>53</v>
      </c>
      <c r="G13" s="64" t="s">
        <v>53</v>
      </c>
      <c r="H13" s="64" t="s">
        <v>53</v>
      </c>
      <c r="I13" s="64" t="s">
        <v>53</v>
      </c>
      <c r="J13" s="64" t="s">
        <v>53</v>
      </c>
      <c r="K13" s="64" t="s">
        <v>53</v>
      </c>
      <c r="L13" s="64" t="s">
        <v>53</v>
      </c>
      <c r="M13" s="64" t="s">
        <v>53</v>
      </c>
      <c r="N13" s="64" t="s">
        <v>53</v>
      </c>
    </row>
    <row r="14" spans="1:14" s="3" customFormat="1" ht="14.65" customHeight="1">
      <c r="A14" s="28" t="s">
        <v>35</v>
      </c>
      <c r="B14" s="39">
        <f t="shared" si="1"/>
        <v>144061</v>
      </c>
      <c r="C14" s="39">
        <v>5345</v>
      </c>
      <c r="D14" s="39">
        <v>3655</v>
      </c>
      <c r="E14" s="39">
        <v>3148</v>
      </c>
      <c r="F14" s="39">
        <v>2096</v>
      </c>
      <c r="G14" s="39">
        <v>1909</v>
      </c>
      <c r="H14" s="39">
        <v>1441</v>
      </c>
      <c r="I14" s="39">
        <v>1016</v>
      </c>
      <c r="J14" s="39">
        <v>98077</v>
      </c>
      <c r="K14" s="39">
        <v>13914</v>
      </c>
      <c r="L14" s="39">
        <v>5182</v>
      </c>
      <c r="M14" s="39">
        <v>4635</v>
      </c>
      <c r="N14" s="39">
        <v>3643</v>
      </c>
    </row>
    <row r="15" spans="1:14" s="3" customFormat="1" ht="14.65" customHeight="1">
      <c r="A15" s="29" t="s">
        <v>36</v>
      </c>
      <c r="B15" s="42">
        <f t="shared" si="1"/>
        <v>88578</v>
      </c>
      <c r="C15" s="42">
        <v>7200</v>
      </c>
      <c r="D15" s="42">
        <v>5477</v>
      </c>
      <c r="E15" s="42">
        <v>4895</v>
      </c>
      <c r="F15" s="42">
        <v>3416</v>
      </c>
      <c r="G15" s="42">
        <v>3625</v>
      </c>
      <c r="H15" s="42">
        <v>2767</v>
      </c>
      <c r="I15" s="42">
        <v>1894</v>
      </c>
      <c r="J15" s="42">
        <v>20301</v>
      </c>
      <c r="K15" s="42">
        <v>20293</v>
      </c>
      <c r="L15" s="42">
        <v>8659</v>
      </c>
      <c r="M15" s="42">
        <v>6630</v>
      </c>
      <c r="N15" s="42">
        <v>3421</v>
      </c>
    </row>
    <row r="16" spans="1:14" s="3" customFormat="1" ht="14.65" customHeight="1">
      <c r="A16" s="28" t="s">
        <v>37</v>
      </c>
      <c r="B16" s="39">
        <f t="shared" si="1"/>
        <v>50729</v>
      </c>
      <c r="C16" s="39">
        <v>5356</v>
      </c>
      <c r="D16" s="39">
        <v>3930</v>
      </c>
      <c r="E16" s="39">
        <v>3605</v>
      </c>
      <c r="F16" s="39">
        <v>3171</v>
      </c>
      <c r="G16" s="39">
        <v>3024</v>
      </c>
      <c r="H16" s="39">
        <v>2223</v>
      </c>
      <c r="I16" s="39">
        <v>1347</v>
      </c>
      <c r="J16" s="39">
        <v>6966</v>
      </c>
      <c r="K16" s="39">
        <v>8884</v>
      </c>
      <c r="L16" s="39">
        <v>5597</v>
      </c>
      <c r="M16" s="39">
        <v>4401</v>
      </c>
      <c r="N16" s="39">
        <v>2225</v>
      </c>
    </row>
    <row r="17" spans="1:14" s="3" customFormat="1" ht="14.65" customHeight="1">
      <c r="A17" s="29" t="s">
        <v>38</v>
      </c>
      <c r="B17" s="42">
        <f t="shared" si="1"/>
        <v>133225</v>
      </c>
      <c r="C17" s="42">
        <v>14888</v>
      </c>
      <c r="D17" s="42">
        <v>10686</v>
      </c>
      <c r="E17" s="42">
        <v>9637</v>
      </c>
      <c r="F17" s="42">
        <v>7454</v>
      </c>
      <c r="G17" s="42">
        <v>7094</v>
      </c>
      <c r="H17" s="42">
        <v>6277</v>
      </c>
      <c r="I17" s="42">
        <v>4615</v>
      </c>
      <c r="J17" s="42">
        <v>2794</v>
      </c>
      <c r="K17" s="42">
        <v>35547</v>
      </c>
      <c r="L17" s="42">
        <v>16595</v>
      </c>
      <c r="M17" s="42">
        <v>11675</v>
      </c>
      <c r="N17" s="42">
        <v>5963</v>
      </c>
    </row>
    <row r="18" spans="1:14" s="3" customFormat="1" ht="14.65" customHeight="1">
      <c r="A18" s="28" t="s">
        <v>39</v>
      </c>
      <c r="B18" s="39">
        <f t="shared" si="1"/>
        <v>108370</v>
      </c>
      <c r="C18" s="39">
        <v>8561</v>
      </c>
      <c r="D18" s="39">
        <v>4217</v>
      </c>
      <c r="E18" s="39">
        <v>4118</v>
      </c>
      <c r="F18" s="39">
        <v>2592</v>
      </c>
      <c r="G18" s="39">
        <v>2298</v>
      </c>
      <c r="H18" s="39">
        <v>1391</v>
      </c>
      <c r="I18" s="39">
        <v>807</v>
      </c>
      <c r="J18" s="39">
        <v>346</v>
      </c>
      <c r="K18" s="39">
        <v>67785</v>
      </c>
      <c r="L18" s="39">
        <v>9113</v>
      </c>
      <c r="M18" s="39">
        <v>4640</v>
      </c>
      <c r="N18" s="39">
        <v>2502</v>
      </c>
    </row>
    <row r="19" spans="1:14" s="3" customFormat="1" ht="14.65" customHeight="1">
      <c r="A19" s="29" t="s">
        <v>40</v>
      </c>
      <c r="B19" s="42">
        <f t="shared" si="1"/>
        <v>7271</v>
      </c>
      <c r="C19" s="42">
        <v>669</v>
      </c>
      <c r="D19" s="42">
        <v>528</v>
      </c>
      <c r="E19" s="42">
        <v>465</v>
      </c>
      <c r="F19" s="42">
        <v>394</v>
      </c>
      <c r="G19" s="42">
        <v>426</v>
      </c>
      <c r="H19" s="42">
        <v>379</v>
      </c>
      <c r="I19" s="42">
        <v>264</v>
      </c>
      <c r="J19" s="42">
        <v>826</v>
      </c>
      <c r="K19" s="42">
        <v>1520</v>
      </c>
      <c r="L19" s="42">
        <v>741</v>
      </c>
      <c r="M19" s="42">
        <v>606</v>
      </c>
      <c r="N19" s="42">
        <v>453</v>
      </c>
    </row>
    <row r="20" spans="1:14" s="3" customFormat="1" ht="14.65" customHeight="1">
      <c r="A20" s="30" t="s">
        <v>41</v>
      </c>
      <c r="B20" s="39">
        <f>SUM(B21:B26)</f>
        <v>163726</v>
      </c>
      <c r="C20" s="39">
        <f t="shared" ref="C20:N20" si="2">SUM(C21:C26)</f>
        <v>14052</v>
      </c>
      <c r="D20" s="39">
        <f t="shared" si="2"/>
        <v>10589</v>
      </c>
      <c r="E20" s="39">
        <f t="shared" si="2"/>
        <v>10710</v>
      </c>
      <c r="F20" s="39">
        <f t="shared" si="2"/>
        <v>8881</v>
      </c>
      <c r="G20" s="39">
        <f t="shared" si="2"/>
        <v>8009</v>
      </c>
      <c r="H20" s="39">
        <f t="shared" si="2"/>
        <v>7140</v>
      </c>
      <c r="I20" s="39">
        <f t="shared" si="2"/>
        <v>6942</v>
      </c>
      <c r="J20" s="39">
        <f t="shared" si="2"/>
        <v>29091</v>
      </c>
      <c r="K20" s="39">
        <f t="shared" si="2"/>
        <v>33231</v>
      </c>
      <c r="L20" s="39">
        <f t="shared" si="2"/>
        <v>16002</v>
      </c>
      <c r="M20" s="39">
        <f t="shared" si="2"/>
        <v>11575</v>
      </c>
      <c r="N20" s="39">
        <f t="shared" si="2"/>
        <v>7504</v>
      </c>
    </row>
    <row r="21" spans="1:14" s="3" customFormat="1" ht="14.65" customHeight="1">
      <c r="A21" s="29" t="s">
        <v>42</v>
      </c>
      <c r="B21" s="42">
        <f t="shared" ref="B21:B26" si="3">SUM(C21:N21)</f>
        <v>24865</v>
      </c>
      <c r="C21" s="42">
        <v>1402</v>
      </c>
      <c r="D21" s="42">
        <v>1085</v>
      </c>
      <c r="E21" s="42">
        <v>1025</v>
      </c>
      <c r="F21" s="42">
        <v>808</v>
      </c>
      <c r="G21" s="42">
        <v>797</v>
      </c>
      <c r="H21" s="42">
        <v>611</v>
      </c>
      <c r="I21" s="42">
        <v>648</v>
      </c>
      <c r="J21" s="42">
        <v>8854</v>
      </c>
      <c r="K21" s="42">
        <v>4347</v>
      </c>
      <c r="L21" s="42">
        <v>2557</v>
      </c>
      <c r="M21" s="42">
        <v>1700</v>
      </c>
      <c r="N21" s="42">
        <v>1031</v>
      </c>
    </row>
    <row r="22" spans="1:14" s="3" customFormat="1" ht="14.65" customHeight="1">
      <c r="A22" s="28" t="s">
        <v>43</v>
      </c>
      <c r="B22" s="39">
        <f t="shared" si="3"/>
        <v>34688</v>
      </c>
      <c r="C22" s="39">
        <v>3034</v>
      </c>
      <c r="D22" s="39">
        <v>2309</v>
      </c>
      <c r="E22" s="39">
        <v>2431</v>
      </c>
      <c r="F22" s="39">
        <v>1866</v>
      </c>
      <c r="G22" s="39">
        <v>1725</v>
      </c>
      <c r="H22" s="39">
        <v>1602</v>
      </c>
      <c r="I22" s="39">
        <v>1550</v>
      </c>
      <c r="J22" s="39">
        <v>7197</v>
      </c>
      <c r="K22" s="39">
        <v>6238</v>
      </c>
      <c r="L22" s="39">
        <v>2897</v>
      </c>
      <c r="M22" s="39">
        <v>2190</v>
      </c>
      <c r="N22" s="39">
        <v>1649</v>
      </c>
    </row>
    <row r="23" spans="1:14" s="3" customFormat="1" ht="14.65" customHeight="1">
      <c r="A23" s="29" t="s">
        <v>44</v>
      </c>
      <c r="B23" s="42">
        <f t="shared" si="3"/>
        <v>6094</v>
      </c>
      <c r="C23" s="42">
        <v>597</v>
      </c>
      <c r="D23" s="42">
        <v>411</v>
      </c>
      <c r="E23" s="42">
        <v>417</v>
      </c>
      <c r="F23" s="42">
        <v>402</v>
      </c>
      <c r="G23" s="42">
        <v>330</v>
      </c>
      <c r="H23" s="42">
        <v>280</v>
      </c>
      <c r="I23" s="42">
        <v>338</v>
      </c>
      <c r="J23" s="42">
        <v>971</v>
      </c>
      <c r="K23" s="42">
        <v>1083</v>
      </c>
      <c r="L23" s="42">
        <v>562</v>
      </c>
      <c r="M23" s="42">
        <v>409</v>
      </c>
      <c r="N23" s="42">
        <v>294</v>
      </c>
    </row>
    <row r="24" spans="1:14" s="3" customFormat="1" ht="14.65" customHeight="1">
      <c r="A24" s="28" t="s">
        <v>45</v>
      </c>
      <c r="B24" s="39">
        <f t="shared" si="3"/>
        <v>46963</v>
      </c>
      <c r="C24" s="39">
        <v>4027</v>
      </c>
      <c r="D24" s="39">
        <v>2854</v>
      </c>
      <c r="E24" s="39">
        <v>2943</v>
      </c>
      <c r="F24" s="39">
        <v>2640</v>
      </c>
      <c r="G24" s="39">
        <v>2283</v>
      </c>
      <c r="H24" s="39">
        <v>1955</v>
      </c>
      <c r="I24" s="39">
        <v>1890</v>
      </c>
      <c r="J24" s="39">
        <v>4711</v>
      </c>
      <c r="K24" s="39">
        <v>12833</v>
      </c>
      <c r="L24" s="39">
        <v>5047</v>
      </c>
      <c r="M24" s="39">
        <v>3601</v>
      </c>
      <c r="N24" s="39">
        <v>2179</v>
      </c>
    </row>
    <row r="25" spans="1:14" s="3" customFormat="1" ht="14.65" customHeight="1">
      <c r="A25" s="29" t="s">
        <v>46</v>
      </c>
      <c r="B25" s="42">
        <f t="shared" si="3"/>
        <v>30772</v>
      </c>
      <c r="C25" s="42">
        <v>3031</v>
      </c>
      <c r="D25" s="42">
        <v>2386</v>
      </c>
      <c r="E25" s="42">
        <v>2283</v>
      </c>
      <c r="F25" s="42">
        <v>1836</v>
      </c>
      <c r="G25" s="42">
        <v>1716</v>
      </c>
      <c r="H25" s="42">
        <v>1621</v>
      </c>
      <c r="I25" s="42">
        <v>1444</v>
      </c>
      <c r="J25" s="42">
        <v>5324</v>
      </c>
      <c r="K25" s="42">
        <v>4542</v>
      </c>
      <c r="L25" s="42">
        <v>2956</v>
      </c>
      <c r="M25" s="42">
        <v>2181</v>
      </c>
      <c r="N25" s="42">
        <v>1452</v>
      </c>
    </row>
    <row r="26" spans="1:14" s="3" customFormat="1" ht="14.65" customHeight="1">
      <c r="A26" s="28" t="s">
        <v>47</v>
      </c>
      <c r="B26" s="39">
        <f t="shared" si="3"/>
        <v>20344</v>
      </c>
      <c r="C26" s="39">
        <v>1961</v>
      </c>
      <c r="D26" s="39">
        <v>1544</v>
      </c>
      <c r="E26" s="39">
        <v>1611</v>
      </c>
      <c r="F26" s="39">
        <v>1329</v>
      </c>
      <c r="G26" s="39">
        <v>1158</v>
      </c>
      <c r="H26" s="39">
        <v>1071</v>
      </c>
      <c r="I26" s="39">
        <v>1072</v>
      </c>
      <c r="J26" s="39">
        <v>2034</v>
      </c>
      <c r="K26" s="39">
        <v>4188</v>
      </c>
      <c r="L26" s="39">
        <v>1983</v>
      </c>
      <c r="M26" s="39">
        <v>1494</v>
      </c>
      <c r="N26" s="39">
        <v>899</v>
      </c>
    </row>
    <row r="27" spans="1:14" s="3" customFormat="1" ht="14.65" customHeight="1">
      <c r="B27" s="364" t="s">
        <v>48</v>
      </c>
      <c r="C27" s="364"/>
      <c r="D27" s="364"/>
      <c r="E27" s="364"/>
      <c r="F27" s="364"/>
      <c r="G27" s="364"/>
      <c r="H27" s="364"/>
      <c r="I27" s="364"/>
      <c r="J27" s="364"/>
      <c r="K27" s="364"/>
      <c r="L27" s="364"/>
      <c r="M27" s="364"/>
      <c r="N27" s="364"/>
    </row>
    <row r="28" spans="1:14" s="3" customFormat="1" ht="14.65" customHeight="1">
      <c r="A28" s="26" t="s">
        <v>29</v>
      </c>
      <c r="B28" s="39">
        <f>B8*100/$B8</f>
        <v>100</v>
      </c>
      <c r="C28" s="60">
        <f t="shared" ref="C28:N28" si="4">C8*100/$B8</f>
        <v>7.9150837424745362</v>
      </c>
      <c r="D28" s="60">
        <f t="shared" si="4"/>
        <v>5.4874985801012226</v>
      </c>
      <c r="E28" s="60">
        <f t="shared" si="4"/>
        <v>5.0462571468238444</v>
      </c>
      <c r="F28" s="60">
        <f t="shared" si="4"/>
        <v>3.8380179475205414</v>
      </c>
      <c r="G28" s="60">
        <f t="shared" si="4"/>
        <v>3.6160088854110133</v>
      </c>
      <c r="H28" s="60">
        <f t="shared" si="4"/>
        <v>2.9013896076030847</v>
      </c>
      <c r="I28" s="60">
        <f t="shared" si="4"/>
        <v>2.2780224911966274</v>
      </c>
      <c r="J28" s="60">
        <f t="shared" si="4"/>
        <v>25.841021822266537</v>
      </c>
      <c r="K28" s="60">
        <f t="shared" si="4"/>
        <v>24.731986217515871</v>
      </c>
      <c r="L28" s="60">
        <f t="shared" si="4"/>
        <v>8.5761886130428753</v>
      </c>
      <c r="M28" s="60">
        <f t="shared" si="4"/>
        <v>6.183564513889765</v>
      </c>
      <c r="N28" s="60">
        <f t="shared" si="4"/>
        <v>3.5849604321540811</v>
      </c>
    </row>
    <row r="29" spans="1:14" s="3" customFormat="1" ht="14.65" customHeight="1">
      <c r="A29" s="27" t="s">
        <v>30</v>
      </c>
      <c r="B29" s="42">
        <f t="shared" ref="B29:N44" si="5">B9*100/$B9</f>
        <v>100</v>
      </c>
      <c r="C29" s="61">
        <f t="shared" si="5"/>
        <v>7.7412088121873923</v>
      </c>
      <c r="D29" s="61">
        <f t="shared" si="5"/>
        <v>5.2322362643656222</v>
      </c>
      <c r="E29" s="61">
        <f t="shared" si="5"/>
        <v>4.656815954589999</v>
      </c>
      <c r="F29" s="61">
        <f t="shared" si="5"/>
        <v>3.4248405940972089</v>
      </c>
      <c r="G29" s="61">
        <f t="shared" si="5"/>
        <v>3.2837297799498555</v>
      </c>
      <c r="H29" s="61">
        <f t="shared" si="5"/>
        <v>2.5212223028266707</v>
      </c>
      <c r="I29" s="61">
        <f t="shared" si="5"/>
        <v>1.7669873875249769</v>
      </c>
      <c r="J29" s="61">
        <f t="shared" si="5"/>
        <v>27.94375930663205</v>
      </c>
      <c r="K29" s="61">
        <f t="shared" si="5"/>
        <v>25.887232255354892</v>
      </c>
      <c r="L29" s="61">
        <f t="shared" si="5"/>
        <v>8.2642892596693525</v>
      </c>
      <c r="M29" s="61">
        <f t="shared" si="5"/>
        <v>5.9527445814720066</v>
      </c>
      <c r="N29" s="61">
        <f t="shared" si="5"/>
        <v>3.3249335013299732</v>
      </c>
    </row>
    <row r="30" spans="1:14" s="3" customFormat="1" ht="14.65" customHeight="1">
      <c r="A30" s="28" t="s">
        <v>31</v>
      </c>
      <c r="B30" s="39">
        <f t="shared" si="5"/>
        <v>100</v>
      </c>
      <c r="C30" s="60">
        <f t="shared" si="5"/>
        <v>6.984894856353046</v>
      </c>
      <c r="D30" s="60">
        <f t="shared" si="5"/>
        <v>4.674696416230625</v>
      </c>
      <c r="E30" s="60">
        <f t="shared" si="5"/>
        <v>3.8996939480698982</v>
      </c>
      <c r="F30" s="60">
        <f t="shared" si="5"/>
        <v>3.0555829795636291</v>
      </c>
      <c r="G30" s="60">
        <f t="shared" si="5"/>
        <v>2.8235758712607364</v>
      </c>
      <c r="H30" s="60">
        <f t="shared" si="5"/>
        <v>1.5648139006812123</v>
      </c>
      <c r="I30" s="60">
        <f t="shared" si="5"/>
        <v>1.8856747951426598</v>
      </c>
      <c r="J30" s="60">
        <f t="shared" si="5"/>
        <v>47.625629380985288</v>
      </c>
      <c r="K30" s="60">
        <f t="shared" si="5"/>
        <v>12.483956955276927</v>
      </c>
      <c r="L30" s="60">
        <f t="shared" si="5"/>
        <v>6.782505676769671</v>
      </c>
      <c r="M30" s="60">
        <f t="shared" si="5"/>
        <v>5.400335669858821</v>
      </c>
      <c r="N30" s="60">
        <f t="shared" si="5"/>
        <v>2.8186395498074837</v>
      </c>
    </row>
    <row r="31" spans="1:14" s="3" customFormat="1" ht="14.65" customHeight="1">
      <c r="A31" s="29" t="s">
        <v>32</v>
      </c>
      <c r="B31" s="64" t="s">
        <v>53</v>
      </c>
      <c r="C31" s="64" t="s">
        <v>53</v>
      </c>
      <c r="D31" s="64" t="s">
        <v>53</v>
      </c>
      <c r="E31" s="64" t="s">
        <v>53</v>
      </c>
      <c r="F31" s="64" t="s">
        <v>53</v>
      </c>
      <c r="G31" s="64" t="s">
        <v>53</v>
      </c>
      <c r="H31" s="64" t="s">
        <v>53</v>
      </c>
      <c r="I31" s="64" t="s">
        <v>53</v>
      </c>
      <c r="J31" s="64" t="s">
        <v>53</v>
      </c>
      <c r="K31" s="64" t="s">
        <v>53</v>
      </c>
      <c r="L31" s="64" t="s">
        <v>53</v>
      </c>
      <c r="M31" s="64" t="s">
        <v>53</v>
      </c>
      <c r="N31" s="64" t="s">
        <v>53</v>
      </c>
    </row>
    <row r="32" spans="1:14" s="3" customFormat="1" ht="14.65" customHeight="1">
      <c r="A32" s="28" t="s">
        <v>33</v>
      </c>
      <c r="B32" s="39">
        <f t="shared" si="5"/>
        <v>100</v>
      </c>
      <c r="C32" s="60">
        <f t="shared" si="5"/>
        <v>7.281383258367895</v>
      </c>
      <c r="D32" s="60">
        <f t="shared" si="5"/>
        <v>4.7534902739646006</v>
      </c>
      <c r="E32" s="60">
        <f t="shared" si="5"/>
        <v>3.624627606752731</v>
      </c>
      <c r="F32" s="60">
        <f t="shared" si="5"/>
        <v>2.4913838425141654</v>
      </c>
      <c r="G32" s="60">
        <f t="shared" si="5"/>
        <v>2.333664349553128</v>
      </c>
      <c r="H32" s="60">
        <f t="shared" si="5"/>
        <v>1.4545242128629008</v>
      </c>
      <c r="I32" s="60">
        <f t="shared" si="5"/>
        <v>1.1069571820783923</v>
      </c>
      <c r="J32" s="60">
        <f t="shared" si="5"/>
        <v>45.024534143349491</v>
      </c>
      <c r="K32" s="60">
        <f t="shared" si="5"/>
        <v>17.520007009755243</v>
      </c>
      <c r="L32" s="60">
        <f t="shared" si="5"/>
        <v>6.4212278754600156</v>
      </c>
      <c r="M32" s="60">
        <f t="shared" si="5"/>
        <v>5.105438401775805</v>
      </c>
      <c r="N32" s="60">
        <f t="shared" si="5"/>
        <v>2.8827618435656288</v>
      </c>
    </row>
    <row r="33" spans="1:14" s="3" customFormat="1" ht="14.65" customHeight="1">
      <c r="A33" s="29" t="s">
        <v>34</v>
      </c>
      <c r="B33" s="64" t="s">
        <v>53</v>
      </c>
      <c r="C33" s="64" t="s">
        <v>53</v>
      </c>
      <c r="D33" s="64" t="s">
        <v>53</v>
      </c>
      <c r="E33" s="64" t="s">
        <v>53</v>
      </c>
      <c r="F33" s="64" t="s">
        <v>53</v>
      </c>
      <c r="G33" s="64" t="s">
        <v>53</v>
      </c>
      <c r="H33" s="64" t="s">
        <v>53</v>
      </c>
      <c r="I33" s="64" t="s">
        <v>53</v>
      </c>
      <c r="J33" s="64" t="s">
        <v>53</v>
      </c>
      <c r="K33" s="64" t="s">
        <v>53</v>
      </c>
      <c r="L33" s="64" t="s">
        <v>53</v>
      </c>
      <c r="M33" s="64" t="s">
        <v>53</v>
      </c>
      <c r="N33" s="64" t="s">
        <v>53</v>
      </c>
    </row>
    <row r="34" spans="1:14" s="3" customFormat="1" ht="14.65" customHeight="1">
      <c r="A34" s="28" t="s">
        <v>35</v>
      </c>
      <c r="B34" s="39">
        <f t="shared" si="5"/>
        <v>100</v>
      </c>
      <c r="C34" s="60">
        <f t="shared" si="5"/>
        <v>3.7102338592679489</v>
      </c>
      <c r="D34" s="60">
        <f t="shared" si="5"/>
        <v>2.5371196923525452</v>
      </c>
      <c r="E34" s="60">
        <f t="shared" si="5"/>
        <v>2.1851854422779238</v>
      </c>
      <c r="F34" s="60">
        <f t="shared" si="5"/>
        <v>1.4549392271329507</v>
      </c>
      <c r="G34" s="60">
        <f t="shared" si="5"/>
        <v>1.3251331033381692</v>
      </c>
      <c r="H34" s="60">
        <f t="shared" si="5"/>
        <v>1.0002707186539035</v>
      </c>
      <c r="I34" s="60">
        <f t="shared" si="5"/>
        <v>0.7052568009384913</v>
      </c>
      <c r="J34" s="60">
        <f t="shared" si="5"/>
        <v>68.080188253587025</v>
      </c>
      <c r="K34" s="60">
        <f t="shared" si="5"/>
        <v>9.6584085908052835</v>
      </c>
      <c r="L34" s="60">
        <f t="shared" si="5"/>
        <v>3.5970873449441556</v>
      </c>
      <c r="M34" s="60">
        <f t="shared" si="5"/>
        <v>3.2173870790845545</v>
      </c>
      <c r="N34" s="60">
        <f t="shared" si="5"/>
        <v>2.5287898876170511</v>
      </c>
    </row>
    <row r="35" spans="1:14" s="3" customFormat="1" ht="14.65" customHeight="1">
      <c r="A35" s="29" t="s">
        <v>36</v>
      </c>
      <c r="B35" s="42">
        <f t="shared" si="5"/>
        <v>100</v>
      </c>
      <c r="C35" s="61">
        <f t="shared" si="5"/>
        <v>8.1284291810607598</v>
      </c>
      <c r="D35" s="61">
        <f t="shared" si="5"/>
        <v>6.183250920093025</v>
      </c>
      <c r="E35" s="61">
        <f t="shared" si="5"/>
        <v>5.526202894623947</v>
      </c>
      <c r="F35" s="61">
        <f t="shared" si="5"/>
        <v>3.8564880670143826</v>
      </c>
      <c r="G35" s="61">
        <f t="shared" si="5"/>
        <v>4.0924383029646192</v>
      </c>
      <c r="H35" s="61">
        <f t="shared" si="5"/>
        <v>3.123800492221545</v>
      </c>
      <c r="I35" s="61">
        <f t="shared" si="5"/>
        <v>2.1382284540179275</v>
      </c>
      <c r="J35" s="61">
        <f t="shared" si="5"/>
        <v>22.918783445099233</v>
      </c>
      <c r="K35" s="61">
        <f t="shared" si="5"/>
        <v>22.909751857120277</v>
      </c>
      <c r="L35" s="61">
        <f t="shared" si="5"/>
        <v>9.7755650387229327</v>
      </c>
      <c r="M35" s="61">
        <f t="shared" si="5"/>
        <v>7.4849285375601164</v>
      </c>
      <c r="N35" s="61">
        <f t="shared" si="5"/>
        <v>3.8621328095012304</v>
      </c>
    </row>
    <row r="36" spans="1:14" s="3" customFormat="1" ht="14.65" customHeight="1">
      <c r="A36" s="28" t="s">
        <v>37</v>
      </c>
      <c r="B36" s="39">
        <f t="shared" si="5"/>
        <v>100</v>
      </c>
      <c r="C36" s="60">
        <f t="shared" si="5"/>
        <v>10.558063435116008</v>
      </c>
      <c r="D36" s="60">
        <f t="shared" si="5"/>
        <v>7.7470480395828814</v>
      </c>
      <c r="E36" s="60">
        <f t="shared" si="5"/>
        <v>7.1063888505588517</v>
      </c>
      <c r="F36" s="60">
        <f t="shared" si="5"/>
        <v>6.2508624258313787</v>
      </c>
      <c r="G36" s="60">
        <f t="shared" si="5"/>
        <v>5.9610873464882017</v>
      </c>
      <c r="H36" s="60">
        <f t="shared" si="5"/>
        <v>4.3821088529243628</v>
      </c>
      <c r="I36" s="60">
        <f t="shared" si="5"/>
        <v>2.655285931124209</v>
      </c>
      <c r="J36" s="60">
        <f t="shared" si="5"/>
        <v>13.731790494588894</v>
      </c>
      <c r="K36" s="60">
        <f t="shared" si="5"/>
        <v>17.512665339352246</v>
      </c>
      <c r="L36" s="60">
        <f t="shared" si="5"/>
        <v>11.033136864515367</v>
      </c>
      <c r="M36" s="60">
        <f t="shared" si="5"/>
        <v>8.6755110489069374</v>
      </c>
      <c r="N36" s="60">
        <f t="shared" si="5"/>
        <v>4.3860513710106641</v>
      </c>
    </row>
    <row r="37" spans="1:14" s="3" customFormat="1" ht="14.65" customHeight="1">
      <c r="A37" s="29" t="s">
        <v>38</v>
      </c>
      <c r="B37" s="42">
        <f t="shared" si="5"/>
        <v>100</v>
      </c>
      <c r="C37" s="61">
        <f t="shared" si="5"/>
        <v>11.175079752298743</v>
      </c>
      <c r="D37" s="61">
        <f t="shared" si="5"/>
        <v>8.0210170763745552</v>
      </c>
      <c r="E37" s="61">
        <f t="shared" si="5"/>
        <v>7.2336273221992871</v>
      </c>
      <c r="F37" s="61">
        <f t="shared" si="5"/>
        <v>5.5950459748545693</v>
      </c>
      <c r="G37" s="61">
        <f t="shared" si="5"/>
        <v>5.3248264214674421</v>
      </c>
      <c r="H37" s="61">
        <f t="shared" si="5"/>
        <v>4.7115781572527675</v>
      </c>
      <c r="I37" s="61">
        <f t="shared" si="5"/>
        <v>3.4640645524488649</v>
      </c>
      <c r="J37" s="61">
        <f t="shared" si="5"/>
        <v>2.0972039782323137</v>
      </c>
      <c r="K37" s="61">
        <f t="shared" si="5"/>
        <v>26.681929067367236</v>
      </c>
      <c r="L37" s="61">
        <f t="shared" si="5"/>
        <v>12.456370801276037</v>
      </c>
      <c r="M37" s="61">
        <f t="shared" si="5"/>
        <v>8.7633702383186343</v>
      </c>
      <c r="N37" s="61">
        <f t="shared" si="5"/>
        <v>4.4758866579095518</v>
      </c>
    </row>
    <row r="38" spans="1:14" s="3" customFormat="1" ht="14.65" customHeight="1">
      <c r="A38" s="28" t="s">
        <v>39</v>
      </c>
      <c r="B38" s="39">
        <f t="shared" si="5"/>
        <v>100</v>
      </c>
      <c r="C38" s="60">
        <f t="shared" si="5"/>
        <v>7.8997877641413679</v>
      </c>
      <c r="D38" s="60">
        <f t="shared" si="5"/>
        <v>3.891298329796069</v>
      </c>
      <c r="E38" s="60">
        <f t="shared" si="5"/>
        <v>3.7999446341238352</v>
      </c>
      <c r="F38" s="60">
        <f t="shared" si="5"/>
        <v>2.3918058503275814</v>
      </c>
      <c r="G38" s="60">
        <f t="shared" si="5"/>
        <v>2.1205130571191289</v>
      </c>
      <c r="H38" s="60">
        <f t="shared" si="5"/>
        <v>1.2835655624250253</v>
      </c>
      <c r="I38" s="60">
        <f t="shared" si="5"/>
        <v>0.74467103441911964</v>
      </c>
      <c r="J38" s="60">
        <f t="shared" si="5"/>
        <v>0.3192765525514441</v>
      </c>
      <c r="K38" s="60">
        <f t="shared" si="5"/>
        <v>62.549598597397804</v>
      </c>
      <c r="L38" s="60">
        <f t="shared" si="5"/>
        <v>8.4091538248592776</v>
      </c>
      <c r="M38" s="60">
        <f t="shared" si="5"/>
        <v>4.2816277567592511</v>
      </c>
      <c r="N38" s="60">
        <f t="shared" si="5"/>
        <v>2.3087570360800957</v>
      </c>
    </row>
    <row r="39" spans="1:14" s="3" customFormat="1" ht="14.65" customHeight="1">
      <c r="A39" s="29" t="s">
        <v>40</v>
      </c>
      <c r="B39" s="42">
        <f t="shared" si="5"/>
        <v>100</v>
      </c>
      <c r="C39" s="61">
        <f t="shared" si="5"/>
        <v>9.2009352221152518</v>
      </c>
      <c r="D39" s="61">
        <f t="shared" si="5"/>
        <v>7.2617246596066565</v>
      </c>
      <c r="E39" s="61">
        <f t="shared" si="5"/>
        <v>6.3952688763581351</v>
      </c>
      <c r="F39" s="61">
        <f t="shared" si="5"/>
        <v>5.4187869619034519</v>
      </c>
      <c r="G39" s="61">
        <f t="shared" si="5"/>
        <v>5.8588914867280977</v>
      </c>
      <c r="H39" s="61">
        <f t="shared" si="5"/>
        <v>5.2124879658918992</v>
      </c>
      <c r="I39" s="61">
        <f t="shared" si="5"/>
        <v>3.6308623298033282</v>
      </c>
      <c r="J39" s="61">
        <f t="shared" si="5"/>
        <v>11.360198047036171</v>
      </c>
      <c r="K39" s="61">
        <f t="shared" si="5"/>
        <v>20.904964929170678</v>
      </c>
      <c r="L39" s="61">
        <f t="shared" si="5"/>
        <v>10.191170402970705</v>
      </c>
      <c r="M39" s="61">
        <f t="shared" si="5"/>
        <v>8.3344794388667314</v>
      </c>
      <c r="N39" s="61">
        <f t="shared" si="5"/>
        <v>6.2302296795488932</v>
      </c>
    </row>
    <row r="40" spans="1:14" s="3" customFormat="1" ht="14.65" customHeight="1">
      <c r="A40" s="30" t="s">
        <v>41</v>
      </c>
      <c r="B40" s="39">
        <f t="shared" si="5"/>
        <v>100</v>
      </c>
      <c r="C40" s="60">
        <f t="shared" si="5"/>
        <v>8.5826319582717474</v>
      </c>
      <c r="D40" s="60">
        <f t="shared" si="5"/>
        <v>6.4675127957685401</v>
      </c>
      <c r="E40" s="60">
        <f t="shared" si="5"/>
        <v>6.5414167572651873</v>
      </c>
      <c r="F40" s="60">
        <f t="shared" si="5"/>
        <v>5.4243064632373601</v>
      </c>
      <c r="G40" s="60">
        <f t="shared" si="5"/>
        <v>4.8917093192284673</v>
      </c>
      <c r="H40" s="60">
        <f t="shared" si="5"/>
        <v>4.3609445048434576</v>
      </c>
      <c r="I40" s="60">
        <f t="shared" si="5"/>
        <v>4.2400107496671264</v>
      </c>
      <c r="J40" s="60">
        <f t="shared" si="5"/>
        <v>17.768100362801267</v>
      </c>
      <c r="K40" s="60">
        <f t="shared" si="5"/>
        <v>20.296715243760918</v>
      </c>
      <c r="L40" s="60">
        <f t="shared" si="5"/>
        <v>9.773646213796221</v>
      </c>
      <c r="M40" s="60">
        <f t="shared" si="5"/>
        <v>7.0697384654850177</v>
      </c>
      <c r="N40" s="60">
        <f t="shared" si="5"/>
        <v>4.5832671658746929</v>
      </c>
    </row>
    <row r="41" spans="1:14" s="3" customFormat="1" ht="14.65" customHeight="1">
      <c r="A41" s="29" t="s">
        <v>42</v>
      </c>
      <c r="B41" s="42">
        <f t="shared" si="5"/>
        <v>100</v>
      </c>
      <c r="C41" s="61">
        <f t="shared" si="5"/>
        <v>5.638447617132516</v>
      </c>
      <c r="D41" s="61">
        <f t="shared" si="5"/>
        <v>4.3635632415041226</v>
      </c>
      <c r="E41" s="61">
        <f t="shared" si="5"/>
        <v>4.1222602051075805</v>
      </c>
      <c r="F41" s="61">
        <f t="shared" si="5"/>
        <v>3.2495475568067564</v>
      </c>
      <c r="G41" s="61">
        <f t="shared" si="5"/>
        <v>3.205308666800724</v>
      </c>
      <c r="H41" s="61">
        <f t="shared" si="5"/>
        <v>2.4572692539714458</v>
      </c>
      <c r="I41" s="61">
        <f t="shared" si="5"/>
        <v>2.6060727930826464</v>
      </c>
      <c r="J41" s="61">
        <f t="shared" si="5"/>
        <v>35.608284737582949</v>
      </c>
      <c r="K41" s="61">
        <f t="shared" si="5"/>
        <v>17.482404986929417</v>
      </c>
      <c r="L41" s="61">
        <f t="shared" si="5"/>
        <v>10.283531067765937</v>
      </c>
      <c r="M41" s="61">
        <f t="shared" si="5"/>
        <v>6.8369193645686712</v>
      </c>
      <c r="N41" s="61">
        <f t="shared" si="5"/>
        <v>4.1463905087472348</v>
      </c>
    </row>
    <row r="42" spans="1:14" s="3" customFormat="1" ht="14.65" customHeight="1">
      <c r="A42" s="28" t="s">
        <v>43</v>
      </c>
      <c r="B42" s="39">
        <f t="shared" si="5"/>
        <v>100</v>
      </c>
      <c r="C42" s="60">
        <f t="shared" si="5"/>
        <v>8.7465405904059033</v>
      </c>
      <c r="D42" s="60">
        <f t="shared" si="5"/>
        <v>6.6564806273062729</v>
      </c>
      <c r="E42" s="60">
        <f t="shared" si="5"/>
        <v>7.0081872693726934</v>
      </c>
      <c r="F42" s="60">
        <f t="shared" si="5"/>
        <v>5.3793819188191883</v>
      </c>
      <c r="G42" s="60">
        <f t="shared" si="5"/>
        <v>4.9729012915129154</v>
      </c>
      <c r="H42" s="60">
        <f t="shared" si="5"/>
        <v>4.6183118081180812</v>
      </c>
      <c r="I42" s="60">
        <f t="shared" si="5"/>
        <v>4.4684040590405907</v>
      </c>
      <c r="J42" s="60">
        <f t="shared" si="5"/>
        <v>20.747809040590408</v>
      </c>
      <c r="K42" s="60">
        <f t="shared" si="5"/>
        <v>17.983164206642066</v>
      </c>
      <c r="L42" s="60">
        <f t="shared" si="5"/>
        <v>8.351591328413285</v>
      </c>
      <c r="M42" s="60">
        <f t="shared" si="5"/>
        <v>6.3134225092250924</v>
      </c>
      <c r="N42" s="60">
        <f t="shared" si="5"/>
        <v>4.7538053505535052</v>
      </c>
    </row>
    <row r="43" spans="1:14" s="3" customFormat="1" ht="14.65" customHeight="1">
      <c r="A43" s="29" t="s">
        <v>44</v>
      </c>
      <c r="B43" s="42">
        <f t="shared" si="5"/>
        <v>100</v>
      </c>
      <c r="C43" s="61">
        <f t="shared" si="5"/>
        <v>9.7965211683623235</v>
      </c>
      <c r="D43" s="61">
        <f t="shared" si="5"/>
        <v>6.7443386937971779</v>
      </c>
      <c r="E43" s="61">
        <f t="shared" si="5"/>
        <v>6.8427961929766985</v>
      </c>
      <c r="F43" s="61">
        <f t="shared" si="5"/>
        <v>6.5966524450278961</v>
      </c>
      <c r="G43" s="61">
        <f t="shared" si="5"/>
        <v>5.4151624548736459</v>
      </c>
      <c r="H43" s="61">
        <f t="shared" si="5"/>
        <v>4.5946832950443062</v>
      </c>
      <c r="I43" s="61">
        <f t="shared" si="5"/>
        <v>5.5464391204463404</v>
      </c>
      <c r="J43" s="61">
        <f t="shared" si="5"/>
        <v>15.933705283885789</v>
      </c>
      <c r="K43" s="61">
        <f t="shared" si="5"/>
        <v>17.77157860190351</v>
      </c>
      <c r="L43" s="61">
        <f t="shared" si="5"/>
        <v>9.2221857564817853</v>
      </c>
      <c r="M43" s="61">
        <f t="shared" si="5"/>
        <v>6.711519527404004</v>
      </c>
      <c r="N43" s="61">
        <f t="shared" si="5"/>
        <v>4.8244174597965213</v>
      </c>
    </row>
    <row r="44" spans="1:14" s="3" customFormat="1" ht="14.65" customHeight="1">
      <c r="A44" s="28" t="s">
        <v>45</v>
      </c>
      <c r="B44" s="39">
        <f t="shared" si="5"/>
        <v>100</v>
      </c>
      <c r="C44" s="60">
        <f t="shared" si="5"/>
        <v>8.5748355088048029</v>
      </c>
      <c r="D44" s="60">
        <f t="shared" si="5"/>
        <v>6.0771245448544597</v>
      </c>
      <c r="E44" s="60">
        <f t="shared" si="5"/>
        <v>6.2666354364073849</v>
      </c>
      <c r="F44" s="60">
        <f t="shared" si="5"/>
        <v>5.6214466707833823</v>
      </c>
      <c r="G44" s="60">
        <f t="shared" si="5"/>
        <v>4.8612737687115386</v>
      </c>
      <c r="H44" s="60">
        <f t="shared" si="5"/>
        <v>4.1628516065839065</v>
      </c>
      <c r="I44" s="60">
        <f t="shared" si="5"/>
        <v>4.0244447756744668</v>
      </c>
      <c r="J44" s="60">
        <f t="shared" si="5"/>
        <v>10.031301237144135</v>
      </c>
      <c r="K44" s="60">
        <f t="shared" si="5"/>
        <v>27.325767093243616</v>
      </c>
      <c r="L44" s="60">
        <f t="shared" si="5"/>
        <v>10.746758086152928</v>
      </c>
      <c r="M44" s="60">
        <f t="shared" si="5"/>
        <v>7.6677384323829401</v>
      </c>
      <c r="N44" s="60">
        <f t="shared" si="5"/>
        <v>4.6398228392564356</v>
      </c>
    </row>
    <row r="45" spans="1:14" s="3" customFormat="1" ht="14.65" customHeight="1">
      <c r="A45" s="29" t="s">
        <v>46</v>
      </c>
      <c r="B45" s="42">
        <f t="shared" ref="B45:N46" si="6">B25*100/$B25</f>
        <v>100</v>
      </c>
      <c r="C45" s="61">
        <f t="shared" si="6"/>
        <v>9.8498635122838945</v>
      </c>
      <c r="D45" s="61">
        <f t="shared" si="6"/>
        <v>7.7538021578057972</v>
      </c>
      <c r="E45" s="61">
        <f t="shared" si="6"/>
        <v>7.4190822825945668</v>
      </c>
      <c r="F45" s="61">
        <f t="shared" si="6"/>
        <v>5.9664630183283505</v>
      </c>
      <c r="G45" s="61">
        <f t="shared" si="6"/>
        <v>5.5764981151696347</v>
      </c>
      <c r="H45" s="61">
        <f t="shared" si="6"/>
        <v>5.267775900168985</v>
      </c>
      <c r="I45" s="61">
        <f t="shared" si="6"/>
        <v>4.6925776680098794</v>
      </c>
      <c r="J45" s="61">
        <f t="shared" si="6"/>
        <v>17.301442870141688</v>
      </c>
      <c r="K45" s="61">
        <f t="shared" si="6"/>
        <v>14.760171584557391</v>
      </c>
      <c r="L45" s="61">
        <f t="shared" si="6"/>
        <v>9.606135447809697</v>
      </c>
      <c r="M45" s="61">
        <f t="shared" si="6"/>
        <v>7.0876121149096578</v>
      </c>
      <c r="N45" s="61">
        <f t="shared" si="6"/>
        <v>4.7185753282204601</v>
      </c>
    </row>
    <row r="46" spans="1:14" s="3" customFormat="1" ht="14.65" customHeight="1">
      <c r="A46" s="28" t="s">
        <v>47</v>
      </c>
      <c r="B46" s="39">
        <f t="shared" si="6"/>
        <v>100</v>
      </c>
      <c r="C46" s="60">
        <f t="shared" si="6"/>
        <v>9.6392056626032243</v>
      </c>
      <c r="D46" s="60">
        <f t="shared" si="6"/>
        <v>7.589461266220999</v>
      </c>
      <c r="E46" s="60">
        <f t="shared" si="6"/>
        <v>7.9187966968147858</v>
      </c>
      <c r="F46" s="60">
        <f t="shared" si="6"/>
        <v>6.5326386158081009</v>
      </c>
      <c r="G46" s="60">
        <f t="shared" si="6"/>
        <v>5.6920959496657488</v>
      </c>
      <c r="H46" s="60">
        <f t="shared" si="6"/>
        <v>5.2644514353126226</v>
      </c>
      <c r="I46" s="60">
        <f t="shared" si="6"/>
        <v>5.2693668895005903</v>
      </c>
      <c r="J46" s="60">
        <f t="shared" si="6"/>
        <v>9.9980338183248136</v>
      </c>
      <c r="K46" s="60">
        <f t="shared" si="6"/>
        <v>20.585922139205664</v>
      </c>
      <c r="L46" s="60">
        <f t="shared" si="6"/>
        <v>9.7473456547384973</v>
      </c>
      <c r="M46" s="60">
        <f t="shared" si="6"/>
        <v>7.3436885568226504</v>
      </c>
      <c r="N46" s="60">
        <f t="shared" si="6"/>
        <v>4.4189933149823046</v>
      </c>
    </row>
    <row r="47" spans="1:14" s="230" customFormat="1" ht="20.25" customHeight="1">
      <c r="A47" s="378" t="s">
        <v>128</v>
      </c>
      <c r="B47" s="378"/>
      <c r="C47" s="378"/>
      <c r="D47" s="378"/>
      <c r="E47" s="378"/>
      <c r="F47" s="378"/>
      <c r="G47" s="378"/>
      <c r="H47" s="378"/>
      <c r="I47" s="378"/>
      <c r="J47" s="378"/>
      <c r="K47" s="378"/>
      <c r="L47" s="378"/>
      <c r="M47" s="378"/>
      <c r="N47" s="378"/>
    </row>
    <row r="48" spans="1:14" s="3" customFormat="1" ht="14.65" customHeight="1"/>
    <row r="49" s="3" customFormat="1" ht="14.65" customHeight="1"/>
    <row r="50" s="3" customFormat="1" ht="14.65" customHeight="1"/>
    <row r="51" s="3" customFormat="1" ht="14.65" customHeight="1"/>
    <row r="52" s="3" customFormat="1" ht="14.65" customHeight="1"/>
    <row r="53" s="3" customFormat="1" ht="14.65" customHeight="1"/>
    <row r="54" s="3" customFormat="1" ht="14.65" customHeight="1"/>
    <row r="55" s="3" customFormat="1" ht="14.65" customHeight="1"/>
    <row r="56" s="3" customFormat="1" ht="14.65" customHeight="1"/>
    <row r="57" s="3" customFormat="1" ht="14.65" customHeight="1"/>
    <row r="58" s="3" customFormat="1" ht="14.65" customHeight="1"/>
    <row r="59" s="3" customFormat="1" ht="14.65" customHeight="1"/>
    <row r="60" s="3" customFormat="1" ht="14.65" customHeight="1"/>
    <row r="61" s="3" customFormat="1" ht="14.65" customHeight="1"/>
    <row r="62" s="3" customFormat="1" ht="14.65" customHeight="1"/>
    <row r="63" s="3" customFormat="1" ht="14.65" customHeight="1"/>
    <row r="64" s="3" customFormat="1" ht="14.65" customHeight="1"/>
    <row r="65" s="3" customFormat="1" ht="14.65" customHeight="1"/>
    <row r="66" s="3" customFormat="1" ht="14.65" customHeight="1"/>
    <row r="67" s="3" customFormat="1" ht="14.65" customHeight="1"/>
    <row r="68" s="3" customFormat="1" ht="14.65" customHeight="1"/>
    <row r="69" s="3" customFormat="1" ht="14.65" customHeight="1"/>
    <row r="70" s="3" customFormat="1" ht="14.65" customHeight="1"/>
    <row r="71" s="3" customFormat="1" ht="14.65" customHeight="1"/>
    <row r="72" s="3" customFormat="1" ht="14.65" customHeight="1"/>
    <row r="73" s="3" customFormat="1" ht="14.65" customHeight="1"/>
    <row r="74" s="3" customFormat="1" ht="14.65" customHeight="1"/>
    <row r="75" s="3" customFormat="1" ht="11.5"/>
    <row r="76" s="3" customFormat="1" ht="11.5"/>
    <row r="77" s="3" customFormat="1" ht="11.5"/>
    <row r="78" s="3" customFormat="1" ht="11.5"/>
    <row r="79" s="3" customFormat="1" ht="11.5"/>
    <row r="80" s="3" customFormat="1" ht="11.5"/>
    <row r="81" s="3" customFormat="1" ht="11.5"/>
    <row r="82" s="3" customFormat="1" ht="11.5"/>
    <row r="83" s="3" customFormat="1" ht="11.5"/>
    <row r="84" s="3" customFormat="1" ht="11.5"/>
    <row r="85" s="3" customFormat="1" ht="11.5"/>
    <row r="86" s="3" customFormat="1" ht="11.5"/>
    <row r="87" s="3" customFormat="1" ht="11.5"/>
    <row r="88" s="3" customFormat="1" ht="11.5"/>
    <row r="89" s="3" customFormat="1" ht="11.5"/>
    <row r="90" s="3" customFormat="1" ht="11.5"/>
    <row r="91" s="3" customFormat="1" ht="11.5"/>
    <row r="92" s="3" customFormat="1" ht="11.5"/>
    <row r="93" s="3" customFormat="1" ht="11.5"/>
    <row r="94" s="3" customFormat="1" ht="11.5"/>
    <row r="95" s="3" customFormat="1" ht="11.5"/>
    <row r="96" s="3" customFormat="1" ht="11.5"/>
    <row r="97" s="3" customFormat="1" ht="11.5"/>
    <row r="98" s="3" customFormat="1" ht="11.5"/>
    <row r="99" s="3" customFormat="1" ht="11.5"/>
    <row r="100" s="3" customFormat="1" ht="11.5"/>
    <row r="101" s="3" customFormat="1" ht="11.5"/>
    <row r="102" s="3" customFormat="1" ht="11.5"/>
    <row r="103" s="3" customFormat="1" ht="11.5"/>
    <row r="104" s="3" customFormat="1" ht="11.5"/>
    <row r="105" s="3" customFormat="1" ht="11.5"/>
    <row r="106" s="3" customFormat="1" ht="11.5"/>
    <row r="107" s="3" customFormat="1" ht="11.5"/>
    <row r="108" s="3" customFormat="1" ht="11.5"/>
    <row r="109" s="3" customFormat="1" ht="11.5"/>
  </sheetData>
  <mergeCells count="6">
    <mergeCell ref="A47:N47"/>
    <mergeCell ref="A5:A6"/>
    <mergeCell ref="B5:B6"/>
    <mergeCell ref="C5:N5"/>
    <mergeCell ref="B7:N7"/>
    <mergeCell ref="B27:N27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6"/>
  <sheetViews>
    <sheetView zoomScaleNormal="100" workbookViewId="0"/>
  </sheetViews>
  <sheetFormatPr baseColWidth="10" defaultColWidth="10.81640625" defaultRowHeight="12.5"/>
  <cols>
    <col min="1" max="1" width="24.453125" style="2" customWidth="1"/>
    <col min="2" max="14" width="10.81640625" style="2" customWidth="1"/>
    <col min="15" max="16384" width="10.81640625" style="2"/>
  </cols>
  <sheetData>
    <row r="1" spans="1:14" s="5" customFormat="1" ht="20.25" customHeight="1">
      <c r="A1" s="4" t="s">
        <v>0</v>
      </c>
    </row>
    <row r="2" spans="1:14">
      <c r="A2" s="1"/>
    </row>
    <row r="3" spans="1:14" ht="14.65" customHeight="1">
      <c r="A3" s="9" t="s">
        <v>402</v>
      </c>
    </row>
    <row r="4" spans="1:14" s="3" customFormat="1" ht="14.65" customHeight="1"/>
    <row r="5" spans="1:14" s="11" customFormat="1" ht="14.65" customHeight="1">
      <c r="A5" s="368" t="s">
        <v>28</v>
      </c>
      <c r="B5" s="368" t="s">
        <v>1</v>
      </c>
      <c r="C5" s="384" t="s">
        <v>97</v>
      </c>
      <c r="D5" s="437"/>
      <c r="E5" s="437"/>
      <c r="F5" s="437"/>
      <c r="G5" s="437"/>
      <c r="H5" s="437"/>
      <c r="I5" s="437"/>
      <c r="J5" s="437"/>
      <c r="K5" s="437"/>
      <c r="L5" s="437"/>
      <c r="M5" s="437"/>
      <c r="N5" s="437"/>
    </row>
    <row r="6" spans="1:14" s="11" customFormat="1" ht="31.5" customHeight="1">
      <c r="A6" s="368"/>
      <c r="B6" s="368"/>
      <c r="C6" s="80" t="s">
        <v>94</v>
      </c>
      <c r="D6" s="80" t="s">
        <v>95</v>
      </c>
      <c r="E6" s="80" t="s">
        <v>96</v>
      </c>
      <c r="F6" s="80" t="s">
        <v>85</v>
      </c>
      <c r="G6" s="80" t="s">
        <v>86</v>
      </c>
      <c r="H6" s="80" t="s">
        <v>87</v>
      </c>
      <c r="I6" s="80" t="s">
        <v>88</v>
      </c>
      <c r="J6" s="80" t="s">
        <v>89</v>
      </c>
      <c r="K6" s="80" t="s">
        <v>90</v>
      </c>
      <c r="L6" s="80" t="s">
        <v>91</v>
      </c>
      <c r="M6" s="80" t="s">
        <v>92</v>
      </c>
      <c r="N6" s="80" t="s">
        <v>93</v>
      </c>
    </row>
    <row r="7" spans="1:14" s="3" customFormat="1" ht="14.65" customHeight="1">
      <c r="A7" s="8"/>
      <c r="B7" s="364" t="s">
        <v>5</v>
      </c>
      <c r="C7" s="364"/>
      <c r="D7" s="364"/>
      <c r="E7" s="364"/>
      <c r="F7" s="364"/>
      <c r="G7" s="364"/>
      <c r="H7" s="364"/>
      <c r="I7" s="364"/>
      <c r="J7" s="364"/>
      <c r="K7" s="364"/>
      <c r="L7" s="364"/>
      <c r="M7" s="364"/>
      <c r="N7" s="364"/>
    </row>
    <row r="8" spans="1:14" s="3" customFormat="1" ht="14.65" customHeight="1">
      <c r="A8" s="26" t="s">
        <v>29</v>
      </c>
      <c r="B8" s="39">
        <f t="shared" ref="B8:N8" si="0">B9+B20</f>
        <v>397884</v>
      </c>
      <c r="C8" s="39">
        <f t="shared" si="0"/>
        <v>26856</v>
      </c>
      <c r="D8" s="39">
        <f t="shared" si="0"/>
        <v>17468</v>
      </c>
      <c r="E8" s="39">
        <f t="shared" si="0"/>
        <v>16131</v>
      </c>
      <c r="F8" s="39">
        <f t="shared" si="0"/>
        <v>11945</v>
      </c>
      <c r="G8" s="39">
        <f t="shared" si="0"/>
        <v>11266</v>
      </c>
      <c r="H8" s="39">
        <f t="shared" si="0"/>
        <v>8731</v>
      </c>
      <c r="I8" s="39">
        <f t="shared" si="0"/>
        <v>6649</v>
      </c>
      <c r="J8" s="39">
        <f t="shared" si="0"/>
        <v>146626</v>
      </c>
      <c r="K8" s="39">
        <f t="shared" si="0"/>
        <v>92697</v>
      </c>
      <c r="L8" s="39">
        <f t="shared" si="0"/>
        <v>27299</v>
      </c>
      <c r="M8" s="39">
        <f t="shared" si="0"/>
        <v>20395</v>
      </c>
      <c r="N8" s="39">
        <f t="shared" si="0"/>
        <v>11821</v>
      </c>
    </row>
    <row r="9" spans="1:14" s="3" customFormat="1" ht="14.65" customHeight="1">
      <c r="A9" s="27" t="s">
        <v>30</v>
      </c>
      <c r="B9" s="42">
        <f>SUM(B10:B19)</f>
        <v>345509</v>
      </c>
      <c r="C9" s="42">
        <f t="shared" ref="C9:N9" si="1">SUM(C10:C19)</f>
        <v>22620</v>
      </c>
      <c r="D9" s="42">
        <f t="shared" si="1"/>
        <v>14776</v>
      </c>
      <c r="E9" s="42">
        <f t="shared" si="1"/>
        <v>13119</v>
      </c>
      <c r="F9" s="42">
        <f t="shared" si="1"/>
        <v>9650</v>
      </c>
      <c r="G9" s="42">
        <f t="shared" si="1"/>
        <v>9066</v>
      </c>
      <c r="H9" s="42">
        <f t="shared" si="1"/>
        <v>6768</v>
      </c>
      <c r="I9" s="42">
        <f t="shared" si="1"/>
        <v>4715</v>
      </c>
      <c r="J9" s="42">
        <f t="shared" si="1"/>
        <v>134197</v>
      </c>
      <c r="K9" s="42">
        <f t="shared" si="1"/>
        <v>81019</v>
      </c>
      <c r="L9" s="42">
        <f t="shared" si="1"/>
        <v>22927</v>
      </c>
      <c r="M9" s="42">
        <f t="shared" si="1"/>
        <v>17097</v>
      </c>
      <c r="N9" s="42">
        <f t="shared" si="1"/>
        <v>9555</v>
      </c>
    </row>
    <row r="10" spans="1:14" s="3" customFormat="1" ht="14.65" customHeight="1">
      <c r="A10" s="28" t="s">
        <v>31</v>
      </c>
      <c r="B10" s="39">
        <f>SUM(C10:N10)</f>
        <v>27594</v>
      </c>
      <c r="C10" s="39">
        <v>1752</v>
      </c>
      <c r="D10" s="39">
        <v>987</v>
      </c>
      <c r="E10" s="39">
        <v>746</v>
      </c>
      <c r="F10" s="39">
        <v>621</v>
      </c>
      <c r="G10" s="39">
        <v>516</v>
      </c>
      <c r="H10" s="39">
        <v>341</v>
      </c>
      <c r="I10" s="39">
        <v>245</v>
      </c>
      <c r="J10" s="39">
        <v>17584</v>
      </c>
      <c r="K10" s="39">
        <v>1857</v>
      </c>
      <c r="L10" s="39">
        <v>1233</v>
      </c>
      <c r="M10" s="39">
        <v>1062</v>
      </c>
      <c r="N10" s="39">
        <v>650</v>
      </c>
    </row>
    <row r="11" spans="1:14" s="3" customFormat="1" ht="14.65" customHeight="1">
      <c r="A11" s="29" t="s">
        <v>32</v>
      </c>
      <c r="B11" s="42">
        <f t="shared" ref="B11:B19" si="2">SUM(C11:N11)</f>
        <v>7959</v>
      </c>
      <c r="C11" s="42">
        <v>616</v>
      </c>
      <c r="D11" s="42">
        <v>428</v>
      </c>
      <c r="E11" s="42">
        <v>403</v>
      </c>
      <c r="F11" s="42">
        <v>371</v>
      </c>
      <c r="G11" s="42">
        <v>317</v>
      </c>
      <c r="H11" s="42">
        <v>229</v>
      </c>
      <c r="I11" s="42">
        <v>394</v>
      </c>
      <c r="J11" s="42">
        <v>2775</v>
      </c>
      <c r="K11" s="42">
        <v>1078</v>
      </c>
      <c r="L11" s="42">
        <v>603</v>
      </c>
      <c r="M11" s="42">
        <v>487</v>
      </c>
      <c r="N11" s="42">
        <v>258</v>
      </c>
    </row>
    <row r="12" spans="1:14" s="3" customFormat="1" ht="14.65" customHeight="1">
      <c r="A12" s="28" t="s">
        <v>33</v>
      </c>
      <c r="B12" s="39">
        <f t="shared" si="2"/>
        <v>54173</v>
      </c>
      <c r="C12" s="39">
        <v>3158</v>
      </c>
      <c r="D12" s="39">
        <v>2072</v>
      </c>
      <c r="E12" s="39">
        <v>1612</v>
      </c>
      <c r="F12" s="39">
        <v>1205</v>
      </c>
      <c r="G12" s="39">
        <v>1002</v>
      </c>
      <c r="H12" s="39">
        <v>649</v>
      </c>
      <c r="I12" s="39">
        <v>415</v>
      </c>
      <c r="J12" s="39">
        <v>29356</v>
      </c>
      <c r="K12" s="39">
        <v>7541</v>
      </c>
      <c r="L12" s="39">
        <v>3180</v>
      </c>
      <c r="M12" s="39">
        <v>2598</v>
      </c>
      <c r="N12" s="39">
        <v>1385</v>
      </c>
    </row>
    <row r="13" spans="1:14" s="3" customFormat="1" ht="14.65" customHeight="1">
      <c r="A13" s="29" t="s">
        <v>34</v>
      </c>
      <c r="B13" s="42">
        <f t="shared" si="2"/>
        <v>4615</v>
      </c>
      <c r="C13" s="42">
        <v>106</v>
      </c>
      <c r="D13" s="42">
        <v>80</v>
      </c>
      <c r="E13" s="42">
        <v>49</v>
      </c>
      <c r="F13" s="42">
        <v>70</v>
      </c>
      <c r="G13" s="42">
        <v>35</v>
      </c>
      <c r="H13" s="42">
        <v>19</v>
      </c>
      <c r="I13" s="42">
        <v>5</v>
      </c>
      <c r="J13" s="42">
        <v>3905</v>
      </c>
      <c r="K13" s="42">
        <v>120</v>
      </c>
      <c r="L13" s="42">
        <v>83</v>
      </c>
      <c r="M13" s="42">
        <v>79</v>
      </c>
      <c r="N13" s="42">
        <v>64</v>
      </c>
    </row>
    <row r="14" spans="1:14" s="3" customFormat="1" ht="14.65" customHeight="1">
      <c r="A14" s="28" t="s">
        <v>35</v>
      </c>
      <c r="B14" s="39">
        <f t="shared" si="2"/>
        <v>78352</v>
      </c>
      <c r="C14" s="39">
        <v>2407</v>
      </c>
      <c r="D14" s="39">
        <v>1497</v>
      </c>
      <c r="E14" s="39">
        <v>1202</v>
      </c>
      <c r="F14" s="39">
        <v>865</v>
      </c>
      <c r="G14" s="39">
        <v>696</v>
      </c>
      <c r="H14" s="39">
        <v>494</v>
      </c>
      <c r="I14" s="39">
        <v>251</v>
      </c>
      <c r="J14" s="39">
        <v>63476</v>
      </c>
      <c r="K14" s="39">
        <v>2605</v>
      </c>
      <c r="L14" s="39">
        <v>1661</v>
      </c>
      <c r="M14" s="39">
        <v>1828</v>
      </c>
      <c r="N14" s="39">
        <v>1370</v>
      </c>
    </row>
    <row r="15" spans="1:14" s="3" customFormat="1" ht="14.65" customHeight="1">
      <c r="A15" s="29" t="s">
        <v>36</v>
      </c>
      <c r="B15" s="42">
        <f t="shared" si="2"/>
        <v>35399</v>
      </c>
      <c r="C15" s="42">
        <v>2637</v>
      </c>
      <c r="D15" s="42">
        <v>1802</v>
      </c>
      <c r="E15" s="42">
        <v>1649</v>
      </c>
      <c r="F15" s="42">
        <v>1135</v>
      </c>
      <c r="G15" s="42">
        <v>1210</v>
      </c>
      <c r="H15" s="42">
        <v>856</v>
      </c>
      <c r="I15" s="42">
        <v>636</v>
      </c>
      <c r="J15" s="42">
        <v>12101</v>
      </c>
      <c r="K15" s="42">
        <v>6842</v>
      </c>
      <c r="L15" s="42">
        <v>2966</v>
      </c>
      <c r="M15" s="42">
        <v>2338</v>
      </c>
      <c r="N15" s="42">
        <v>1227</v>
      </c>
    </row>
    <row r="16" spans="1:14" s="3" customFormat="1" ht="14.65" customHeight="1">
      <c r="A16" s="28" t="s">
        <v>37</v>
      </c>
      <c r="B16" s="39">
        <f t="shared" si="2"/>
        <v>20186</v>
      </c>
      <c r="C16" s="39">
        <v>1956</v>
      </c>
      <c r="D16" s="39">
        <v>1455</v>
      </c>
      <c r="E16" s="39">
        <v>1272</v>
      </c>
      <c r="F16" s="39">
        <v>998</v>
      </c>
      <c r="G16" s="39">
        <v>978</v>
      </c>
      <c r="H16" s="39">
        <v>751</v>
      </c>
      <c r="I16" s="39">
        <v>428</v>
      </c>
      <c r="J16" s="39">
        <v>2892</v>
      </c>
      <c r="K16" s="39">
        <v>4280</v>
      </c>
      <c r="L16" s="39">
        <v>2497</v>
      </c>
      <c r="M16" s="39">
        <v>1738</v>
      </c>
      <c r="N16" s="39">
        <v>941</v>
      </c>
    </row>
    <row r="17" spans="1:14" s="3" customFormat="1" ht="14.65" customHeight="1">
      <c r="A17" s="29" t="s">
        <v>38</v>
      </c>
      <c r="B17" s="42">
        <f t="shared" si="2"/>
        <v>61437</v>
      </c>
      <c r="C17" s="42">
        <v>6218</v>
      </c>
      <c r="D17" s="42">
        <v>4506</v>
      </c>
      <c r="E17" s="42">
        <v>4127</v>
      </c>
      <c r="F17" s="42">
        <v>3016</v>
      </c>
      <c r="G17" s="42">
        <v>2914</v>
      </c>
      <c r="H17" s="42">
        <v>2520</v>
      </c>
      <c r="I17" s="42">
        <v>1785</v>
      </c>
      <c r="J17" s="42">
        <v>1118</v>
      </c>
      <c r="K17" s="42">
        <v>19706</v>
      </c>
      <c r="L17" s="42">
        <v>7963</v>
      </c>
      <c r="M17" s="42">
        <v>4982</v>
      </c>
      <c r="N17" s="42">
        <v>2582</v>
      </c>
    </row>
    <row r="18" spans="1:14" s="3" customFormat="1" ht="14.65" customHeight="1">
      <c r="A18" s="28" t="s">
        <v>39</v>
      </c>
      <c r="B18" s="39">
        <f t="shared" si="2"/>
        <v>52922</v>
      </c>
      <c r="C18" s="39">
        <v>3531</v>
      </c>
      <c r="D18" s="39">
        <v>1795</v>
      </c>
      <c r="E18" s="39">
        <v>1905</v>
      </c>
      <c r="F18" s="39">
        <v>1250</v>
      </c>
      <c r="G18" s="39">
        <v>1271</v>
      </c>
      <c r="H18" s="39">
        <v>788</v>
      </c>
      <c r="I18" s="39">
        <v>481</v>
      </c>
      <c r="J18" s="39">
        <v>193</v>
      </c>
      <c r="K18" s="39">
        <v>36459</v>
      </c>
      <c r="L18" s="39">
        <v>2516</v>
      </c>
      <c r="M18" s="39">
        <v>1776</v>
      </c>
      <c r="N18" s="39">
        <v>957</v>
      </c>
    </row>
    <row r="19" spans="1:14" s="3" customFormat="1" ht="14.65" customHeight="1">
      <c r="A19" s="29" t="s">
        <v>40</v>
      </c>
      <c r="B19" s="42">
        <f t="shared" si="2"/>
        <v>2872</v>
      </c>
      <c r="C19" s="42">
        <v>239</v>
      </c>
      <c r="D19" s="42">
        <v>154</v>
      </c>
      <c r="E19" s="42">
        <v>154</v>
      </c>
      <c r="F19" s="42">
        <v>119</v>
      </c>
      <c r="G19" s="42">
        <v>127</v>
      </c>
      <c r="H19" s="42">
        <v>121</v>
      </c>
      <c r="I19" s="42">
        <v>75</v>
      </c>
      <c r="J19" s="42">
        <v>797</v>
      </c>
      <c r="K19" s="42">
        <v>531</v>
      </c>
      <c r="L19" s="42">
        <v>225</v>
      </c>
      <c r="M19" s="42">
        <v>209</v>
      </c>
      <c r="N19" s="42">
        <v>121</v>
      </c>
    </row>
    <row r="20" spans="1:14" s="3" customFormat="1" ht="14.65" customHeight="1">
      <c r="A20" s="30" t="s">
        <v>41</v>
      </c>
      <c r="B20" s="39">
        <f>SUM(B21:B26)</f>
        <v>52375</v>
      </c>
      <c r="C20" s="39">
        <f t="shared" ref="C20:N20" si="3">SUM(C21:C26)</f>
        <v>4236</v>
      </c>
      <c r="D20" s="39">
        <f t="shared" si="3"/>
        <v>2692</v>
      </c>
      <c r="E20" s="39">
        <f t="shared" si="3"/>
        <v>3012</v>
      </c>
      <c r="F20" s="39">
        <f t="shared" si="3"/>
        <v>2295</v>
      </c>
      <c r="G20" s="39">
        <f t="shared" si="3"/>
        <v>2200</v>
      </c>
      <c r="H20" s="39">
        <f t="shared" si="3"/>
        <v>1963</v>
      </c>
      <c r="I20" s="39">
        <f t="shared" si="3"/>
        <v>1934</v>
      </c>
      <c r="J20" s="39">
        <f t="shared" si="3"/>
        <v>12429</v>
      </c>
      <c r="K20" s="39">
        <f t="shared" si="3"/>
        <v>11678</v>
      </c>
      <c r="L20" s="39">
        <f t="shared" si="3"/>
        <v>4372</v>
      </c>
      <c r="M20" s="39">
        <f t="shared" si="3"/>
        <v>3298</v>
      </c>
      <c r="N20" s="39">
        <f t="shared" si="3"/>
        <v>2266</v>
      </c>
    </row>
    <row r="21" spans="1:14" s="3" customFormat="1" ht="14.65" customHeight="1">
      <c r="A21" s="29" t="s">
        <v>42</v>
      </c>
      <c r="B21" s="42">
        <f t="shared" ref="B21:B26" si="4">SUM(C21:N21)</f>
        <v>11117</v>
      </c>
      <c r="C21" s="42">
        <v>602</v>
      </c>
      <c r="D21" s="42">
        <v>380</v>
      </c>
      <c r="E21" s="42">
        <v>345</v>
      </c>
      <c r="F21" s="42">
        <v>308</v>
      </c>
      <c r="G21" s="42">
        <v>359</v>
      </c>
      <c r="H21" s="42">
        <v>205</v>
      </c>
      <c r="I21" s="42">
        <v>164</v>
      </c>
      <c r="J21" s="42">
        <v>5423</v>
      </c>
      <c r="K21" s="42">
        <v>1661</v>
      </c>
      <c r="L21" s="42">
        <v>790</v>
      </c>
      <c r="M21" s="42">
        <v>596</v>
      </c>
      <c r="N21" s="42">
        <v>284</v>
      </c>
    </row>
    <row r="22" spans="1:14" s="3" customFormat="1" ht="14.65" customHeight="1">
      <c r="A22" s="28" t="s">
        <v>43</v>
      </c>
      <c r="B22" s="39">
        <f t="shared" si="4"/>
        <v>5964</v>
      </c>
      <c r="C22" s="39">
        <v>331</v>
      </c>
      <c r="D22" s="39">
        <v>276</v>
      </c>
      <c r="E22" s="39">
        <v>384</v>
      </c>
      <c r="F22" s="39">
        <v>185</v>
      </c>
      <c r="G22" s="39">
        <v>222</v>
      </c>
      <c r="H22" s="39">
        <v>231</v>
      </c>
      <c r="I22" s="39">
        <v>167</v>
      </c>
      <c r="J22" s="39">
        <v>1334</v>
      </c>
      <c r="K22" s="39">
        <v>1801</v>
      </c>
      <c r="L22" s="39">
        <v>341</v>
      </c>
      <c r="M22" s="39">
        <v>326</v>
      </c>
      <c r="N22" s="39">
        <v>366</v>
      </c>
    </row>
    <row r="23" spans="1:14" s="3" customFormat="1" ht="14.65" customHeight="1">
      <c r="A23" s="29" t="s">
        <v>44</v>
      </c>
      <c r="B23" s="42">
        <f t="shared" si="4"/>
        <v>5715</v>
      </c>
      <c r="C23" s="42">
        <v>396</v>
      </c>
      <c r="D23" s="42">
        <v>330</v>
      </c>
      <c r="E23" s="42">
        <v>341</v>
      </c>
      <c r="F23" s="42">
        <v>297</v>
      </c>
      <c r="G23" s="42">
        <v>290</v>
      </c>
      <c r="H23" s="42">
        <v>276</v>
      </c>
      <c r="I23" s="42">
        <v>311</v>
      </c>
      <c r="J23" s="42">
        <v>1273</v>
      </c>
      <c r="K23" s="42">
        <v>1069</v>
      </c>
      <c r="L23" s="42">
        <v>516</v>
      </c>
      <c r="M23" s="42">
        <v>359</v>
      </c>
      <c r="N23" s="42">
        <v>257</v>
      </c>
    </row>
    <row r="24" spans="1:14" s="3" customFormat="1" ht="14.65" customHeight="1">
      <c r="A24" s="28" t="s">
        <v>45</v>
      </c>
      <c r="B24" s="39">
        <f t="shared" si="4"/>
        <v>13393</v>
      </c>
      <c r="C24" s="39">
        <v>1248</v>
      </c>
      <c r="D24" s="39">
        <v>701</v>
      </c>
      <c r="E24" s="39">
        <v>794</v>
      </c>
      <c r="F24" s="39">
        <v>686</v>
      </c>
      <c r="G24" s="39">
        <v>527</v>
      </c>
      <c r="H24" s="39">
        <v>527</v>
      </c>
      <c r="I24" s="39">
        <v>586</v>
      </c>
      <c r="J24" s="39">
        <v>1777</v>
      </c>
      <c r="K24" s="39">
        <v>3739</v>
      </c>
      <c r="L24" s="39">
        <v>1325</v>
      </c>
      <c r="M24" s="39">
        <v>926</v>
      </c>
      <c r="N24" s="39">
        <v>557</v>
      </c>
    </row>
    <row r="25" spans="1:14" s="3" customFormat="1" ht="14.65" customHeight="1">
      <c r="A25" s="29" t="s">
        <v>46</v>
      </c>
      <c r="B25" s="42">
        <f t="shared" si="4"/>
        <v>6554</v>
      </c>
      <c r="C25" s="42">
        <v>845</v>
      </c>
      <c r="D25" s="42">
        <v>346</v>
      </c>
      <c r="E25" s="42">
        <v>388</v>
      </c>
      <c r="F25" s="42">
        <v>296</v>
      </c>
      <c r="G25" s="42">
        <v>305</v>
      </c>
      <c r="H25" s="42">
        <v>275</v>
      </c>
      <c r="I25" s="42">
        <v>267</v>
      </c>
      <c r="J25" s="42">
        <v>1621</v>
      </c>
      <c r="K25" s="42">
        <v>941</v>
      </c>
      <c r="L25" s="42">
        <v>536</v>
      </c>
      <c r="M25" s="42">
        <v>420</v>
      </c>
      <c r="N25" s="42">
        <v>314</v>
      </c>
    </row>
    <row r="26" spans="1:14" s="3" customFormat="1" ht="14.65" customHeight="1">
      <c r="A26" s="28" t="s">
        <v>47</v>
      </c>
      <c r="B26" s="39">
        <f t="shared" si="4"/>
        <v>9632</v>
      </c>
      <c r="C26" s="39">
        <v>814</v>
      </c>
      <c r="D26" s="39">
        <v>659</v>
      </c>
      <c r="E26" s="39">
        <v>760</v>
      </c>
      <c r="F26" s="39">
        <v>523</v>
      </c>
      <c r="G26" s="39">
        <v>497</v>
      </c>
      <c r="H26" s="39">
        <v>449</v>
      </c>
      <c r="I26" s="39">
        <v>439</v>
      </c>
      <c r="J26" s="39">
        <v>1001</v>
      </c>
      <c r="K26" s="39">
        <v>2467</v>
      </c>
      <c r="L26" s="39">
        <v>864</v>
      </c>
      <c r="M26" s="39">
        <v>671</v>
      </c>
      <c r="N26" s="39">
        <v>488</v>
      </c>
    </row>
    <row r="27" spans="1:14" s="3" customFormat="1" ht="14.65" customHeight="1">
      <c r="B27" s="364" t="s">
        <v>48</v>
      </c>
      <c r="C27" s="364"/>
      <c r="D27" s="364"/>
      <c r="E27" s="364"/>
      <c r="F27" s="364"/>
      <c r="G27" s="364"/>
      <c r="H27" s="364"/>
      <c r="I27" s="364"/>
      <c r="J27" s="364"/>
      <c r="K27" s="364"/>
      <c r="L27" s="364"/>
      <c r="M27" s="364"/>
      <c r="N27" s="364"/>
    </row>
    <row r="28" spans="1:14" s="3" customFormat="1" ht="14.65" customHeight="1">
      <c r="A28" s="26" t="s">
        <v>29</v>
      </c>
      <c r="B28" s="39">
        <f>B8*100/$B8</f>
        <v>100</v>
      </c>
      <c r="C28" s="60">
        <f t="shared" ref="C28:N28" si="5">C8*100/$B8</f>
        <v>6.74970594444612</v>
      </c>
      <c r="D28" s="60">
        <f t="shared" si="5"/>
        <v>4.3902242864754548</v>
      </c>
      <c r="E28" s="60">
        <f t="shared" si="5"/>
        <v>4.0541967005458881</v>
      </c>
      <c r="F28" s="60">
        <f t="shared" si="5"/>
        <v>3.0021312744417972</v>
      </c>
      <c r="G28" s="60">
        <f t="shared" si="5"/>
        <v>2.8314785213780902</v>
      </c>
      <c r="H28" s="60">
        <f t="shared" si="5"/>
        <v>2.1943581546380351</v>
      </c>
      <c r="I28" s="60">
        <f t="shared" si="5"/>
        <v>1.6710900664515287</v>
      </c>
      <c r="J28" s="60">
        <f t="shared" si="5"/>
        <v>36.851444139497943</v>
      </c>
      <c r="K28" s="60">
        <f t="shared" si="5"/>
        <v>23.297493741894623</v>
      </c>
      <c r="L28" s="60">
        <f t="shared" si="5"/>
        <v>6.8610449276673604</v>
      </c>
      <c r="M28" s="60">
        <f t="shared" si="5"/>
        <v>5.1258658302419802</v>
      </c>
      <c r="N28" s="60">
        <f t="shared" si="5"/>
        <v>2.9709664123211792</v>
      </c>
    </row>
    <row r="29" spans="1:14" s="3" customFormat="1" ht="14.65" customHeight="1">
      <c r="A29" s="27" t="s">
        <v>30</v>
      </c>
      <c r="B29" s="42">
        <f t="shared" ref="B29:N44" si="6">B9*100/$B9</f>
        <v>100</v>
      </c>
      <c r="C29" s="61">
        <f t="shared" si="6"/>
        <v>6.5468627445305332</v>
      </c>
      <c r="D29" s="61">
        <f t="shared" si="6"/>
        <v>4.2765890324130487</v>
      </c>
      <c r="E29" s="61">
        <f t="shared" si="6"/>
        <v>3.7970067349909842</v>
      </c>
      <c r="F29" s="61">
        <f t="shared" si="6"/>
        <v>2.7929807906595778</v>
      </c>
      <c r="G29" s="61">
        <f t="shared" si="6"/>
        <v>2.6239548029139619</v>
      </c>
      <c r="H29" s="61">
        <f t="shared" si="6"/>
        <v>1.9588491182574115</v>
      </c>
      <c r="I29" s="61">
        <f t="shared" si="6"/>
        <v>1.3646533085968817</v>
      </c>
      <c r="J29" s="61">
        <f t="shared" si="6"/>
        <v>38.840377529963042</v>
      </c>
      <c r="K29" s="61">
        <f t="shared" si="6"/>
        <v>23.449172091030913</v>
      </c>
      <c r="L29" s="61">
        <f t="shared" si="6"/>
        <v>6.635717159321465</v>
      </c>
      <c r="M29" s="61">
        <f t="shared" si="6"/>
        <v>4.9483515624773888</v>
      </c>
      <c r="N29" s="61">
        <f t="shared" si="6"/>
        <v>2.765485124844794</v>
      </c>
    </row>
    <row r="30" spans="1:14" s="3" customFormat="1" ht="14.65" customHeight="1">
      <c r="A30" s="28" t="s">
        <v>31</v>
      </c>
      <c r="B30" s="39">
        <f t="shared" si="6"/>
        <v>100</v>
      </c>
      <c r="C30" s="60">
        <f t="shared" si="6"/>
        <v>6.3492063492063489</v>
      </c>
      <c r="D30" s="60">
        <f t="shared" si="6"/>
        <v>3.5768645357686455</v>
      </c>
      <c r="E30" s="60">
        <f t="shared" si="6"/>
        <v>2.7034862651301008</v>
      </c>
      <c r="F30" s="60">
        <f t="shared" si="6"/>
        <v>2.2504892367906066</v>
      </c>
      <c r="G30" s="60">
        <f t="shared" si="6"/>
        <v>1.8699717329854315</v>
      </c>
      <c r="H30" s="60">
        <f t="shared" si="6"/>
        <v>1.2357758933101399</v>
      </c>
      <c r="I30" s="60">
        <f t="shared" si="6"/>
        <v>0.88787417554540837</v>
      </c>
      <c r="J30" s="60">
        <f t="shared" si="6"/>
        <v>63.723997970573315</v>
      </c>
      <c r="K30" s="60">
        <f t="shared" si="6"/>
        <v>6.7297238530115244</v>
      </c>
      <c r="L30" s="60">
        <f t="shared" si="6"/>
        <v>4.46836268754077</v>
      </c>
      <c r="M30" s="60">
        <f t="shared" si="6"/>
        <v>3.8486627527723418</v>
      </c>
      <c r="N30" s="60">
        <f t="shared" si="6"/>
        <v>2.3555845473653694</v>
      </c>
    </row>
    <row r="31" spans="1:14" s="3" customFormat="1" ht="14.65" customHeight="1">
      <c r="A31" s="29" t="s">
        <v>32</v>
      </c>
      <c r="B31" s="42">
        <f t="shared" si="6"/>
        <v>100</v>
      </c>
      <c r="C31" s="61">
        <f t="shared" si="6"/>
        <v>7.7396657871591907</v>
      </c>
      <c r="D31" s="61">
        <f t="shared" si="6"/>
        <v>5.3775599949742432</v>
      </c>
      <c r="E31" s="61">
        <f t="shared" si="6"/>
        <v>5.0634501821836917</v>
      </c>
      <c r="F31" s="61">
        <f t="shared" si="6"/>
        <v>4.6613896218117858</v>
      </c>
      <c r="G31" s="61">
        <f t="shared" si="6"/>
        <v>3.9829124261841939</v>
      </c>
      <c r="H31" s="61">
        <f t="shared" si="6"/>
        <v>2.8772458851614524</v>
      </c>
      <c r="I31" s="61">
        <f t="shared" si="6"/>
        <v>4.9503706495790931</v>
      </c>
      <c r="J31" s="61">
        <f t="shared" si="6"/>
        <v>34.866189219751227</v>
      </c>
      <c r="K31" s="61">
        <f t="shared" si="6"/>
        <v>13.544415127528584</v>
      </c>
      <c r="L31" s="61">
        <f t="shared" si="6"/>
        <v>7.5763286845081037</v>
      </c>
      <c r="M31" s="61">
        <f t="shared" si="6"/>
        <v>6.1188591531599448</v>
      </c>
      <c r="N31" s="61">
        <f t="shared" si="6"/>
        <v>3.2416132679984924</v>
      </c>
    </row>
    <row r="32" spans="1:14" s="3" customFormat="1" ht="14.65" customHeight="1">
      <c r="A32" s="28" t="s">
        <v>33</v>
      </c>
      <c r="B32" s="39">
        <f t="shared" si="6"/>
        <v>100</v>
      </c>
      <c r="C32" s="60">
        <f t="shared" si="6"/>
        <v>5.8294722463219681</v>
      </c>
      <c r="D32" s="60">
        <f t="shared" si="6"/>
        <v>3.8247835637679288</v>
      </c>
      <c r="E32" s="60">
        <f t="shared" si="6"/>
        <v>2.9756520776032342</v>
      </c>
      <c r="F32" s="60">
        <f t="shared" si="6"/>
        <v>2.2243553061488197</v>
      </c>
      <c r="G32" s="60">
        <f t="shared" si="6"/>
        <v>1.849629889428313</v>
      </c>
      <c r="H32" s="60">
        <f t="shared" si="6"/>
        <v>1.19801377069758</v>
      </c>
      <c r="I32" s="60">
        <f t="shared" si="6"/>
        <v>0.7660642755616266</v>
      </c>
      <c r="J32" s="60">
        <f t="shared" si="6"/>
        <v>54.189356321414728</v>
      </c>
      <c r="K32" s="60">
        <f t="shared" si="6"/>
        <v>13.920218559060787</v>
      </c>
      <c r="L32" s="60">
        <f t="shared" si="6"/>
        <v>5.8700828826168019</v>
      </c>
      <c r="M32" s="60">
        <f t="shared" si="6"/>
        <v>4.7957469588171229</v>
      </c>
      <c r="N32" s="60">
        <f t="shared" si="6"/>
        <v>2.5566241485610912</v>
      </c>
    </row>
    <row r="33" spans="1:14" s="3" customFormat="1" ht="14.65" customHeight="1">
      <c r="A33" s="29" t="s">
        <v>34</v>
      </c>
      <c r="B33" s="42">
        <f t="shared" si="6"/>
        <v>100</v>
      </c>
      <c r="C33" s="61">
        <f t="shared" si="6"/>
        <v>2.2968580715059588</v>
      </c>
      <c r="D33" s="61">
        <f t="shared" si="6"/>
        <v>1.733477789815818</v>
      </c>
      <c r="E33" s="61">
        <f t="shared" si="6"/>
        <v>1.0617551462621886</v>
      </c>
      <c r="F33" s="61">
        <f t="shared" si="6"/>
        <v>1.5167930660888407</v>
      </c>
      <c r="G33" s="61">
        <f t="shared" si="6"/>
        <v>0.75839653304442034</v>
      </c>
      <c r="H33" s="61">
        <f t="shared" si="6"/>
        <v>0.41170097508125675</v>
      </c>
      <c r="I33" s="61">
        <f t="shared" si="6"/>
        <v>0.10834236186348863</v>
      </c>
      <c r="J33" s="61">
        <f t="shared" si="6"/>
        <v>84.615384615384613</v>
      </c>
      <c r="K33" s="61">
        <f t="shared" si="6"/>
        <v>2.6002166847237271</v>
      </c>
      <c r="L33" s="61">
        <f t="shared" si="6"/>
        <v>1.7984832069339112</v>
      </c>
      <c r="M33" s="61">
        <f t="shared" si="6"/>
        <v>1.7118093174431204</v>
      </c>
      <c r="N33" s="61">
        <f t="shared" si="6"/>
        <v>1.3867822318526544</v>
      </c>
    </row>
    <row r="34" spans="1:14" s="3" customFormat="1" ht="14.65" customHeight="1">
      <c r="A34" s="28" t="s">
        <v>35</v>
      </c>
      <c r="B34" s="39">
        <f t="shared" si="6"/>
        <v>100</v>
      </c>
      <c r="C34" s="60">
        <f t="shared" si="6"/>
        <v>3.0720338983050848</v>
      </c>
      <c r="D34" s="60">
        <f t="shared" si="6"/>
        <v>1.9106085358382683</v>
      </c>
      <c r="E34" s="60">
        <f t="shared" si="6"/>
        <v>1.5341025117418827</v>
      </c>
      <c r="F34" s="60">
        <f t="shared" si="6"/>
        <v>1.1039922401470288</v>
      </c>
      <c r="G34" s="60">
        <f t="shared" si="6"/>
        <v>0.88829895854604857</v>
      </c>
      <c r="H34" s="60">
        <f t="shared" si="6"/>
        <v>0.63048805391055751</v>
      </c>
      <c r="I34" s="60">
        <f t="shared" si="6"/>
        <v>0.32034919338370432</v>
      </c>
      <c r="J34" s="60">
        <f t="shared" si="6"/>
        <v>81.013886052685322</v>
      </c>
      <c r="K34" s="60">
        <f t="shared" si="6"/>
        <v>3.3247396365121502</v>
      </c>
      <c r="L34" s="60">
        <f t="shared" si="6"/>
        <v>2.1199203594037166</v>
      </c>
      <c r="M34" s="60">
        <f t="shared" si="6"/>
        <v>2.3330610577904838</v>
      </c>
      <c r="N34" s="60">
        <f t="shared" si="6"/>
        <v>1.7485195017357567</v>
      </c>
    </row>
    <row r="35" spans="1:14" s="3" customFormat="1" ht="14.65" customHeight="1">
      <c r="A35" s="29" t="s">
        <v>36</v>
      </c>
      <c r="B35" s="42">
        <f t="shared" si="6"/>
        <v>100</v>
      </c>
      <c r="C35" s="61">
        <f t="shared" si="6"/>
        <v>7.449362976355264</v>
      </c>
      <c r="D35" s="61">
        <f t="shared" si="6"/>
        <v>5.0905392807706429</v>
      </c>
      <c r="E35" s="61">
        <f t="shared" si="6"/>
        <v>4.6583236814599278</v>
      </c>
      <c r="F35" s="61">
        <f t="shared" si="6"/>
        <v>3.2063052628605329</v>
      </c>
      <c r="G35" s="61">
        <f t="shared" si="6"/>
        <v>3.4181756546795108</v>
      </c>
      <c r="H35" s="61">
        <f t="shared" si="6"/>
        <v>2.4181474052939347</v>
      </c>
      <c r="I35" s="61">
        <f t="shared" si="6"/>
        <v>1.7966609226249328</v>
      </c>
      <c r="J35" s="61">
        <f t="shared" si="6"/>
        <v>34.184581485352695</v>
      </c>
      <c r="K35" s="61">
        <f t="shared" si="6"/>
        <v>19.328229611005959</v>
      </c>
      <c r="L35" s="61">
        <f t="shared" si="6"/>
        <v>8.3787677618011802</v>
      </c>
      <c r="M35" s="61">
        <f t="shared" si="6"/>
        <v>6.604706347636939</v>
      </c>
      <c r="N35" s="61">
        <f t="shared" si="6"/>
        <v>3.4661996101584789</v>
      </c>
    </row>
    <row r="36" spans="1:14" s="3" customFormat="1" ht="14.65" customHeight="1">
      <c r="A36" s="28" t="s">
        <v>37</v>
      </c>
      <c r="B36" s="39">
        <f t="shared" si="6"/>
        <v>100</v>
      </c>
      <c r="C36" s="60">
        <f t="shared" si="6"/>
        <v>9.6898840780739128</v>
      </c>
      <c r="D36" s="60">
        <f t="shared" si="6"/>
        <v>7.2079659169721593</v>
      </c>
      <c r="E36" s="60">
        <f t="shared" si="6"/>
        <v>6.301397007827207</v>
      </c>
      <c r="F36" s="60">
        <f t="shared" si="6"/>
        <v>4.9440206083424156</v>
      </c>
      <c r="G36" s="60">
        <f t="shared" si="6"/>
        <v>4.8449420390369564</v>
      </c>
      <c r="H36" s="60">
        <f t="shared" si="6"/>
        <v>3.7204002774199942</v>
      </c>
      <c r="I36" s="60">
        <f t="shared" si="6"/>
        <v>2.1202813831368275</v>
      </c>
      <c r="J36" s="60">
        <f t="shared" si="6"/>
        <v>14.326761121569405</v>
      </c>
      <c r="K36" s="60">
        <f t="shared" si="6"/>
        <v>21.202813831368275</v>
      </c>
      <c r="L36" s="60">
        <f t="shared" si="6"/>
        <v>12.369959377786584</v>
      </c>
      <c r="M36" s="60">
        <f t="shared" si="6"/>
        <v>8.6099276726444067</v>
      </c>
      <c r="N36" s="60">
        <f t="shared" si="6"/>
        <v>4.6616466858218564</v>
      </c>
    </row>
    <row r="37" spans="1:14" s="3" customFormat="1" ht="14.65" customHeight="1">
      <c r="A37" s="29" t="s">
        <v>38</v>
      </c>
      <c r="B37" s="42">
        <f t="shared" si="6"/>
        <v>100</v>
      </c>
      <c r="C37" s="61">
        <f t="shared" si="6"/>
        <v>10.120936894705146</v>
      </c>
      <c r="D37" s="61">
        <f t="shared" si="6"/>
        <v>7.334342497192246</v>
      </c>
      <c r="E37" s="61">
        <f t="shared" si="6"/>
        <v>6.7174503963409675</v>
      </c>
      <c r="F37" s="61">
        <f t="shared" si="6"/>
        <v>4.9090938685157157</v>
      </c>
      <c r="G37" s="61">
        <f t="shared" si="6"/>
        <v>4.7430701368881945</v>
      </c>
      <c r="H37" s="61">
        <f t="shared" si="6"/>
        <v>4.1017627813858102</v>
      </c>
      <c r="I37" s="61">
        <f t="shared" si="6"/>
        <v>2.9054153034816155</v>
      </c>
      <c r="J37" s="61">
        <f t="shared" si="6"/>
        <v>1.8197503133291013</v>
      </c>
      <c r="K37" s="61">
        <f t="shared" si="6"/>
        <v>32.07513387697967</v>
      </c>
      <c r="L37" s="61">
        <f t="shared" si="6"/>
        <v>12.961244852450477</v>
      </c>
      <c r="M37" s="61">
        <f t="shared" si="6"/>
        <v>8.1091199114540107</v>
      </c>
      <c r="N37" s="61">
        <f t="shared" si="6"/>
        <v>4.202679167277048</v>
      </c>
    </row>
    <row r="38" spans="1:14" s="3" customFormat="1" ht="14.65" customHeight="1">
      <c r="A38" s="28" t="s">
        <v>39</v>
      </c>
      <c r="B38" s="39">
        <f t="shared" si="6"/>
        <v>100</v>
      </c>
      <c r="C38" s="60">
        <f t="shared" si="6"/>
        <v>6.6720834435584448</v>
      </c>
      <c r="D38" s="60">
        <f t="shared" si="6"/>
        <v>3.3917841351422848</v>
      </c>
      <c r="E38" s="60">
        <f t="shared" si="6"/>
        <v>3.5996372019198066</v>
      </c>
      <c r="F38" s="60">
        <f t="shared" si="6"/>
        <v>2.3619666679263824</v>
      </c>
      <c r="G38" s="60">
        <f t="shared" si="6"/>
        <v>2.4016477079475456</v>
      </c>
      <c r="H38" s="60">
        <f t="shared" si="6"/>
        <v>1.4889837874607914</v>
      </c>
      <c r="I38" s="60">
        <f t="shared" si="6"/>
        <v>0.90888477381807187</v>
      </c>
      <c r="J38" s="60">
        <f t="shared" si="6"/>
        <v>0.36468765352783339</v>
      </c>
      <c r="K38" s="60">
        <f t="shared" si="6"/>
        <v>68.891954196742375</v>
      </c>
      <c r="L38" s="60">
        <f t="shared" si="6"/>
        <v>4.7541665092022223</v>
      </c>
      <c r="M38" s="60">
        <f t="shared" si="6"/>
        <v>3.355882241789804</v>
      </c>
      <c r="N38" s="60">
        <f t="shared" si="6"/>
        <v>1.8083216809644382</v>
      </c>
    </row>
    <row r="39" spans="1:14" s="3" customFormat="1" ht="14.65" customHeight="1">
      <c r="A39" s="29" t="s">
        <v>40</v>
      </c>
      <c r="B39" s="42">
        <f t="shared" si="6"/>
        <v>100</v>
      </c>
      <c r="C39" s="61">
        <f t="shared" si="6"/>
        <v>8.3217270194986064</v>
      </c>
      <c r="D39" s="61">
        <f t="shared" si="6"/>
        <v>5.3621169916434539</v>
      </c>
      <c r="E39" s="61">
        <f t="shared" si="6"/>
        <v>5.3621169916434539</v>
      </c>
      <c r="F39" s="61">
        <f t="shared" si="6"/>
        <v>4.1434540389972145</v>
      </c>
      <c r="G39" s="61">
        <f t="shared" si="6"/>
        <v>4.422005571030641</v>
      </c>
      <c r="H39" s="61">
        <f t="shared" si="6"/>
        <v>4.2130919220055709</v>
      </c>
      <c r="I39" s="61">
        <f t="shared" si="6"/>
        <v>2.6114206128133706</v>
      </c>
      <c r="J39" s="61">
        <f t="shared" si="6"/>
        <v>27.750696378830085</v>
      </c>
      <c r="K39" s="61">
        <f t="shared" si="6"/>
        <v>18.488857938718663</v>
      </c>
      <c r="L39" s="61">
        <f t="shared" si="6"/>
        <v>7.8342618384401117</v>
      </c>
      <c r="M39" s="61">
        <f t="shared" si="6"/>
        <v>7.2771587743732589</v>
      </c>
      <c r="N39" s="61">
        <f t="shared" si="6"/>
        <v>4.2130919220055709</v>
      </c>
    </row>
    <row r="40" spans="1:14" s="3" customFormat="1" ht="14.65" customHeight="1">
      <c r="A40" s="30" t="s">
        <v>41</v>
      </c>
      <c r="B40" s="39">
        <f t="shared" si="6"/>
        <v>100</v>
      </c>
      <c r="C40" s="60">
        <f t="shared" si="6"/>
        <v>8.087828162291169</v>
      </c>
      <c r="D40" s="60">
        <f t="shared" si="6"/>
        <v>5.1398568019093078</v>
      </c>
      <c r="E40" s="60">
        <f t="shared" si="6"/>
        <v>5.7508353221957043</v>
      </c>
      <c r="F40" s="60">
        <f t="shared" si="6"/>
        <v>4.3818615751789975</v>
      </c>
      <c r="G40" s="60">
        <f t="shared" si="6"/>
        <v>4.2004773269689739</v>
      </c>
      <c r="H40" s="60">
        <f t="shared" si="6"/>
        <v>3.7479713603818614</v>
      </c>
      <c r="I40" s="60">
        <f t="shared" si="6"/>
        <v>3.6926014319809068</v>
      </c>
      <c r="J40" s="60">
        <f t="shared" si="6"/>
        <v>23.730787589498807</v>
      </c>
      <c r="K40" s="60">
        <f t="shared" si="6"/>
        <v>22.296897374701672</v>
      </c>
      <c r="L40" s="60">
        <f t="shared" si="6"/>
        <v>8.3474940334128878</v>
      </c>
      <c r="M40" s="60">
        <f t="shared" si="6"/>
        <v>6.296897374701671</v>
      </c>
      <c r="N40" s="60">
        <f t="shared" si="6"/>
        <v>4.3264916467780425</v>
      </c>
    </row>
    <row r="41" spans="1:14" s="3" customFormat="1" ht="14.65" customHeight="1">
      <c r="A41" s="29" t="s">
        <v>42</v>
      </c>
      <c r="B41" s="42">
        <f t="shared" si="6"/>
        <v>100</v>
      </c>
      <c r="C41" s="61">
        <f t="shared" si="6"/>
        <v>5.4151299811100113</v>
      </c>
      <c r="D41" s="61">
        <f t="shared" si="6"/>
        <v>3.4181883601691103</v>
      </c>
      <c r="E41" s="61">
        <f t="shared" si="6"/>
        <v>3.1033552217324818</v>
      </c>
      <c r="F41" s="61">
        <f t="shared" si="6"/>
        <v>2.7705316182423316</v>
      </c>
      <c r="G41" s="61">
        <f t="shared" si="6"/>
        <v>3.2292884771071333</v>
      </c>
      <c r="H41" s="61">
        <f t="shared" si="6"/>
        <v>1.8440226679859675</v>
      </c>
      <c r="I41" s="61">
        <f t="shared" si="6"/>
        <v>1.475218134388774</v>
      </c>
      <c r="J41" s="61">
        <f t="shared" si="6"/>
        <v>48.781145992623912</v>
      </c>
      <c r="K41" s="61">
        <f t="shared" si="6"/>
        <v>14.941081226949716</v>
      </c>
      <c r="L41" s="61">
        <f t="shared" si="6"/>
        <v>7.1062336961410448</v>
      </c>
      <c r="M41" s="61">
        <f t="shared" si="6"/>
        <v>5.3611585859494468</v>
      </c>
      <c r="N41" s="61">
        <f t="shared" si="6"/>
        <v>2.5546460376000719</v>
      </c>
    </row>
    <row r="42" spans="1:14" s="3" customFormat="1" ht="14.65" customHeight="1">
      <c r="A42" s="28" t="s">
        <v>43</v>
      </c>
      <c r="B42" s="39">
        <f t="shared" si="6"/>
        <v>100</v>
      </c>
      <c r="C42" s="60">
        <f t="shared" si="6"/>
        <v>5.5499664654594234</v>
      </c>
      <c r="D42" s="60">
        <f t="shared" si="6"/>
        <v>4.6277665995975852</v>
      </c>
      <c r="E42" s="60">
        <f t="shared" si="6"/>
        <v>6.4386317907444672</v>
      </c>
      <c r="F42" s="60">
        <f t="shared" si="6"/>
        <v>3.1019450033534541</v>
      </c>
      <c r="G42" s="60">
        <f t="shared" si="6"/>
        <v>3.722334004024145</v>
      </c>
      <c r="H42" s="60">
        <f t="shared" si="6"/>
        <v>3.8732394366197185</v>
      </c>
      <c r="I42" s="60">
        <f t="shared" si="6"/>
        <v>2.8001341381623073</v>
      </c>
      <c r="J42" s="60">
        <f t="shared" si="6"/>
        <v>22.367538564721663</v>
      </c>
      <c r="K42" s="60">
        <f t="shared" si="6"/>
        <v>30.197853789403084</v>
      </c>
      <c r="L42" s="60">
        <f t="shared" si="6"/>
        <v>5.7176391683433936</v>
      </c>
      <c r="M42" s="60">
        <f t="shared" si="6"/>
        <v>5.4661301140174379</v>
      </c>
      <c r="N42" s="60">
        <f t="shared" si="6"/>
        <v>6.1368209255533195</v>
      </c>
    </row>
    <row r="43" spans="1:14" s="3" customFormat="1" ht="14.65" customHeight="1">
      <c r="A43" s="29" t="s">
        <v>44</v>
      </c>
      <c r="B43" s="42">
        <f t="shared" si="6"/>
        <v>100</v>
      </c>
      <c r="C43" s="61">
        <f t="shared" si="6"/>
        <v>6.9291338582677167</v>
      </c>
      <c r="D43" s="61">
        <f t="shared" si="6"/>
        <v>5.7742782152230969</v>
      </c>
      <c r="E43" s="61">
        <f t="shared" si="6"/>
        <v>5.9667541557305332</v>
      </c>
      <c r="F43" s="61">
        <f t="shared" si="6"/>
        <v>5.1968503937007871</v>
      </c>
      <c r="G43" s="61">
        <f t="shared" si="6"/>
        <v>5.0743657042869641</v>
      </c>
      <c r="H43" s="61">
        <f t="shared" si="6"/>
        <v>4.8293963254593173</v>
      </c>
      <c r="I43" s="61">
        <f t="shared" si="6"/>
        <v>5.4418197725284339</v>
      </c>
      <c r="J43" s="61">
        <f t="shared" si="6"/>
        <v>22.274715660542434</v>
      </c>
      <c r="K43" s="61">
        <f t="shared" si="6"/>
        <v>18.705161854768154</v>
      </c>
      <c r="L43" s="61">
        <f t="shared" si="6"/>
        <v>9.028871391076116</v>
      </c>
      <c r="M43" s="61">
        <f t="shared" si="6"/>
        <v>6.2817147856517934</v>
      </c>
      <c r="N43" s="61">
        <f t="shared" si="6"/>
        <v>4.4969378827646542</v>
      </c>
    </row>
    <row r="44" spans="1:14" s="3" customFormat="1" ht="14.65" customHeight="1">
      <c r="A44" s="28" t="s">
        <v>45</v>
      </c>
      <c r="B44" s="39">
        <f t="shared" si="6"/>
        <v>100</v>
      </c>
      <c r="C44" s="60">
        <f t="shared" si="6"/>
        <v>9.3183006047935493</v>
      </c>
      <c r="D44" s="60">
        <f t="shared" si="6"/>
        <v>5.2340775031732996</v>
      </c>
      <c r="E44" s="60">
        <f t="shared" si="6"/>
        <v>5.9284700963189723</v>
      </c>
      <c r="F44" s="60">
        <f t="shared" si="6"/>
        <v>5.1220786978272228</v>
      </c>
      <c r="G44" s="60">
        <f t="shared" si="6"/>
        <v>3.9348913611588143</v>
      </c>
      <c r="H44" s="60">
        <f t="shared" si="6"/>
        <v>3.9348913611588143</v>
      </c>
      <c r="I44" s="60">
        <f t="shared" si="6"/>
        <v>4.3754199955200477</v>
      </c>
      <c r="J44" s="60">
        <f t="shared" si="6"/>
        <v>13.268125139998507</v>
      </c>
      <c r="K44" s="60">
        <f t="shared" si="6"/>
        <v>27.917568879265289</v>
      </c>
      <c r="L44" s="60">
        <f t="shared" si="6"/>
        <v>9.8932278055700742</v>
      </c>
      <c r="M44" s="60">
        <f t="shared" si="6"/>
        <v>6.9140595833644438</v>
      </c>
      <c r="N44" s="60">
        <f t="shared" si="6"/>
        <v>4.158888971850967</v>
      </c>
    </row>
    <row r="45" spans="1:14" s="3" customFormat="1" ht="14.65" customHeight="1">
      <c r="A45" s="29" t="s">
        <v>46</v>
      </c>
      <c r="B45" s="42">
        <f t="shared" ref="B45:N46" si="7">B25*100/$B25</f>
        <v>100</v>
      </c>
      <c r="C45" s="61">
        <f t="shared" si="7"/>
        <v>12.892889838266708</v>
      </c>
      <c r="D45" s="61">
        <f t="shared" si="7"/>
        <v>5.279218797680806</v>
      </c>
      <c r="E45" s="61">
        <f t="shared" si="7"/>
        <v>5.9200488251449492</v>
      </c>
      <c r="F45" s="61">
        <f t="shared" si="7"/>
        <v>4.5163259078425391</v>
      </c>
      <c r="G45" s="61">
        <f t="shared" si="7"/>
        <v>4.6536466280134272</v>
      </c>
      <c r="H45" s="61">
        <f t="shared" si="7"/>
        <v>4.195910894110467</v>
      </c>
      <c r="I45" s="61">
        <f t="shared" si="7"/>
        <v>4.0738480317363441</v>
      </c>
      <c r="J45" s="61">
        <f t="shared" si="7"/>
        <v>24.732987488556606</v>
      </c>
      <c r="K45" s="61">
        <f t="shared" si="7"/>
        <v>14.357644186756179</v>
      </c>
      <c r="L45" s="61">
        <f t="shared" si="7"/>
        <v>8.1782117790662188</v>
      </c>
      <c r="M45" s="61">
        <f t="shared" si="7"/>
        <v>6.4083002746414399</v>
      </c>
      <c r="N45" s="61">
        <f t="shared" si="7"/>
        <v>4.7909673481843154</v>
      </c>
    </row>
    <row r="46" spans="1:14" s="3" customFormat="1" ht="14.65" customHeight="1">
      <c r="A46" s="28" t="s">
        <v>47</v>
      </c>
      <c r="B46" s="39">
        <f t="shared" si="7"/>
        <v>100</v>
      </c>
      <c r="C46" s="60">
        <f t="shared" si="7"/>
        <v>8.4509966777408643</v>
      </c>
      <c r="D46" s="60">
        <f t="shared" si="7"/>
        <v>6.8417774086378733</v>
      </c>
      <c r="E46" s="60">
        <f t="shared" si="7"/>
        <v>7.8903654485049834</v>
      </c>
      <c r="F46" s="60">
        <f t="shared" si="7"/>
        <v>5.4298172757475083</v>
      </c>
      <c r="G46" s="60">
        <f t="shared" si="7"/>
        <v>5.1598837209302326</v>
      </c>
      <c r="H46" s="60">
        <f t="shared" si="7"/>
        <v>4.6615448504983386</v>
      </c>
      <c r="I46" s="60">
        <f t="shared" si="7"/>
        <v>4.5577242524916945</v>
      </c>
      <c r="J46" s="60">
        <f t="shared" si="7"/>
        <v>10.392441860465116</v>
      </c>
      <c r="K46" s="60">
        <f t="shared" si="7"/>
        <v>25.612541528239202</v>
      </c>
      <c r="L46" s="60">
        <f t="shared" si="7"/>
        <v>8.9700996677740861</v>
      </c>
      <c r="M46" s="60">
        <f t="shared" si="7"/>
        <v>6.9663621262458468</v>
      </c>
      <c r="N46" s="60">
        <f t="shared" si="7"/>
        <v>5.0664451827242525</v>
      </c>
    </row>
    <row r="47" spans="1:14" s="230" customFormat="1" ht="20.25" customHeight="1">
      <c r="A47" s="378" t="s">
        <v>128</v>
      </c>
      <c r="B47" s="378"/>
      <c r="C47" s="378"/>
      <c r="D47" s="378"/>
      <c r="E47" s="378"/>
      <c r="F47" s="378"/>
      <c r="G47" s="378"/>
      <c r="H47" s="378"/>
      <c r="I47" s="378"/>
      <c r="J47" s="378"/>
      <c r="K47" s="378"/>
      <c r="L47" s="378"/>
      <c r="M47" s="378"/>
      <c r="N47" s="378"/>
    </row>
    <row r="48" spans="1:14" s="3" customFormat="1" ht="11.5"/>
    <row r="49" s="3" customFormat="1" ht="11.5"/>
    <row r="50" s="3" customFormat="1" ht="11.5"/>
    <row r="51" s="3" customFormat="1" ht="11.5"/>
    <row r="52" s="3" customFormat="1" ht="11.5"/>
    <row r="53" s="3" customFormat="1" ht="11.5"/>
    <row r="54" s="3" customFormat="1" ht="11.5"/>
    <row r="55" s="3" customFormat="1" ht="11.5"/>
    <row r="56" s="3" customFormat="1" ht="11.5"/>
    <row r="57" s="3" customFormat="1" ht="11.5"/>
    <row r="58" s="3" customFormat="1" ht="11.5"/>
    <row r="59" s="3" customFormat="1" ht="11.5"/>
    <row r="60" s="3" customFormat="1" ht="11.5"/>
    <row r="61" s="3" customFormat="1" ht="11.5"/>
    <row r="62" s="3" customFormat="1" ht="11.5"/>
    <row r="63" s="3" customFormat="1" ht="11.5"/>
    <row r="64" s="3" customFormat="1" ht="11.5"/>
    <row r="65" s="3" customFormat="1" ht="11.5"/>
    <row r="66" s="3" customFormat="1" ht="11.5"/>
  </sheetData>
  <mergeCells count="6">
    <mergeCell ref="A47:N47"/>
    <mergeCell ref="A5:A6"/>
    <mergeCell ref="B5:B6"/>
    <mergeCell ref="C5:N5"/>
    <mergeCell ref="B7:N7"/>
    <mergeCell ref="B27:N27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8"/>
  <sheetViews>
    <sheetView workbookViewId="0"/>
  </sheetViews>
  <sheetFormatPr baseColWidth="10" defaultColWidth="10.81640625" defaultRowHeight="12.5"/>
  <cols>
    <col min="1" max="1" width="24.453125" style="2" customWidth="1"/>
    <col min="2" max="14" width="10.81640625" style="2" customWidth="1"/>
    <col min="15" max="16384" width="10.81640625" style="2"/>
  </cols>
  <sheetData>
    <row r="1" spans="1:14" s="5" customFormat="1" ht="20.25" customHeight="1">
      <c r="A1" s="4" t="s">
        <v>0</v>
      </c>
    </row>
    <row r="2" spans="1:14">
      <c r="A2" s="1"/>
    </row>
    <row r="3" spans="1:14" ht="14.65" customHeight="1">
      <c r="A3" s="9" t="s">
        <v>403</v>
      </c>
    </row>
    <row r="4" spans="1:14" s="3" customFormat="1" ht="14.65" customHeight="1"/>
    <row r="5" spans="1:14" s="11" customFormat="1" ht="14.65" customHeight="1">
      <c r="A5" s="368" t="s">
        <v>28</v>
      </c>
      <c r="B5" s="368" t="s">
        <v>1</v>
      </c>
      <c r="C5" s="384" t="s">
        <v>97</v>
      </c>
      <c r="D5" s="437"/>
      <c r="E5" s="437"/>
      <c r="F5" s="437"/>
      <c r="G5" s="437"/>
      <c r="H5" s="437"/>
      <c r="I5" s="437"/>
      <c r="J5" s="437"/>
      <c r="K5" s="437"/>
      <c r="L5" s="437"/>
      <c r="M5" s="437"/>
      <c r="N5" s="437"/>
    </row>
    <row r="6" spans="1:14" s="11" customFormat="1" ht="31.5" customHeight="1">
      <c r="A6" s="368"/>
      <c r="B6" s="368"/>
      <c r="C6" s="80" t="s">
        <v>94</v>
      </c>
      <c r="D6" s="80" t="s">
        <v>95</v>
      </c>
      <c r="E6" s="80" t="s">
        <v>96</v>
      </c>
      <c r="F6" s="80" t="s">
        <v>85</v>
      </c>
      <c r="G6" s="80" t="s">
        <v>86</v>
      </c>
      <c r="H6" s="80" t="s">
        <v>87</v>
      </c>
      <c r="I6" s="80" t="s">
        <v>88</v>
      </c>
      <c r="J6" s="80" t="s">
        <v>89</v>
      </c>
      <c r="K6" s="80" t="s">
        <v>90</v>
      </c>
      <c r="L6" s="80" t="s">
        <v>91</v>
      </c>
      <c r="M6" s="80" t="s">
        <v>92</v>
      </c>
      <c r="N6" s="80" t="s">
        <v>93</v>
      </c>
    </row>
    <row r="7" spans="1:14" s="3" customFormat="1" ht="14.65" customHeight="1">
      <c r="A7" s="8"/>
      <c r="B7" s="364" t="s">
        <v>5</v>
      </c>
      <c r="C7" s="364"/>
      <c r="D7" s="364"/>
      <c r="E7" s="364"/>
      <c r="F7" s="364"/>
      <c r="G7" s="364"/>
      <c r="H7" s="364"/>
      <c r="I7" s="364"/>
      <c r="J7" s="364"/>
      <c r="K7" s="364"/>
      <c r="L7" s="364"/>
      <c r="M7" s="364"/>
      <c r="N7" s="364"/>
    </row>
    <row r="8" spans="1:14" s="3" customFormat="1" ht="14.65" customHeight="1">
      <c r="A8" s="26" t="s">
        <v>29</v>
      </c>
      <c r="B8" s="39">
        <f t="shared" ref="B8:N8" si="0">B9+B20</f>
        <v>482174</v>
      </c>
      <c r="C8" s="39">
        <f t="shared" si="0"/>
        <v>33666</v>
      </c>
      <c r="D8" s="39">
        <f t="shared" si="0"/>
        <v>20446</v>
      </c>
      <c r="E8" s="39">
        <f t="shared" si="0"/>
        <v>19227</v>
      </c>
      <c r="F8" s="39">
        <f t="shared" si="0"/>
        <v>14421</v>
      </c>
      <c r="G8" s="39">
        <f t="shared" si="0"/>
        <v>13686</v>
      </c>
      <c r="H8" s="39">
        <f t="shared" si="0"/>
        <v>9985</v>
      </c>
      <c r="I8" s="39">
        <f t="shared" si="0"/>
        <v>6543</v>
      </c>
      <c r="J8" s="39">
        <f t="shared" si="0"/>
        <v>153956</v>
      </c>
      <c r="K8" s="39">
        <f t="shared" si="0"/>
        <v>145088</v>
      </c>
      <c r="L8" s="39">
        <f t="shared" si="0"/>
        <v>28959</v>
      </c>
      <c r="M8" s="39">
        <f t="shared" si="0"/>
        <v>22967</v>
      </c>
      <c r="N8" s="39">
        <f t="shared" si="0"/>
        <v>13230</v>
      </c>
    </row>
    <row r="9" spans="1:14" s="3" customFormat="1" ht="14.65" customHeight="1">
      <c r="A9" s="27" t="s">
        <v>30</v>
      </c>
      <c r="B9" s="42">
        <f>SUM(C9:N9)</f>
        <v>470754</v>
      </c>
      <c r="C9" s="42">
        <v>32946</v>
      </c>
      <c r="D9" s="42">
        <v>19911</v>
      </c>
      <c r="E9" s="42">
        <v>18597</v>
      </c>
      <c r="F9" s="42">
        <v>13965</v>
      </c>
      <c r="G9" s="42">
        <v>13220</v>
      </c>
      <c r="H9" s="42">
        <v>9592</v>
      </c>
      <c r="I9" s="42">
        <v>6043</v>
      </c>
      <c r="J9" s="42">
        <v>150644</v>
      </c>
      <c r="K9" s="42">
        <v>142573</v>
      </c>
      <c r="L9" s="42">
        <v>28158</v>
      </c>
      <c r="M9" s="42">
        <v>22315</v>
      </c>
      <c r="N9" s="42">
        <v>12790</v>
      </c>
    </row>
    <row r="10" spans="1:14" s="3" customFormat="1" ht="14.65" customHeight="1">
      <c r="A10" s="28" t="s">
        <v>31</v>
      </c>
      <c r="B10" s="39" t="s">
        <v>53</v>
      </c>
      <c r="C10" s="39" t="s">
        <v>53</v>
      </c>
      <c r="D10" s="39" t="s">
        <v>53</v>
      </c>
      <c r="E10" s="39" t="s">
        <v>53</v>
      </c>
      <c r="F10" s="39" t="s">
        <v>53</v>
      </c>
      <c r="G10" s="39" t="s">
        <v>53</v>
      </c>
      <c r="H10" s="39" t="s">
        <v>53</v>
      </c>
      <c r="I10" s="39" t="s">
        <v>53</v>
      </c>
      <c r="J10" s="39" t="s">
        <v>53</v>
      </c>
      <c r="K10" s="39" t="s">
        <v>53</v>
      </c>
      <c r="L10" s="39" t="s">
        <v>53</v>
      </c>
      <c r="M10" s="39" t="s">
        <v>53</v>
      </c>
      <c r="N10" s="39" t="s">
        <v>53</v>
      </c>
    </row>
    <row r="11" spans="1:14" s="3" customFormat="1" ht="14.65" customHeight="1">
      <c r="A11" s="29" t="s">
        <v>32</v>
      </c>
      <c r="B11" s="42">
        <f t="shared" ref="B11:B19" si="1">SUM(C11:N11)</f>
        <v>1755</v>
      </c>
      <c r="C11" s="42">
        <v>122</v>
      </c>
      <c r="D11" s="42">
        <v>84</v>
      </c>
      <c r="E11" s="42">
        <v>63</v>
      </c>
      <c r="F11" s="42">
        <v>82</v>
      </c>
      <c r="G11" s="42">
        <v>82</v>
      </c>
      <c r="H11" s="42">
        <v>37</v>
      </c>
      <c r="I11" s="42">
        <v>59</v>
      </c>
      <c r="J11" s="42">
        <v>744</v>
      </c>
      <c r="K11" s="42">
        <v>246</v>
      </c>
      <c r="L11" s="42">
        <v>121</v>
      </c>
      <c r="M11" s="42">
        <v>72</v>
      </c>
      <c r="N11" s="42">
        <v>43</v>
      </c>
    </row>
    <row r="12" spans="1:14" s="3" customFormat="1" ht="14.65" customHeight="1">
      <c r="A12" s="28" t="s">
        <v>33</v>
      </c>
      <c r="B12" s="39">
        <f t="shared" si="1"/>
        <v>32998</v>
      </c>
      <c r="C12" s="39">
        <v>1905</v>
      </c>
      <c r="D12" s="39">
        <v>1010</v>
      </c>
      <c r="E12" s="39">
        <v>650</v>
      </c>
      <c r="F12" s="39">
        <v>568</v>
      </c>
      <c r="G12" s="39">
        <v>422</v>
      </c>
      <c r="H12" s="39">
        <v>217</v>
      </c>
      <c r="I12" s="39">
        <v>187</v>
      </c>
      <c r="J12" s="39">
        <v>23410</v>
      </c>
      <c r="K12" s="39">
        <v>2005</v>
      </c>
      <c r="L12" s="39">
        <v>1142</v>
      </c>
      <c r="M12" s="39">
        <v>938</v>
      </c>
      <c r="N12" s="39">
        <v>544</v>
      </c>
    </row>
    <row r="13" spans="1:14" s="3" customFormat="1" ht="14.65" customHeight="1">
      <c r="A13" s="29" t="s">
        <v>34</v>
      </c>
      <c r="B13" s="64" t="s">
        <v>53</v>
      </c>
      <c r="C13" s="64" t="s">
        <v>53</v>
      </c>
      <c r="D13" s="64" t="s">
        <v>53</v>
      </c>
      <c r="E13" s="64" t="s">
        <v>53</v>
      </c>
      <c r="F13" s="64" t="s">
        <v>53</v>
      </c>
      <c r="G13" s="64" t="s">
        <v>53</v>
      </c>
      <c r="H13" s="64" t="s">
        <v>53</v>
      </c>
      <c r="I13" s="64" t="s">
        <v>53</v>
      </c>
      <c r="J13" s="64" t="s">
        <v>53</v>
      </c>
      <c r="K13" s="64" t="s">
        <v>53</v>
      </c>
      <c r="L13" s="64" t="s">
        <v>53</v>
      </c>
      <c r="M13" s="64" t="s">
        <v>53</v>
      </c>
      <c r="N13" s="64" t="s">
        <v>53</v>
      </c>
    </row>
    <row r="14" spans="1:14" s="3" customFormat="1" ht="14.65" customHeight="1">
      <c r="A14" s="28" t="s">
        <v>35</v>
      </c>
      <c r="B14" s="39">
        <f t="shared" si="1"/>
        <v>132982</v>
      </c>
      <c r="C14" s="39">
        <v>4437</v>
      </c>
      <c r="D14" s="39">
        <v>2649</v>
      </c>
      <c r="E14" s="39">
        <v>2255</v>
      </c>
      <c r="F14" s="39">
        <v>1470</v>
      </c>
      <c r="G14" s="39">
        <v>1394</v>
      </c>
      <c r="H14" s="39">
        <v>900</v>
      </c>
      <c r="I14" s="39">
        <v>490</v>
      </c>
      <c r="J14" s="39">
        <v>106339</v>
      </c>
      <c r="K14" s="39">
        <v>4068</v>
      </c>
      <c r="L14" s="39">
        <v>2650</v>
      </c>
      <c r="M14" s="39">
        <v>3567</v>
      </c>
      <c r="N14" s="39">
        <v>2763</v>
      </c>
    </row>
    <row r="15" spans="1:14" s="3" customFormat="1" ht="14.65" customHeight="1">
      <c r="A15" s="29" t="s">
        <v>36</v>
      </c>
      <c r="B15" s="42">
        <f t="shared" si="1"/>
        <v>26818</v>
      </c>
      <c r="C15" s="42">
        <v>1975</v>
      </c>
      <c r="D15" s="42">
        <v>1277</v>
      </c>
      <c r="E15" s="42">
        <v>1240</v>
      </c>
      <c r="F15" s="42">
        <v>857</v>
      </c>
      <c r="G15" s="42">
        <v>899</v>
      </c>
      <c r="H15" s="42">
        <v>728</v>
      </c>
      <c r="I15" s="42">
        <v>539</v>
      </c>
      <c r="J15" s="42">
        <v>9197</v>
      </c>
      <c r="K15" s="42">
        <v>5154</v>
      </c>
      <c r="L15" s="42">
        <v>2266</v>
      </c>
      <c r="M15" s="42">
        <v>1777</v>
      </c>
      <c r="N15" s="42">
        <v>909</v>
      </c>
    </row>
    <row r="16" spans="1:14" s="3" customFormat="1" ht="14.65" customHeight="1">
      <c r="A16" s="28" t="s">
        <v>37</v>
      </c>
      <c r="B16" s="39">
        <f t="shared" si="1"/>
        <v>35825</v>
      </c>
      <c r="C16" s="39">
        <v>3681</v>
      </c>
      <c r="D16" s="39">
        <v>2717</v>
      </c>
      <c r="E16" s="39">
        <v>2363</v>
      </c>
      <c r="F16" s="39">
        <v>1985</v>
      </c>
      <c r="G16" s="39">
        <v>2007</v>
      </c>
      <c r="H16" s="39">
        <v>1545</v>
      </c>
      <c r="I16" s="39">
        <v>891</v>
      </c>
      <c r="J16" s="39">
        <v>5104</v>
      </c>
      <c r="K16" s="39">
        <v>6897</v>
      </c>
      <c r="L16" s="39">
        <v>3874</v>
      </c>
      <c r="M16" s="39">
        <v>3189</v>
      </c>
      <c r="N16" s="39">
        <v>1572</v>
      </c>
    </row>
    <row r="17" spans="1:14" s="3" customFormat="1" ht="14.65" customHeight="1">
      <c r="A17" s="29" t="s">
        <v>38</v>
      </c>
      <c r="B17" s="42">
        <f t="shared" si="1"/>
        <v>86348</v>
      </c>
      <c r="C17" s="42">
        <v>9223</v>
      </c>
      <c r="D17" s="42">
        <v>6291</v>
      </c>
      <c r="E17" s="42">
        <v>6068</v>
      </c>
      <c r="F17" s="42">
        <v>4616</v>
      </c>
      <c r="G17" s="42">
        <v>4587</v>
      </c>
      <c r="H17" s="42">
        <v>3633</v>
      </c>
      <c r="I17" s="42">
        <v>2441</v>
      </c>
      <c r="J17" s="42">
        <v>1500</v>
      </c>
      <c r="K17" s="42">
        <v>26970</v>
      </c>
      <c r="L17" s="42">
        <v>10328</v>
      </c>
      <c r="M17" s="42">
        <v>7001</v>
      </c>
      <c r="N17" s="42">
        <v>3690</v>
      </c>
    </row>
    <row r="18" spans="1:14" s="3" customFormat="1" ht="14.65" customHeight="1">
      <c r="A18" s="28" t="s">
        <v>39</v>
      </c>
      <c r="B18" s="39">
        <f t="shared" si="1"/>
        <v>139292</v>
      </c>
      <c r="C18" s="39">
        <v>10339</v>
      </c>
      <c r="D18" s="39">
        <v>4916</v>
      </c>
      <c r="E18" s="39">
        <v>5111</v>
      </c>
      <c r="F18" s="39">
        <v>3727</v>
      </c>
      <c r="G18" s="39">
        <v>3169</v>
      </c>
      <c r="H18" s="39">
        <v>1977</v>
      </c>
      <c r="I18" s="39">
        <v>1009</v>
      </c>
      <c r="J18" s="39">
        <v>222</v>
      </c>
      <c r="K18" s="39">
        <v>95107</v>
      </c>
      <c r="L18" s="39">
        <v>6534</v>
      </c>
      <c r="M18" s="39">
        <v>4665</v>
      </c>
      <c r="N18" s="39">
        <v>2516</v>
      </c>
    </row>
    <row r="19" spans="1:14" s="3" customFormat="1" ht="14.65" customHeight="1">
      <c r="A19" s="29" t="s">
        <v>40</v>
      </c>
      <c r="B19" s="42">
        <f t="shared" si="1"/>
        <v>12574</v>
      </c>
      <c r="C19" s="42">
        <v>1154</v>
      </c>
      <c r="D19" s="42">
        <v>905</v>
      </c>
      <c r="E19" s="42">
        <v>798</v>
      </c>
      <c r="F19" s="42">
        <v>635</v>
      </c>
      <c r="G19" s="42">
        <v>631</v>
      </c>
      <c r="H19" s="42">
        <v>540</v>
      </c>
      <c r="I19" s="42">
        <v>418</v>
      </c>
      <c r="J19" s="42">
        <v>2559</v>
      </c>
      <c r="K19" s="42">
        <v>2015</v>
      </c>
      <c r="L19" s="42">
        <v>1167</v>
      </c>
      <c r="M19" s="42">
        <v>1037</v>
      </c>
      <c r="N19" s="42">
        <v>715</v>
      </c>
    </row>
    <row r="20" spans="1:14" s="3" customFormat="1" ht="14.65" customHeight="1">
      <c r="A20" s="30" t="s">
        <v>41</v>
      </c>
      <c r="B20" s="39">
        <f>SUM(C20:N20)</f>
        <v>11420</v>
      </c>
      <c r="C20" s="39">
        <v>720</v>
      </c>
      <c r="D20" s="39">
        <v>535</v>
      </c>
      <c r="E20" s="39">
        <v>630</v>
      </c>
      <c r="F20" s="39">
        <v>456</v>
      </c>
      <c r="G20" s="39">
        <v>466</v>
      </c>
      <c r="H20" s="39">
        <v>393</v>
      </c>
      <c r="I20" s="39">
        <v>500</v>
      </c>
      <c r="J20" s="39">
        <v>3312</v>
      </c>
      <c r="K20" s="39">
        <v>2515</v>
      </c>
      <c r="L20" s="39">
        <v>801</v>
      </c>
      <c r="M20" s="39">
        <v>652</v>
      </c>
      <c r="N20" s="39">
        <v>440</v>
      </c>
    </row>
    <row r="21" spans="1:14" s="3" customFormat="1" ht="14.65" customHeight="1">
      <c r="A21" s="29" t="s">
        <v>42</v>
      </c>
      <c r="B21" s="42">
        <f t="shared" ref="B21:B26" si="2">SUM(C21:N21)</f>
        <v>2868</v>
      </c>
      <c r="C21" s="42">
        <v>93</v>
      </c>
      <c r="D21" s="42">
        <v>71</v>
      </c>
      <c r="E21" s="42">
        <v>75</v>
      </c>
      <c r="F21" s="42">
        <v>67</v>
      </c>
      <c r="G21" s="42">
        <v>72</v>
      </c>
      <c r="H21" s="42">
        <v>66</v>
      </c>
      <c r="I21" s="42">
        <v>45</v>
      </c>
      <c r="J21" s="42">
        <v>1591</v>
      </c>
      <c r="K21" s="42">
        <v>421</v>
      </c>
      <c r="L21" s="42">
        <v>173</v>
      </c>
      <c r="M21" s="42">
        <v>125</v>
      </c>
      <c r="N21" s="42">
        <v>69</v>
      </c>
    </row>
    <row r="22" spans="1:14" s="3" customFormat="1" ht="14.65" customHeight="1">
      <c r="A22" s="28" t="s">
        <v>43</v>
      </c>
      <c r="B22" s="39">
        <f t="shared" si="2"/>
        <v>861</v>
      </c>
      <c r="C22" s="39">
        <v>39</v>
      </c>
      <c r="D22" s="39">
        <v>32</v>
      </c>
      <c r="E22" s="39">
        <v>46</v>
      </c>
      <c r="F22" s="39">
        <v>26</v>
      </c>
      <c r="G22" s="39">
        <v>28</v>
      </c>
      <c r="H22" s="39">
        <v>32</v>
      </c>
      <c r="I22" s="39">
        <v>75</v>
      </c>
      <c r="J22" s="39">
        <v>228</v>
      </c>
      <c r="K22" s="39">
        <v>218</v>
      </c>
      <c r="L22" s="39">
        <v>54</v>
      </c>
      <c r="M22" s="39">
        <v>43</v>
      </c>
      <c r="N22" s="39">
        <v>40</v>
      </c>
    </row>
    <row r="23" spans="1:14" s="3" customFormat="1" ht="14.65" customHeight="1">
      <c r="A23" s="29" t="s">
        <v>44</v>
      </c>
      <c r="B23" s="64" t="s">
        <v>53</v>
      </c>
      <c r="C23" s="64" t="s">
        <v>53</v>
      </c>
      <c r="D23" s="64" t="s">
        <v>53</v>
      </c>
      <c r="E23" s="64" t="s">
        <v>53</v>
      </c>
      <c r="F23" s="64" t="s">
        <v>53</v>
      </c>
      <c r="G23" s="64" t="s">
        <v>53</v>
      </c>
      <c r="H23" s="64" t="s">
        <v>53</v>
      </c>
      <c r="I23" s="64" t="s">
        <v>53</v>
      </c>
      <c r="J23" s="64" t="s">
        <v>53</v>
      </c>
      <c r="K23" s="64" t="s">
        <v>53</v>
      </c>
      <c r="L23" s="64" t="s">
        <v>53</v>
      </c>
      <c r="M23" s="64" t="s">
        <v>53</v>
      </c>
      <c r="N23" s="64" t="s">
        <v>53</v>
      </c>
    </row>
    <row r="24" spans="1:14" s="3" customFormat="1" ht="14.65" customHeight="1">
      <c r="A24" s="28" t="s">
        <v>45</v>
      </c>
      <c r="B24" s="39">
        <f t="shared" si="2"/>
        <v>2041</v>
      </c>
      <c r="C24" s="39">
        <v>148</v>
      </c>
      <c r="D24" s="39">
        <v>84</v>
      </c>
      <c r="E24" s="39">
        <v>88</v>
      </c>
      <c r="F24" s="39">
        <v>94</v>
      </c>
      <c r="G24" s="39">
        <v>62</v>
      </c>
      <c r="H24" s="39">
        <v>49</v>
      </c>
      <c r="I24" s="39">
        <v>100</v>
      </c>
      <c r="J24" s="39">
        <v>364</v>
      </c>
      <c r="K24" s="39">
        <v>688</v>
      </c>
      <c r="L24" s="39">
        <v>166</v>
      </c>
      <c r="M24" s="39">
        <v>133</v>
      </c>
      <c r="N24" s="39">
        <v>65</v>
      </c>
    </row>
    <row r="25" spans="1:14" s="3" customFormat="1" ht="14.65" customHeight="1">
      <c r="A25" s="29" t="s">
        <v>46</v>
      </c>
      <c r="B25" s="42">
        <f t="shared" si="2"/>
        <v>1392</v>
      </c>
      <c r="C25" s="42">
        <v>106</v>
      </c>
      <c r="D25" s="42">
        <v>67</v>
      </c>
      <c r="E25" s="42">
        <v>70</v>
      </c>
      <c r="F25" s="42">
        <v>56</v>
      </c>
      <c r="G25" s="42">
        <v>64</v>
      </c>
      <c r="H25" s="42">
        <v>53</v>
      </c>
      <c r="I25" s="42">
        <v>63</v>
      </c>
      <c r="J25" s="42">
        <v>462</v>
      </c>
      <c r="K25" s="42">
        <v>228</v>
      </c>
      <c r="L25" s="42">
        <v>90</v>
      </c>
      <c r="M25" s="42">
        <v>87</v>
      </c>
      <c r="N25" s="42">
        <v>46</v>
      </c>
    </row>
    <row r="26" spans="1:14" s="3" customFormat="1" ht="14.65" customHeight="1">
      <c r="A26" s="28" t="s">
        <v>47</v>
      </c>
      <c r="B26" s="39">
        <f t="shared" si="2"/>
        <v>3428</v>
      </c>
      <c r="C26" s="39">
        <v>283</v>
      </c>
      <c r="D26" s="39">
        <v>256</v>
      </c>
      <c r="E26" s="39">
        <v>321</v>
      </c>
      <c r="F26" s="39">
        <v>188</v>
      </c>
      <c r="G26" s="39">
        <v>215</v>
      </c>
      <c r="H26" s="39">
        <v>169</v>
      </c>
      <c r="I26" s="39">
        <v>184</v>
      </c>
      <c r="J26" s="39">
        <v>362</v>
      </c>
      <c r="K26" s="39">
        <v>787</v>
      </c>
      <c r="L26" s="39">
        <v>253</v>
      </c>
      <c r="M26" s="39">
        <v>217</v>
      </c>
      <c r="N26" s="39">
        <v>193</v>
      </c>
    </row>
    <row r="27" spans="1:14" s="3" customFormat="1" ht="14.65" customHeight="1">
      <c r="B27" s="364" t="s">
        <v>48</v>
      </c>
      <c r="C27" s="364"/>
      <c r="D27" s="364"/>
      <c r="E27" s="364"/>
      <c r="F27" s="364"/>
      <c r="G27" s="364"/>
      <c r="H27" s="364"/>
      <c r="I27" s="364"/>
      <c r="J27" s="364"/>
      <c r="K27" s="364"/>
      <c r="L27" s="364"/>
      <c r="M27" s="364"/>
      <c r="N27" s="364"/>
    </row>
    <row r="28" spans="1:14" s="3" customFormat="1" ht="14.65" customHeight="1">
      <c r="A28" s="26" t="s">
        <v>29</v>
      </c>
      <c r="B28" s="39">
        <f>B8*100/$B8</f>
        <v>100</v>
      </c>
      <c r="C28" s="60">
        <f t="shared" ref="C28:N28" si="3">C8*100/$B8</f>
        <v>6.9821267841069821</v>
      </c>
      <c r="D28" s="60">
        <f t="shared" si="3"/>
        <v>4.240377954846176</v>
      </c>
      <c r="E28" s="60">
        <f t="shared" si="3"/>
        <v>3.9875646550830197</v>
      </c>
      <c r="F28" s="60">
        <f t="shared" si="3"/>
        <v>2.9908290368207329</v>
      </c>
      <c r="G28" s="60">
        <f t="shared" si="3"/>
        <v>2.8383944385221933</v>
      </c>
      <c r="H28" s="60">
        <f t="shared" si="3"/>
        <v>2.0708292027359416</v>
      </c>
      <c r="I28" s="60">
        <f t="shared" si="3"/>
        <v>1.3569790158739377</v>
      </c>
      <c r="J28" s="60">
        <f t="shared" si="3"/>
        <v>31.929552402244834</v>
      </c>
      <c r="K28" s="60">
        <f t="shared" si="3"/>
        <v>30.090382310120415</v>
      </c>
      <c r="L28" s="60">
        <f t="shared" si="3"/>
        <v>6.0059231729624578</v>
      </c>
      <c r="M28" s="60">
        <f t="shared" si="3"/>
        <v>4.7632182573096022</v>
      </c>
      <c r="N28" s="60">
        <f t="shared" si="3"/>
        <v>2.7438227693737116</v>
      </c>
    </row>
    <row r="29" spans="1:14" s="3" customFormat="1" ht="14.65" customHeight="1">
      <c r="A29" s="27" t="s">
        <v>30</v>
      </c>
      <c r="B29" s="42">
        <f t="shared" ref="B29:N44" si="4">B9*100/$B9</f>
        <v>100</v>
      </c>
      <c r="C29" s="61">
        <f t="shared" si="4"/>
        <v>6.9985597573254825</v>
      </c>
      <c r="D29" s="61">
        <f t="shared" si="4"/>
        <v>4.2295976242368623</v>
      </c>
      <c r="E29" s="61">
        <f t="shared" si="4"/>
        <v>3.9504709466090571</v>
      </c>
      <c r="F29" s="61">
        <f t="shared" si="4"/>
        <v>2.9665175441950571</v>
      </c>
      <c r="G29" s="61">
        <f t="shared" si="4"/>
        <v>2.8082607901366745</v>
      </c>
      <c r="H29" s="61">
        <f t="shared" si="4"/>
        <v>2.0375822616483346</v>
      </c>
      <c r="I29" s="61">
        <f t="shared" si="4"/>
        <v>1.2836853218453799</v>
      </c>
      <c r="J29" s="61">
        <f t="shared" si="4"/>
        <v>32.000577796471191</v>
      </c>
      <c r="K29" s="61">
        <f t="shared" si="4"/>
        <v>30.286094223309838</v>
      </c>
      <c r="L29" s="61">
        <f t="shared" si="4"/>
        <v>5.9814680278871766</v>
      </c>
      <c r="M29" s="61">
        <f t="shared" si="4"/>
        <v>4.7402677406883429</v>
      </c>
      <c r="N29" s="61">
        <f t="shared" si="4"/>
        <v>2.7169179656466009</v>
      </c>
    </row>
    <row r="30" spans="1:14" s="3" customFormat="1" ht="14.65" customHeight="1">
      <c r="A30" s="28" t="s">
        <v>31</v>
      </c>
      <c r="B30" s="60" t="s">
        <v>53</v>
      </c>
      <c r="C30" s="60" t="s">
        <v>53</v>
      </c>
      <c r="D30" s="60" t="s">
        <v>53</v>
      </c>
      <c r="E30" s="60" t="s">
        <v>53</v>
      </c>
      <c r="F30" s="60" t="s">
        <v>53</v>
      </c>
      <c r="G30" s="60" t="s">
        <v>53</v>
      </c>
      <c r="H30" s="60" t="s">
        <v>53</v>
      </c>
      <c r="I30" s="60" t="s">
        <v>53</v>
      </c>
      <c r="J30" s="60" t="s">
        <v>53</v>
      </c>
      <c r="K30" s="60" t="s">
        <v>53</v>
      </c>
      <c r="L30" s="60" t="s">
        <v>53</v>
      </c>
      <c r="M30" s="60" t="s">
        <v>53</v>
      </c>
      <c r="N30" s="60" t="s">
        <v>53</v>
      </c>
    </row>
    <row r="31" spans="1:14" s="3" customFormat="1" ht="14.65" customHeight="1">
      <c r="A31" s="29" t="s">
        <v>32</v>
      </c>
      <c r="B31" s="42">
        <f t="shared" si="4"/>
        <v>100</v>
      </c>
      <c r="C31" s="61">
        <f t="shared" si="4"/>
        <v>6.9515669515669511</v>
      </c>
      <c r="D31" s="61">
        <f t="shared" si="4"/>
        <v>4.7863247863247862</v>
      </c>
      <c r="E31" s="61">
        <f t="shared" si="4"/>
        <v>3.5897435897435899</v>
      </c>
      <c r="F31" s="61">
        <f t="shared" si="4"/>
        <v>4.6723646723646723</v>
      </c>
      <c r="G31" s="61">
        <f t="shared" si="4"/>
        <v>4.6723646723646723</v>
      </c>
      <c r="H31" s="61">
        <f t="shared" si="4"/>
        <v>2.1082621082621085</v>
      </c>
      <c r="I31" s="61">
        <f t="shared" si="4"/>
        <v>3.3618233618233617</v>
      </c>
      <c r="J31" s="61">
        <f t="shared" si="4"/>
        <v>42.393162393162392</v>
      </c>
      <c r="K31" s="61">
        <f t="shared" si="4"/>
        <v>14.017094017094017</v>
      </c>
      <c r="L31" s="61">
        <f t="shared" si="4"/>
        <v>6.8945868945868947</v>
      </c>
      <c r="M31" s="61">
        <f t="shared" si="4"/>
        <v>4.1025641025641022</v>
      </c>
      <c r="N31" s="61">
        <f t="shared" si="4"/>
        <v>2.45014245014245</v>
      </c>
    </row>
    <row r="32" spans="1:14" s="3" customFormat="1" ht="14.65" customHeight="1">
      <c r="A32" s="28" t="s">
        <v>33</v>
      </c>
      <c r="B32" s="39">
        <f t="shared" si="4"/>
        <v>100</v>
      </c>
      <c r="C32" s="60">
        <f t="shared" si="4"/>
        <v>5.7730771561912846</v>
      </c>
      <c r="D32" s="60">
        <f t="shared" si="4"/>
        <v>3.0607915631250378</v>
      </c>
      <c r="E32" s="60">
        <f t="shared" si="4"/>
        <v>1.9698163525062125</v>
      </c>
      <c r="F32" s="60">
        <f t="shared" si="4"/>
        <v>1.7213164434208135</v>
      </c>
      <c r="G32" s="60">
        <f t="shared" si="4"/>
        <v>1.2788653857809564</v>
      </c>
      <c r="H32" s="60">
        <f t="shared" si="4"/>
        <v>0.65761561306745864</v>
      </c>
      <c r="I32" s="60">
        <f t="shared" si="4"/>
        <v>0.56670101218255653</v>
      </c>
      <c r="J32" s="60">
        <f t="shared" si="4"/>
        <v>70.943693557185284</v>
      </c>
      <c r="K32" s="60">
        <f t="shared" si="4"/>
        <v>6.0761258258076243</v>
      </c>
      <c r="L32" s="60">
        <f t="shared" si="4"/>
        <v>3.4608158070186072</v>
      </c>
      <c r="M32" s="60">
        <f t="shared" si="4"/>
        <v>2.8425965210012727</v>
      </c>
      <c r="N32" s="60">
        <f t="shared" si="4"/>
        <v>1.6485847627128918</v>
      </c>
    </row>
    <row r="33" spans="1:14" s="3" customFormat="1" ht="14.65" customHeight="1">
      <c r="A33" s="29" t="s">
        <v>34</v>
      </c>
      <c r="B33" s="64" t="s">
        <v>53</v>
      </c>
      <c r="C33" s="64" t="s">
        <v>53</v>
      </c>
      <c r="D33" s="64" t="s">
        <v>53</v>
      </c>
      <c r="E33" s="64" t="s">
        <v>53</v>
      </c>
      <c r="F33" s="64" t="s">
        <v>53</v>
      </c>
      <c r="G33" s="64" t="s">
        <v>53</v>
      </c>
      <c r="H33" s="64" t="s">
        <v>53</v>
      </c>
      <c r="I33" s="64" t="s">
        <v>53</v>
      </c>
      <c r="J33" s="64" t="s">
        <v>53</v>
      </c>
      <c r="K33" s="64" t="s">
        <v>53</v>
      </c>
      <c r="L33" s="64" t="s">
        <v>53</v>
      </c>
      <c r="M33" s="64" t="s">
        <v>53</v>
      </c>
      <c r="N33" s="64" t="s">
        <v>53</v>
      </c>
    </row>
    <row r="34" spans="1:14" s="3" customFormat="1" ht="14.65" customHeight="1">
      <c r="A34" s="28" t="s">
        <v>35</v>
      </c>
      <c r="B34" s="39">
        <f t="shared" si="4"/>
        <v>100</v>
      </c>
      <c r="C34" s="60">
        <f t="shared" si="4"/>
        <v>3.3365417876103534</v>
      </c>
      <c r="D34" s="60">
        <f t="shared" si="4"/>
        <v>1.9919989171466814</v>
      </c>
      <c r="E34" s="60">
        <f t="shared" si="4"/>
        <v>1.6957182175031207</v>
      </c>
      <c r="F34" s="60">
        <f t="shared" si="4"/>
        <v>1.1054127626295287</v>
      </c>
      <c r="G34" s="60">
        <f t="shared" si="4"/>
        <v>1.048262170820111</v>
      </c>
      <c r="H34" s="60">
        <f t="shared" si="4"/>
        <v>0.67678332405889519</v>
      </c>
      <c r="I34" s="60">
        <f t="shared" si="4"/>
        <v>0.36847092087650962</v>
      </c>
      <c r="J34" s="60">
        <f t="shared" si="4"/>
        <v>79.964957663443172</v>
      </c>
      <c r="K34" s="60">
        <f t="shared" si="4"/>
        <v>3.0590606247462064</v>
      </c>
      <c r="L34" s="60">
        <f t="shared" si="4"/>
        <v>1.9927508986178581</v>
      </c>
      <c r="M34" s="60">
        <f t="shared" si="4"/>
        <v>2.6823179076867545</v>
      </c>
      <c r="N34" s="60">
        <f t="shared" si="4"/>
        <v>2.0777248048608081</v>
      </c>
    </row>
    <row r="35" spans="1:14" s="3" customFormat="1" ht="14.65" customHeight="1">
      <c r="A35" s="29" t="s">
        <v>36</v>
      </c>
      <c r="B35" s="42">
        <f t="shared" si="4"/>
        <v>100</v>
      </c>
      <c r="C35" s="61">
        <f t="shared" si="4"/>
        <v>7.3644567081810726</v>
      </c>
      <c r="D35" s="61">
        <f t="shared" si="4"/>
        <v>4.7617271981504956</v>
      </c>
      <c r="E35" s="61">
        <f t="shared" si="4"/>
        <v>4.6237601610858379</v>
      </c>
      <c r="F35" s="61">
        <f t="shared" si="4"/>
        <v>3.1956148855246478</v>
      </c>
      <c r="G35" s="61">
        <f t="shared" si="4"/>
        <v>3.3522261167872323</v>
      </c>
      <c r="H35" s="61">
        <f t="shared" si="4"/>
        <v>2.7145946752181369</v>
      </c>
      <c r="I35" s="61">
        <f t="shared" si="4"/>
        <v>2.0098441345365052</v>
      </c>
      <c r="J35" s="61">
        <f t="shared" si="4"/>
        <v>34.294130807666491</v>
      </c>
      <c r="K35" s="61">
        <f t="shared" si="4"/>
        <v>19.21843537922291</v>
      </c>
      <c r="L35" s="61">
        <f t="shared" si="4"/>
        <v>8.44954881050041</v>
      </c>
      <c r="M35" s="61">
        <f t="shared" si="4"/>
        <v>6.6261466179431725</v>
      </c>
      <c r="N35" s="61">
        <f t="shared" si="4"/>
        <v>3.3895145051830862</v>
      </c>
    </row>
    <row r="36" spans="1:14" s="3" customFormat="1" ht="14.65" customHeight="1">
      <c r="A36" s="28" t="s">
        <v>37</v>
      </c>
      <c r="B36" s="39">
        <f t="shared" si="4"/>
        <v>100</v>
      </c>
      <c r="C36" s="60">
        <f t="shared" si="4"/>
        <v>10.274947662247035</v>
      </c>
      <c r="D36" s="60">
        <f t="shared" si="4"/>
        <v>7.5840893230983948</v>
      </c>
      <c r="E36" s="60">
        <f t="shared" si="4"/>
        <v>6.5959525471039777</v>
      </c>
      <c r="F36" s="60">
        <f t="shared" si="4"/>
        <v>5.5408234473133291</v>
      </c>
      <c r="G36" s="60">
        <f t="shared" si="4"/>
        <v>5.6022330774598741</v>
      </c>
      <c r="H36" s="60">
        <f t="shared" si="4"/>
        <v>4.3126308443824142</v>
      </c>
      <c r="I36" s="60">
        <f t="shared" si="4"/>
        <v>2.487090020935101</v>
      </c>
      <c r="J36" s="60">
        <f t="shared" si="4"/>
        <v>14.247034193998605</v>
      </c>
      <c r="K36" s="60">
        <f t="shared" si="4"/>
        <v>19.251919050942078</v>
      </c>
      <c r="L36" s="60">
        <f t="shared" si="4"/>
        <v>10.81367759944173</v>
      </c>
      <c r="M36" s="60">
        <f t="shared" si="4"/>
        <v>8.9016050244242848</v>
      </c>
      <c r="N36" s="60">
        <f t="shared" si="4"/>
        <v>4.3879972086531751</v>
      </c>
    </row>
    <row r="37" spans="1:14" s="3" customFormat="1" ht="14.65" customHeight="1">
      <c r="A37" s="29" t="s">
        <v>38</v>
      </c>
      <c r="B37" s="42">
        <f t="shared" si="4"/>
        <v>100</v>
      </c>
      <c r="C37" s="61">
        <f t="shared" si="4"/>
        <v>10.681197016723027</v>
      </c>
      <c r="D37" s="61">
        <f t="shared" si="4"/>
        <v>7.2856348728401352</v>
      </c>
      <c r="E37" s="61">
        <f t="shared" si="4"/>
        <v>7.0273775883633665</v>
      </c>
      <c r="F37" s="61">
        <f t="shared" si="4"/>
        <v>5.3458099782276367</v>
      </c>
      <c r="G37" s="61">
        <f t="shared" si="4"/>
        <v>5.31222495020151</v>
      </c>
      <c r="H37" s="61">
        <f t="shared" si="4"/>
        <v>4.2073933385834064</v>
      </c>
      <c r="I37" s="61">
        <f t="shared" si="4"/>
        <v>2.8269328762681245</v>
      </c>
      <c r="J37" s="61">
        <f t="shared" si="4"/>
        <v>1.7371566220410433</v>
      </c>
      <c r="K37" s="61">
        <f t="shared" si="4"/>
        <v>31.234076064297955</v>
      </c>
      <c r="L37" s="61">
        <f t="shared" si="4"/>
        <v>11.96090239495993</v>
      </c>
      <c r="M37" s="61">
        <f t="shared" si="4"/>
        <v>8.1078890072728953</v>
      </c>
      <c r="N37" s="61">
        <f t="shared" si="4"/>
        <v>4.2734052902209667</v>
      </c>
    </row>
    <row r="38" spans="1:14" s="3" customFormat="1" ht="14.65" customHeight="1">
      <c r="A38" s="28" t="s">
        <v>39</v>
      </c>
      <c r="B38" s="39">
        <f t="shared" si="4"/>
        <v>100</v>
      </c>
      <c r="C38" s="60">
        <f t="shared" si="4"/>
        <v>7.4225368291071989</v>
      </c>
      <c r="D38" s="60">
        <f t="shared" si="4"/>
        <v>3.5292766275162966</v>
      </c>
      <c r="E38" s="60">
        <f t="shared" si="4"/>
        <v>3.6692703098526835</v>
      </c>
      <c r="F38" s="60">
        <f t="shared" si="4"/>
        <v>2.6756741234241739</v>
      </c>
      <c r="G38" s="60">
        <f t="shared" si="4"/>
        <v>2.2750768170462052</v>
      </c>
      <c r="H38" s="60">
        <f t="shared" si="4"/>
        <v>1.4193205639950608</v>
      </c>
      <c r="I38" s="60">
        <f t="shared" si="4"/>
        <v>0.72437756655084284</v>
      </c>
      <c r="J38" s="60">
        <f t="shared" si="4"/>
        <v>0.1593774229675789</v>
      </c>
      <c r="K38" s="60">
        <f t="shared" si="4"/>
        <v>68.27886741521408</v>
      </c>
      <c r="L38" s="60">
        <f t="shared" si="4"/>
        <v>4.6908652327484708</v>
      </c>
      <c r="M38" s="60">
        <f t="shared" si="4"/>
        <v>3.3490796312781783</v>
      </c>
      <c r="N38" s="60">
        <f t="shared" si="4"/>
        <v>1.8062774602992275</v>
      </c>
    </row>
    <row r="39" spans="1:14" s="3" customFormat="1" ht="14.65" customHeight="1">
      <c r="A39" s="29" t="s">
        <v>40</v>
      </c>
      <c r="B39" s="42">
        <f t="shared" si="4"/>
        <v>100</v>
      </c>
      <c r="C39" s="61">
        <f t="shared" si="4"/>
        <v>9.1776682042309528</v>
      </c>
      <c r="D39" s="61">
        <f t="shared" si="4"/>
        <v>7.1973914426594563</v>
      </c>
      <c r="E39" s="61">
        <f t="shared" si="4"/>
        <v>6.3464291394941945</v>
      </c>
      <c r="F39" s="61">
        <f t="shared" si="4"/>
        <v>5.0501033879433752</v>
      </c>
      <c r="G39" s="61">
        <f t="shared" si="4"/>
        <v>5.0182917130586926</v>
      </c>
      <c r="H39" s="61">
        <f t="shared" si="4"/>
        <v>4.2945761094321613</v>
      </c>
      <c r="I39" s="61">
        <f t="shared" si="4"/>
        <v>3.3243200254493397</v>
      </c>
      <c r="J39" s="61">
        <f t="shared" si="4"/>
        <v>20.351519007475744</v>
      </c>
      <c r="K39" s="61">
        <f t="shared" si="4"/>
        <v>16.025131223158898</v>
      </c>
      <c r="L39" s="61">
        <f t="shared" si="4"/>
        <v>9.2810561476061721</v>
      </c>
      <c r="M39" s="61">
        <f t="shared" si="4"/>
        <v>8.2471767138539835</v>
      </c>
      <c r="N39" s="61">
        <f t="shared" si="4"/>
        <v>5.6863368856370284</v>
      </c>
    </row>
    <row r="40" spans="1:14" s="3" customFormat="1" ht="14.65" customHeight="1">
      <c r="A40" s="30" t="s">
        <v>41</v>
      </c>
      <c r="B40" s="39">
        <f t="shared" si="4"/>
        <v>100</v>
      </c>
      <c r="C40" s="60">
        <f t="shared" si="4"/>
        <v>6.3047285464098071</v>
      </c>
      <c r="D40" s="60">
        <f t="shared" si="4"/>
        <v>4.6847635726795094</v>
      </c>
      <c r="E40" s="60">
        <f t="shared" si="4"/>
        <v>5.5166374781085814</v>
      </c>
      <c r="F40" s="60">
        <f t="shared" si="4"/>
        <v>3.9929947460595447</v>
      </c>
      <c r="G40" s="60">
        <f t="shared" si="4"/>
        <v>4.0805604203152361</v>
      </c>
      <c r="H40" s="60">
        <f t="shared" si="4"/>
        <v>3.4413309982486866</v>
      </c>
      <c r="I40" s="60">
        <f t="shared" si="4"/>
        <v>4.3782837127845884</v>
      </c>
      <c r="J40" s="60">
        <f t="shared" si="4"/>
        <v>29.001751313485112</v>
      </c>
      <c r="K40" s="60">
        <f t="shared" si="4"/>
        <v>22.022767075306479</v>
      </c>
      <c r="L40" s="60">
        <f t="shared" si="4"/>
        <v>7.0140105078809105</v>
      </c>
      <c r="M40" s="60">
        <f t="shared" si="4"/>
        <v>5.7092819614711035</v>
      </c>
      <c r="N40" s="60">
        <f t="shared" si="4"/>
        <v>3.8528896672504378</v>
      </c>
    </row>
    <row r="41" spans="1:14" s="3" customFormat="1" ht="14.65" customHeight="1">
      <c r="A41" s="29" t="s">
        <v>42</v>
      </c>
      <c r="B41" s="42">
        <f t="shared" si="4"/>
        <v>100</v>
      </c>
      <c r="C41" s="61">
        <f t="shared" si="4"/>
        <v>3.2426778242677825</v>
      </c>
      <c r="D41" s="61">
        <f t="shared" si="4"/>
        <v>2.4755927475592747</v>
      </c>
      <c r="E41" s="61">
        <f t="shared" si="4"/>
        <v>2.6150627615062763</v>
      </c>
      <c r="F41" s="61">
        <f t="shared" si="4"/>
        <v>2.3361227336122732</v>
      </c>
      <c r="G41" s="61">
        <f t="shared" si="4"/>
        <v>2.510460251046025</v>
      </c>
      <c r="H41" s="61">
        <f t="shared" si="4"/>
        <v>2.3012552301255229</v>
      </c>
      <c r="I41" s="61">
        <f t="shared" si="4"/>
        <v>1.5690376569037656</v>
      </c>
      <c r="J41" s="61">
        <f t="shared" si="4"/>
        <v>55.474198047419804</v>
      </c>
      <c r="K41" s="61">
        <f t="shared" si="4"/>
        <v>14.679218967921896</v>
      </c>
      <c r="L41" s="61">
        <f t="shared" si="4"/>
        <v>6.0320781032078106</v>
      </c>
      <c r="M41" s="61">
        <f t="shared" si="4"/>
        <v>4.3584379358437939</v>
      </c>
      <c r="N41" s="61">
        <f t="shared" si="4"/>
        <v>2.4058577405857742</v>
      </c>
    </row>
    <row r="42" spans="1:14" s="3" customFormat="1" ht="14.65" customHeight="1">
      <c r="A42" s="28" t="s">
        <v>43</v>
      </c>
      <c r="B42" s="39">
        <f t="shared" si="4"/>
        <v>100</v>
      </c>
      <c r="C42" s="60">
        <f t="shared" si="4"/>
        <v>4.529616724738676</v>
      </c>
      <c r="D42" s="60">
        <f t="shared" si="4"/>
        <v>3.7166085946573753</v>
      </c>
      <c r="E42" s="60">
        <f t="shared" si="4"/>
        <v>5.3426248548199764</v>
      </c>
      <c r="F42" s="60">
        <f t="shared" si="4"/>
        <v>3.0197444831591174</v>
      </c>
      <c r="G42" s="60">
        <f t="shared" si="4"/>
        <v>3.2520325203252032</v>
      </c>
      <c r="H42" s="60">
        <f t="shared" si="4"/>
        <v>3.7166085946573753</v>
      </c>
      <c r="I42" s="60">
        <f t="shared" si="4"/>
        <v>8.7108013937282234</v>
      </c>
      <c r="J42" s="60">
        <f t="shared" si="4"/>
        <v>26.480836236933797</v>
      </c>
      <c r="K42" s="60">
        <f t="shared" si="4"/>
        <v>25.319396051103368</v>
      </c>
      <c r="L42" s="60">
        <f t="shared" si="4"/>
        <v>6.2717770034843205</v>
      </c>
      <c r="M42" s="60">
        <f t="shared" si="4"/>
        <v>4.9941927990708477</v>
      </c>
      <c r="N42" s="60">
        <f t="shared" si="4"/>
        <v>4.645760743321719</v>
      </c>
    </row>
    <row r="43" spans="1:14" s="3" customFormat="1" ht="14.65" customHeight="1">
      <c r="A43" s="29" t="s">
        <v>44</v>
      </c>
      <c r="B43" s="64" t="s">
        <v>53</v>
      </c>
      <c r="C43" s="64" t="s">
        <v>53</v>
      </c>
      <c r="D43" s="64" t="s">
        <v>53</v>
      </c>
      <c r="E43" s="64" t="s">
        <v>53</v>
      </c>
      <c r="F43" s="64" t="s">
        <v>53</v>
      </c>
      <c r="G43" s="64" t="s">
        <v>53</v>
      </c>
      <c r="H43" s="64" t="s">
        <v>53</v>
      </c>
      <c r="I43" s="64" t="s">
        <v>53</v>
      </c>
      <c r="J43" s="64" t="s">
        <v>53</v>
      </c>
      <c r="K43" s="64" t="s">
        <v>53</v>
      </c>
      <c r="L43" s="64" t="s">
        <v>53</v>
      </c>
      <c r="M43" s="64" t="s">
        <v>53</v>
      </c>
      <c r="N43" s="64" t="s">
        <v>53</v>
      </c>
    </row>
    <row r="44" spans="1:14" s="3" customFormat="1" ht="14.65" customHeight="1">
      <c r="A44" s="28" t="s">
        <v>45</v>
      </c>
      <c r="B44" s="39">
        <f t="shared" si="4"/>
        <v>100</v>
      </c>
      <c r="C44" s="60">
        <f t="shared" si="4"/>
        <v>7.2513473787359137</v>
      </c>
      <c r="D44" s="60">
        <f t="shared" si="4"/>
        <v>4.1156295933365996</v>
      </c>
      <c r="E44" s="60">
        <f t="shared" si="4"/>
        <v>4.3116119549240572</v>
      </c>
      <c r="F44" s="60">
        <f t="shared" si="4"/>
        <v>4.6055854973052428</v>
      </c>
      <c r="G44" s="60">
        <f t="shared" si="4"/>
        <v>3.0377266046055853</v>
      </c>
      <c r="H44" s="60">
        <f t="shared" si="4"/>
        <v>2.4007839294463498</v>
      </c>
      <c r="I44" s="60">
        <f t="shared" si="4"/>
        <v>4.8995590396864284</v>
      </c>
      <c r="J44" s="60">
        <f t="shared" si="4"/>
        <v>17.834394904458598</v>
      </c>
      <c r="K44" s="60">
        <f t="shared" si="4"/>
        <v>33.708966193042627</v>
      </c>
      <c r="L44" s="60">
        <f t="shared" si="4"/>
        <v>8.1332680058794704</v>
      </c>
      <c r="M44" s="60">
        <f t="shared" si="4"/>
        <v>6.5164135227829494</v>
      </c>
      <c r="N44" s="60">
        <f t="shared" si="4"/>
        <v>3.1847133757961785</v>
      </c>
    </row>
    <row r="45" spans="1:14" s="3" customFormat="1" ht="14.65" customHeight="1">
      <c r="A45" s="29" t="s">
        <v>46</v>
      </c>
      <c r="B45" s="42">
        <f t="shared" ref="B45:N46" si="5">B25*100/$B25</f>
        <v>100</v>
      </c>
      <c r="C45" s="61">
        <f t="shared" si="5"/>
        <v>7.6149425287356323</v>
      </c>
      <c r="D45" s="61">
        <f t="shared" si="5"/>
        <v>4.8132183908045976</v>
      </c>
      <c r="E45" s="61">
        <f t="shared" si="5"/>
        <v>5.0287356321839081</v>
      </c>
      <c r="F45" s="61">
        <f t="shared" si="5"/>
        <v>4.0229885057471266</v>
      </c>
      <c r="G45" s="61">
        <f t="shared" si="5"/>
        <v>4.5977011494252871</v>
      </c>
      <c r="H45" s="61">
        <f t="shared" si="5"/>
        <v>3.8074712643678161</v>
      </c>
      <c r="I45" s="61">
        <f t="shared" si="5"/>
        <v>4.5258620689655169</v>
      </c>
      <c r="J45" s="61">
        <f t="shared" si="5"/>
        <v>33.189655172413794</v>
      </c>
      <c r="K45" s="61">
        <f t="shared" si="5"/>
        <v>16.379310344827587</v>
      </c>
      <c r="L45" s="61">
        <f t="shared" si="5"/>
        <v>6.4655172413793105</v>
      </c>
      <c r="M45" s="61">
        <f t="shared" si="5"/>
        <v>6.25</v>
      </c>
      <c r="N45" s="61">
        <f t="shared" si="5"/>
        <v>3.3045977011494254</v>
      </c>
    </row>
    <row r="46" spans="1:14" s="3" customFormat="1" ht="14.65" customHeight="1">
      <c r="A46" s="28" t="s">
        <v>47</v>
      </c>
      <c r="B46" s="39">
        <f t="shared" si="5"/>
        <v>100</v>
      </c>
      <c r="C46" s="60">
        <f t="shared" si="5"/>
        <v>8.2555425904317392</v>
      </c>
      <c r="D46" s="60">
        <f t="shared" si="5"/>
        <v>7.4679113185530923</v>
      </c>
      <c r="E46" s="60">
        <f t="shared" si="5"/>
        <v>9.364060676779463</v>
      </c>
      <c r="F46" s="60">
        <f t="shared" si="5"/>
        <v>5.4842473745624272</v>
      </c>
      <c r="G46" s="60">
        <f t="shared" si="5"/>
        <v>6.2718786464410732</v>
      </c>
      <c r="H46" s="60">
        <f t="shared" si="5"/>
        <v>4.9299883313885644</v>
      </c>
      <c r="I46" s="60">
        <f t="shared" si="5"/>
        <v>5.3675612602100351</v>
      </c>
      <c r="J46" s="60">
        <f t="shared" si="5"/>
        <v>10.560093348891481</v>
      </c>
      <c r="K46" s="60">
        <f t="shared" si="5"/>
        <v>22.957992998833138</v>
      </c>
      <c r="L46" s="60">
        <f t="shared" si="5"/>
        <v>7.3803967327887978</v>
      </c>
      <c r="M46" s="60">
        <f t="shared" si="5"/>
        <v>6.3302217036172692</v>
      </c>
      <c r="N46" s="60">
        <f t="shared" si="5"/>
        <v>5.6301050175029168</v>
      </c>
    </row>
    <row r="47" spans="1:14" s="230" customFormat="1" ht="20.25" customHeight="1">
      <c r="A47" s="378" t="s">
        <v>128</v>
      </c>
      <c r="B47" s="378"/>
      <c r="C47" s="378"/>
      <c r="D47" s="378"/>
      <c r="E47" s="378"/>
      <c r="F47" s="378"/>
      <c r="G47" s="378"/>
      <c r="H47" s="378"/>
      <c r="I47" s="378"/>
      <c r="J47" s="378"/>
      <c r="K47" s="378"/>
      <c r="L47" s="378"/>
      <c r="M47" s="378"/>
      <c r="N47" s="378"/>
    </row>
    <row r="48" spans="1:14" s="3" customFormat="1" ht="11.5"/>
    <row r="49" s="3" customFormat="1" ht="11.5"/>
    <row r="50" s="3" customFormat="1" ht="11.5"/>
    <row r="51" s="3" customFormat="1" ht="11.5"/>
    <row r="52" s="3" customFormat="1" ht="11.5"/>
    <row r="53" s="3" customFormat="1" ht="11.5"/>
    <row r="54" s="3" customFormat="1" ht="11.5"/>
    <row r="55" s="3" customFormat="1" ht="11.5"/>
    <row r="56" s="3" customFormat="1" ht="11.5"/>
    <row r="57" s="3" customFormat="1" ht="11.5"/>
    <row r="58" s="3" customFormat="1" ht="11.5"/>
    <row r="59" s="3" customFormat="1" ht="11.5"/>
    <row r="60" s="3" customFormat="1" ht="11.5"/>
    <row r="61" s="3" customFormat="1" ht="11.5"/>
    <row r="62" s="3" customFormat="1" ht="11.5"/>
    <row r="63" s="3" customFormat="1" ht="11.5"/>
    <row r="64" s="3" customFormat="1" ht="11.5"/>
    <row r="65" s="3" customFormat="1" ht="11.5"/>
    <row r="66" s="3" customFormat="1" ht="11.5"/>
    <row r="67" s="3" customFormat="1" ht="11.5"/>
    <row r="68" s="3" customFormat="1" ht="11.5"/>
  </sheetData>
  <mergeCells count="6">
    <mergeCell ref="A47:N47"/>
    <mergeCell ref="A5:A6"/>
    <mergeCell ref="B5:B6"/>
    <mergeCell ref="C5:N5"/>
    <mergeCell ref="B7:N7"/>
    <mergeCell ref="B27:N27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9"/>
  <sheetViews>
    <sheetView workbookViewId="0"/>
  </sheetViews>
  <sheetFormatPr baseColWidth="10" defaultColWidth="10.81640625" defaultRowHeight="12.5"/>
  <cols>
    <col min="1" max="1" width="24.453125" style="2" customWidth="1"/>
    <col min="2" max="14" width="10.81640625" style="2" customWidth="1"/>
    <col min="15" max="16384" width="10.81640625" style="2"/>
  </cols>
  <sheetData>
    <row r="1" spans="1:14" s="5" customFormat="1" ht="20.25" customHeight="1">
      <c r="A1" s="4" t="s">
        <v>0</v>
      </c>
    </row>
    <row r="2" spans="1:14">
      <c r="A2" s="1"/>
    </row>
    <row r="3" spans="1:14" ht="14.65" customHeight="1">
      <c r="A3" s="9" t="s">
        <v>404</v>
      </c>
    </row>
    <row r="4" spans="1:14" s="3" customFormat="1" ht="14.65" customHeight="1"/>
    <row r="5" spans="1:14" s="11" customFormat="1" ht="14.65" customHeight="1">
      <c r="A5" s="368" t="s">
        <v>28</v>
      </c>
      <c r="B5" s="368" t="s">
        <v>1</v>
      </c>
      <c r="C5" s="384" t="s">
        <v>97</v>
      </c>
      <c r="D5" s="437"/>
      <c r="E5" s="437"/>
      <c r="F5" s="437"/>
      <c r="G5" s="437"/>
      <c r="H5" s="437"/>
      <c r="I5" s="437"/>
      <c r="J5" s="437"/>
      <c r="K5" s="437"/>
      <c r="L5" s="437"/>
      <c r="M5" s="437"/>
      <c r="N5" s="437"/>
    </row>
    <row r="6" spans="1:14" s="11" customFormat="1" ht="31.5" customHeight="1">
      <c r="A6" s="368"/>
      <c r="B6" s="368"/>
      <c r="C6" s="80" t="s">
        <v>94</v>
      </c>
      <c r="D6" s="80" t="s">
        <v>95</v>
      </c>
      <c r="E6" s="80" t="s">
        <v>96</v>
      </c>
      <c r="F6" s="80" t="s">
        <v>85</v>
      </c>
      <c r="G6" s="80" t="s">
        <v>86</v>
      </c>
      <c r="H6" s="80" t="s">
        <v>87</v>
      </c>
      <c r="I6" s="80" t="s">
        <v>88</v>
      </c>
      <c r="J6" s="80" t="s">
        <v>89</v>
      </c>
      <c r="K6" s="80" t="s">
        <v>90</v>
      </c>
      <c r="L6" s="80" t="s">
        <v>91</v>
      </c>
      <c r="M6" s="80" t="s">
        <v>92</v>
      </c>
      <c r="N6" s="80" t="s">
        <v>93</v>
      </c>
    </row>
    <row r="7" spans="1:14" s="3" customFormat="1" ht="14.65" customHeight="1">
      <c r="A7" s="8"/>
      <c r="B7" s="364" t="s">
        <v>5</v>
      </c>
      <c r="C7" s="364"/>
      <c r="D7" s="364"/>
      <c r="E7" s="364"/>
      <c r="F7" s="364"/>
      <c r="G7" s="364"/>
      <c r="H7" s="364"/>
      <c r="I7" s="364"/>
      <c r="J7" s="364"/>
      <c r="K7" s="364"/>
      <c r="L7" s="364"/>
      <c r="M7" s="364"/>
      <c r="N7" s="364"/>
    </row>
    <row r="8" spans="1:14" s="3" customFormat="1" ht="14.65" customHeight="1">
      <c r="A8" s="26" t="s">
        <v>29</v>
      </c>
      <c r="B8" s="39">
        <f t="shared" ref="B8:N8" si="0">B9+B20</f>
        <v>108862</v>
      </c>
      <c r="C8" s="39">
        <f t="shared" si="0"/>
        <v>6396</v>
      </c>
      <c r="D8" s="39">
        <f t="shared" si="0"/>
        <v>4725</v>
      </c>
      <c r="E8" s="39">
        <f t="shared" si="0"/>
        <v>4502</v>
      </c>
      <c r="F8" s="39">
        <f t="shared" si="0"/>
        <v>3456</v>
      </c>
      <c r="G8" s="39">
        <f t="shared" si="0"/>
        <v>3196</v>
      </c>
      <c r="H8" s="39">
        <f t="shared" si="0"/>
        <v>2712</v>
      </c>
      <c r="I8" s="39">
        <f t="shared" si="0"/>
        <v>2800</v>
      </c>
      <c r="J8" s="39">
        <f t="shared" si="0"/>
        <v>43711</v>
      </c>
      <c r="K8" s="39">
        <f t="shared" si="0"/>
        <v>21801</v>
      </c>
      <c r="L8" s="39">
        <f t="shared" si="0"/>
        <v>6799</v>
      </c>
      <c r="M8" s="39">
        <f t="shared" si="0"/>
        <v>5270</v>
      </c>
      <c r="N8" s="39">
        <f t="shared" si="0"/>
        <v>3494</v>
      </c>
    </row>
    <row r="9" spans="1:14" s="3" customFormat="1" ht="14.65" customHeight="1">
      <c r="A9" s="27" t="s">
        <v>30</v>
      </c>
      <c r="B9" s="42">
        <f>SUM(C9:N9)</f>
        <v>71469</v>
      </c>
      <c r="C9" s="42">
        <v>3308</v>
      </c>
      <c r="D9" s="42">
        <v>2308</v>
      </c>
      <c r="E9" s="42">
        <v>1889</v>
      </c>
      <c r="F9" s="42">
        <v>1469</v>
      </c>
      <c r="G9" s="42">
        <v>1346</v>
      </c>
      <c r="H9" s="42">
        <v>1057</v>
      </c>
      <c r="I9" s="42">
        <v>1006</v>
      </c>
      <c r="J9" s="42">
        <v>37377</v>
      </c>
      <c r="K9" s="42">
        <v>13829</v>
      </c>
      <c r="L9" s="42">
        <v>3369</v>
      </c>
      <c r="M9" s="42">
        <v>2784</v>
      </c>
      <c r="N9" s="42">
        <v>1727</v>
      </c>
    </row>
    <row r="10" spans="1:14" s="3" customFormat="1" ht="14.65" customHeight="1">
      <c r="A10" s="28" t="s">
        <v>31</v>
      </c>
      <c r="B10" s="39" t="s">
        <v>53</v>
      </c>
      <c r="C10" s="39" t="s">
        <v>53</v>
      </c>
      <c r="D10" s="39" t="s">
        <v>53</v>
      </c>
      <c r="E10" s="39" t="s">
        <v>53</v>
      </c>
      <c r="F10" s="39" t="s">
        <v>53</v>
      </c>
      <c r="G10" s="39" t="s">
        <v>53</v>
      </c>
      <c r="H10" s="39" t="s">
        <v>53</v>
      </c>
      <c r="I10" s="39" t="s">
        <v>53</v>
      </c>
      <c r="J10" s="39" t="s">
        <v>53</v>
      </c>
      <c r="K10" s="39" t="s">
        <v>53</v>
      </c>
      <c r="L10" s="39" t="s">
        <v>53</v>
      </c>
      <c r="M10" s="39" t="s">
        <v>53</v>
      </c>
      <c r="N10" s="39" t="s">
        <v>53</v>
      </c>
    </row>
    <row r="11" spans="1:14" s="3" customFormat="1" ht="14.65" customHeight="1">
      <c r="A11" s="29" t="s">
        <v>32</v>
      </c>
      <c r="B11" s="42" t="s">
        <v>53</v>
      </c>
      <c r="C11" s="42" t="s">
        <v>53</v>
      </c>
      <c r="D11" s="42" t="s">
        <v>53</v>
      </c>
      <c r="E11" s="42" t="s">
        <v>53</v>
      </c>
      <c r="F11" s="42" t="s">
        <v>53</v>
      </c>
      <c r="G11" s="42" t="s">
        <v>53</v>
      </c>
      <c r="H11" s="42" t="s">
        <v>53</v>
      </c>
      <c r="I11" s="42" t="s">
        <v>53</v>
      </c>
      <c r="J11" s="42" t="s">
        <v>53</v>
      </c>
      <c r="K11" s="42" t="s">
        <v>53</v>
      </c>
      <c r="L11" s="42" t="s">
        <v>53</v>
      </c>
      <c r="M11" s="42" t="s">
        <v>53</v>
      </c>
      <c r="N11" s="42" t="s">
        <v>53</v>
      </c>
    </row>
    <row r="12" spans="1:14" s="3" customFormat="1" ht="14.65" customHeight="1">
      <c r="A12" s="28" t="s">
        <v>33</v>
      </c>
      <c r="B12" s="39" t="s">
        <v>53</v>
      </c>
      <c r="C12" s="39" t="s">
        <v>53</v>
      </c>
      <c r="D12" s="39" t="s">
        <v>53</v>
      </c>
      <c r="E12" s="39" t="s">
        <v>53</v>
      </c>
      <c r="F12" s="39" t="s">
        <v>53</v>
      </c>
      <c r="G12" s="39" t="s">
        <v>53</v>
      </c>
      <c r="H12" s="39" t="s">
        <v>53</v>
      </c>
      <c r="I12" s="39" t="s">
        <v>53</v>
      </c>
      <c r="J12" s="39" t="s">
        <v>53</v>
      </c>
      <c r="K12" s="39" t="s">
        <v>53</v>
      </c>
      <c r="L12" s="39" t="s">
        <v>53</v>
      </c>
      <c r="M12" s="39" t="s">
        <v>53</v>
      </c>
      <c r="N12" s="39" t="s">
        <v>53</v>
      </c>
    </row>
    <row r="13" spans="1:14" s="3" customFormat="1" ht="14.65" customHeight="1">
      <c r="A13" s="29" t="s">
        <v>34</v>
      </c>
      <c r="B13" s="42" t="s">
        <v>53</v>
      </c>
      <c r="C13" s="42" t="s">
        <v>53</v>
      </c>
      <c r="D13" s="42" t="s">
        <v>53</v>
      </c>
      <c r="E13" s="42" t="s">
        <v>53</v>
      </c>
      <c r="F13" s="42" t="s">
        <v>53</v>
      </c>
      <c r="G13" s="42" t="s">
        <v>53</v>
      </c>
      <c r="H13" s="42" t="s">
        <v>53</v>
      </c>
      <c r="I13" s="42" t="s">
        <v>53</v>
      </c>
      <c r="J13" s="42" t="s">
        <v>53</v>
      </c>
      <c r="K13" s="42" t="s">
        <v>53</v>
      </c>
      <c r="L13" s="42" t="s">
        <v>53</v>
      </c>
      <c r="M13" s="42" t="s">
        <v>53</v>
      </c>
      <c r="N13" s="42" t="s">
        <v>53</v>
      </c>
    </row>
    <row r="14" spans="1:14" s="3" customFormat="1" ht="14.65" customHeight="1">
      <c r="A14" s="28" t="s">
        <v>35</v>
      </c>
      <c r="B14" s="39" t="s">
        <v>53</v>
      </c>
      <c r="C14" s="39" t="s">
        <v>53</v>
      </c>
      <c r="D14" s="39" t="s">
        <v>53</v>
      </c>
      <c r="E14" s="39" t="s">
        <v>53</v>
      </c>
      <c r="F14" s="39" t="s">
        <v>53</v>
      </c>
      <c r="G14" s="39" t="s">
        <v>53</v>
      </c>
      <c r="H14" s="39" t="s">
        <v>53</v>
      </c>
      <c r="I14" s="39" t="s">
        <v>53</v>
      </c>
      <c r="J14" s="39" t="s">
        <v>53</v>
      </c>
      <c r="K14" s="39" t="s">
        <v>53</v>
      </c>
      <c r="L14" s="39" t="s">
        <v>53</v>
      </c>
      <c r="M14" s="39" t="s">
        <v>53</v>
      </c>
      <c r="N14" s="39" t="s">
        <v>53</v>
      </c>
    </row>
    <row r="15" spans="1:14" s="3" customFormat="1" ht="14.65" customHeight="1">
      <c r="A15" s="29" t="s">
        <v>36</v>
      </c>
      <c r="B15" s="42" t="s">
        <v>53</v>
      </c>
      <c r="C15" s="42" t="s">
        <v>53</v>
      </c>
      <c r="D15" s="42" t="s">
        <v>53</v>
      </c>
      <c r="E15" s="42" t="s">
        <v>53</v>
      </c>
      <c r="F15" s="42" t="s">
        <v>53</v>
      </c>
      <c r="G15" s="42" t="s">
        <v>53</v>
      </c>
      <c r="H15" s="42" t="s">
        <v>53</v>
      </c>
      <c r="I15" s="42" t="s">
        <v>53</v>
      </c>
      <c r="J15" s="42" t="s">
        <v>53</v>
      </c>
      <c r="K15" s="42" t="s">
        <v>53</v>
      </c>
      <c r="L15" s="42" t="s">
        <v>53</v>
      </c>
      <c r="M15" s="42" t="s">
        <v>53</v>
      </c>
      <c r="N15" s="42" t="s">
        <v>53</v>
      </c>
    </row>
    <row r="16" spans="1:14" s="3" customFormat="1" ht="14.65" customHeight="1">
      <c r="A16" s="28" t="s">
        <v>37</v>
      </c>
      <c r="B16" s="39" t="s">
        <v>53</v>
      </c>
      <c r="C16" s="39" t="s">
        <v>53</v>
      </c>
      <c r="D16" s="39" t="s">
        <v>53</v>
      </c>
      <c r="E16" s="39" t="s">
        <v>53</v>
      </c>
      <c r="F16" s="39" t="s">
        <v>53</v>
      </c>
      <c r="G16" s="39" t="s">
        <v>53</v>
      </c>
      <c r="H16" s="39" t="s">
        <v>53</v>
      </c>
      <c r="I16" s="39" t="s">
        <v>53</v>
      </c>
      <c r="J16" s="39" t="s">
        <v>53</v>
      </c>
      <c r="K16" s="39" t="s">
        <v>53</v>
      </c>
      <c r="L16" s="39" t="s">
        <v>53</v>
      </c>
      <c r="M16" s="39" t="s">
        <v>53</v>
      </c>
      <c r="N16" s="39" t="s">
        <v>53</v>
      </c>
    </row>
    <row r="17" spans="1:14" s="3" customFormat="1" ht="14.65" customHeight="1">
      <c r="A17" s="29" t="s">
        <v>38</v>
      </c>
      <c r="B17" s="42" t="s">
        <v>53</v>
      </c>
      <c r="C17" s="42" t="s">
        <v>53</v>
      </c>
      <c r="D17" s="42" t="s">
        <v>53</v>
      </c>
      <c r="E17" s="42" t="s">
        <v>53</v>
      </c>
      <c r="F17" s="42" t="s">
        <v>53</v>
      </c>
      <c r="G17" s="42" t="s">
        <v>53</v>
      </c>
      <c r="H17" s="42" t="s">
        <v>53</v>
      </c>
      <c r="I17" s="42" t="s">
        <v>53</v>
      </c>
      <c r="J17" s="42" t="s">
        <v>53</v>
      </c>
      <c r="K17" s="42" t="s">
        <v>53</v>
      </c>
      <c r="L17" s="42" t="s">
        <v>53</v>
      </c>
      <c r="M17" s="42" t="s">
        <v>53</v>
      </c>
      <c r="N17" s="42" t="s">
        <v>53</v>
      </c>
    </row>
    <row r="18" spans="1:14" s="3" customFormat="1" ht="14.65" customHeight="1">
      <c r="A18" s="28" t="s">
        <v>39</v>
      </c>
      <c r="B18" s="39" t="s">
        <v>53</v>
      </c>
      <c r="C18" s="39" t="s">
        <v>53</v>
      </c>
      <c r="D18" s="39" t="s">
        <v>53</v>
      </c>
      <c r="E18" s="39" t="s">
        <v>53</v>
      </c>
      <c r="F18" s="39" t="s">
        <v>53</v>
      </c>
      <c r="G18" s="39" t="s">
        <v>53</v>
      </c>
      <c r="H18" s="39" t="s">
        <v>53</v>
      </c>
      <c r="I18" s="39" t="s">
        <v>53</v>
      </c>
      <c r="J18" s="39" t="s">
        <v>53</v>
      </c>
      <c r="K18" s="39" t="s">
        <v>53</v>
      </c>
      <c r="L18" s="39" t="s">
        <v>53</v>
      </c>
      <c r="M18" s="39" t="s">
        <v>53</v>
      </c>
      <c r="N18" s="39" t="s">
        <v>53</v>
      </c>
    </row>
    <row r="19" spans="1:14" s="3" customFormat="1" ht="14.65" customHeight="1">
      <c r="A19" s="29" t="s">
        <v>40</v>
      </c>
      <c r="B19" s="42" t="s">
        <v>53</v>
      </c>
      <c r="C19" s="42" t="s">
        <v>53</v>
      </c>
      <c r="D19" s="42" t="s">
        <v>53</v>
      </c>
      <c r="E19" s="42" t="s">
        <v>53</v>
      </c>
      <c r="F19" s="42" t="s">
        <v>53</v>
      </c>
      <c r="G19" s="42" t="s">
        <v>53</v>
      </c>
      <c r="H19" s="42" t="s">
        <v>53</v>
      </c>
      <c r="I19" s="42" t="s">
        <v>53</v>
      </c>
      <c r="J19" s="42" t="s">
        <v>53</v>
      </c>
      <c r="K19" s="42" t="s">
        <v>53</v>
      </c>
      <c r="L19" s="42" t="s">
        <v>53</v>
      </c>
      <c r="M19" s="42" t="s">
        <v>53</v>
      </c>
      <c r="N19" s="42" t="s">
        <v>53</v>
      </c>
    </row>
    <row r="20" spans="1:14" s="3" customFormat="1" ht="14.65" customHeight="1">
      <c r="A20" s="30" t="s">
        <v>41</v>
      </c>
      <c r="B20" s="39">
        <f>SUM(C20:N20)</f>
        <v>37393</v>
      </c>
      <c r="C20" s="39">
        <v>3088</v>
      </c>
      <c r="D20" s="39">
        <v>2417</v>
      </c>
      <c r="E20" s="39">
        <v>2613</v>
      </c>
      <c r="F20" s="39">
        <v>1987</v>
      </c>
      <c r="G20" s="39">
        <v>1850</v>
      </c>
      <c r="H20" s="39">
        <v>1655</v>
      </c>
      <c r="I20" s="39">
        <v>1794</v>
      </c>
      <c r="J20" s="39">
        <v>6334</v>
      </c>
      <c r="K20" s="39">
        <v>7972</v>
      </c>
      <c r="L20" s="39">
        <v>3430</v>
      </c>
      <c r="M20" s="39">
        <v>2486</v>
      </c>
      <c r="N20" s="39">
        <v>1767</v>
      </c>
    </row>
    <row r="21" spans="1:14" s="3" customFormat="1" ht="14.65" customHeight="1">
      <c r="A21" s="29" t="s">
        <v>42</v>
      </c>
      <c r="B21" s="42" t="s">
        <v>53</v>
      </c>
      <c r="C21" s="42" t="s">
        <v>53</v>
      </c>
      <c r="D21" s="42" t="s">
        <v>53</v>
      </c>
      <c r="E21" s="42" t="s">
        <v>53</v>
      </c>
      <c r="F21" s="42" t="s">
        <v>53</v>
      </c>
      <c r="G21" s="42" t="s">
        <v>53</v>
      </c>
      <c r="H21" s="42" t="s">
        <v>53</v>
      </c>
      <c r="I21" s="42" t="s">
        <v>53</v>
      </c>
      <c r="J21" s="42" t="s">
        <v>53</v>
      </c>
      <c r="K21" s="42" t="s">
        <v>53</v>
      </c>
      <c r="L21" s="42" t="s">
        <v>53</v>
      </c>
      <c r="M21" s="42" t="s">
        <v>53</v>
      </c>
      <c r="N21" s="42" t="s">
        <v>53</v>
      </c>
    </row>
    <row r="22" spans="1:14" s="3" customFormat="1" ht="14.65" customHeight="1">
      <c r="A22" s="28" t="s">
        <v>43</v>
      </c>
      <c r="B22" s="39" t="s">
        <v>53</v>
      </c>
      <c r="C22" s="39" t="s">
        <v>53</v>
      </c>
      <c r="D22" s="39" t="s">
        <v>53</v>
      </c>
      <c r="E22" s="39" t="s">
        <v>53</v>
      </c>
      <c r="F22" s="39" t="s">
        <v>53</v>
      </c>
      <c r="G22" s="39" t="s">
        <v>53</v>
      </c>
      <c r="H22" s="39" t="s">
        <v>53</v>
      </c>
      <c r="I22" s="39" t="s">
        <v>53</v>
      </c>
      <c r="J22" s="39" t="s">
        <v>53</v>
      </c>
      <c r="K22" s="39" t="s">
        <v>53</v>
      </c>
      <c r="L22" s="39" t="s">
        <v>53</v>
      </c>
      <c r="M22" s="39" t="s">
        <v>53</v>
      </c>
      <c r="N22" s="39" t="s">
        <v>53</v>
      </c>
    </row>
    <row r="23" spans="1:14" s="3" customFormat="1" ht="14.65" customHeight="1">
      <c r="A23" s="29" t="s">
        <v>44</v>
      </c>
      <c r="B23" s="42" t="s">
        <v>53</v>
      </c>
      <c r="C23" s="42" t="s">
        <v>53</v>
      </c>
      <c r="D23" s="42" t="s">
        <v>53</v>
      </c>
      <c r="E23" s="42" t="s">
        <v>53</v>
      </c>
      <c r="F23" s="42" t="s">
        <v>53</v>
      </c>
      <c r="G23" s="42" t="s">
        <v>53</v>
      </c>
      <c r="H23" s="42" t="s">
        <v>53</v>
      </c>
      <c r="I23" s="42" t="s">
        <v>53</v>
      </c>
      <c r="J23" s="42" t="s">
        <v>53</v>
      </c>
      <c r="K23" s="42" t="s">
        <v>53</v>
      </c>
      <c r="L23" s="42" t="s">
        <v>53</v>
      </c>
      <c r="M23" s="42" t="s">
        <v>53</v>
      </c>
      <c r="N23" s="42" t="s">
        <v>53</v>
      </c>
    </row>
    <row r="24" spans="1:14" s="3" customFormat="1" ht="14.65" customHeight="1">
      <c r="A24" s="28" t="s">
        <v>45</v>
      </c>
      <c r="B24" s="39" t="s">
        <v>53</v>
      </c>
      <c r="C24" s="39" t="s">
        <v>53</v>
      </c>
      <c r="D24" s="39" t="s">
        <v>53</v>
      </c>
      <c r="E24" s="39" t="s">
        <v>53</v>
      </c>
      <c r="F24" s="39" t="s">
        <v>53</v>
      </c>
      <c r="G24" s="39" t="s">
        <v>53</v>
      </c>
      <c r="H24" s="39" t="s">
        <v>53</v>
      </c>
      <c r="I24" s="39" t="s">
        <v>53</v>
      </c>
      <c r="J24" s="39" t="s">
        <v>53</v>
      </c>
      <c r="K24" s="39" t="s">
        <v>53</v>
      </c>
      <c r="L24" s="39" t="s">
        <v>53</v>
      </c>
      <c r="M24" s="39" t="s">
        <v>53</v>
      </c>
      <c r="N24" s="39" t="s">
        <v>53</v>
      </c>
    </row>
    <row r="25" spans="1:14" s="3" customFormat="1" ht="14.65" customHeight="1">
      <c r="A25" s="29" t="s">
        <v>46</v>
      </c>
      <c r="B25" s="42" t="s">
        <v>53</v>
      </c>
      <c r="C25" s="42" t="s">
        <v>53</v>
      </c>
      <c r="D25" s="42" t="s">
        <v>53</v>
      </c>
      <c r="E25" s="42" t="s">
        <v>53</v>
      </c>
      <c r="F25" s="42" t="s">
        <v>53</v>
      </c>
      <c r="G25" s="42" t="s">
        <v>53</v>
      </c>
      <c r="H25" s="42" t="s">
        <v>53</v>
      </c>
      <c r="I25" s="42" t="s">
        <v>53</v>
      </c>
      <c r="J25" s="42" t="s">
        <v>53</v>
      </c>
      <c r="K25" s="42" t="s">
        <v>53</v>
      </c>
      <c r="L25" s="42" t="s">
        <v>53</v>
      </c>
      <c r="M25" s="42" t="s">
        <v>53</v>
      </c>
      <c r="N25" s="42" t="s">
        <v>53</v>
      </c>
    </row>
    <row r="26" spans="1:14" s="3" customFormat="1" ht="14.65" customHeight="1">
      <c r="A26" s="28" t="s">
        <v>47</v>
      </c>
      <c r="B26" s="39" t="s">
        <v>53</v>
      </c>
      <c r="C26" s="39" t="s">
        <v>53</v>
      </c>
      <c r="D26" s="39" t="s">
        <v>53</v>
      </c>
      <c r="E26" s="39" t="s">
        <v>53</v>
      </c>
      <c r="F26" s="39" t="s">
        <v>53</v>
      </c>
      <c r="G26" s="39" t="s">
        <v>53</v>
      </c>
      <c r="H26" s="39" t="s">
        <v>53</v>
      </c>
      <c r="I26" s="39" t="s">
        <v>53</v>
      </c>
      <c r="J26" s="39" t="s">
        <v>53</v>
      </c>
      <c r="K26" s="39" t="s">
        <v>53</v>
      </c>
      <c r="L26" s="39" t="s">
        <v>53</v>
      </c>
      <c r="M26" s="39" t="s">
        <v>53</v>
      </c>
      <c r="N26" s="39" t="s">
        <v>53</v>
      </c>
    </row>
    <row r="27" spans="1:14" s="3" customFormat="1" ht="14.65" customHeight="1">
      <c r="B27" s="364" t="s">
        <v>48</v>
      </c>
      <c r="C27" s="364"/>
      <c r="D27" s="364"/>
      <c r="E27" s="364"/>
      <c r="F27" s="364"/>
      <c r="G27" s="364"/>
      <c r="H27" s="364"/>
      <c r="I27" s="364"/>
      <c r="J27" s="364"/>
      <c r="K27" s="364"/>
      <c r="L27" s="364"/>
      <c r="M27" s="364"/>
      <c r="N27" s="364"/>
    </row>
    <row r="28" spans="1:14" s="3" customFormat="1" ht="14.65" customHeight="1">
      <c r="A28" s="26" t="s">
        <v>29</v>
      </c>
      <c r="B28" s="39">
        <f>B8*100/$B8</f>
        <v>100</v>
      </c>
      <c r="C28" s="60">
        <f t="shared" ref="C28:N28" si="1">C8*100/$B8</f>
        <v>5.8753283974205877</v>
      </c>
      <c r="D28" s="60">
        <f t="shared" si="1"/>
        <v>4.3403575168562032</v>
      </c>
      <c r="E28" s="60">
        <f t="shared" si="1"/>
        <v>4.1355110139442601</v>
      </c>
      <c r="F28" s="60">
        <f t="shared" si="1"/>
        <v>3.1746614980433945</v>
      </c>
      <c r="G28" s="60">
        <f t="shared" si="1"/>
        <v>2.9358270103433703</v>
      </c>
      <c r="H28" s="60">
        <f t="shared" si="1"/>
        <v>2.4912274255479416</v>
      </c>
      <c r="I28" s="60">
        <f t="shared" si="1"/>
        <v>2.572063713692565</v>
      </c>
      <c r="J28" s="60">
        <f t="shared" si="1"/>
        <v>40.15267035329132</v>
      </c>
      <c r="K28" s="60">
        <f t="shared" si="1"/>
        <v>20.026271793647002</v>
      </c>
      <c r="L28" s="60">
        <f t="shared" si="1"/>
        <v>6.2455218533556245</v>
      </c>
      <c r="M28" s="60">
        <f t="shared" si="1"/>
        <v>4.8409913468427916</v>
      </c>
      <c r="N28" s="60">
        <f t="shared" si="1"/>
        <v>3.2095680770149362</v>
      </c>
    </row>
    <row r="29" spans="1:14" s="3" customFormat="1" ht="14.65" customHeight="1">
      <c r="A29" s="27" t="s">
        <v>30</v>
      </c>
      <c r="B29" s="42">
        <f t="shared" ref="B29:N40" si="2">B9*100/$B9</f>
        <v>100</v>
      </c>
      <c r="C29" s="61">
        <f t="shared" si="2"/>
        <v>4.6285802235934463</v>
      </c>
      <c r="D29" s="61">
        <f t="shared" si="2"/>
        <v>3.2293721753487525</v>
      </c>
      <c r="E29" s="61">
        <f t="shared" si="2"/>
        <v>2.6431040031342259</v>
      </c>
      <c r="F29" s="61">
        <f t="shared" si="2"/>
        <v>2.0554366228714547</v>
      </c>
      <c r="G29" s="61">
        <f t="shared" si="2"/>
        <v>1.8833340329373573</v>
      </c>
      <c r="H29" s="61">
        <f t="shared" si="2"/>
        <v>1.4789629069946411</v>
      </c>
      <c r="I29" s="61">
        <f t="shared" si="2"/>
        <v>1.4076032965341616</v>
      </c>
      <c r="J29" s="61">
        <f t="shared" si="2"/>
        <v>52.298199219241909</v>
      </c>
      <c r="K29" s="61">
        <f t="shared" si="2"/>
        <v>19.349648099175866</v>
      </c>
      <c r="L29" s="61">
        <f t="shared" si="2"/>
        <v>4.7139319145363725</v>
      </c>
      <c r="M29" s="61">
        <f t="shared" si="2"/>
        <v>3.8953952063132267</v>
      </c>
      <c r="N29" s="61">
        <f t="shared" si="2"/>
        <v>2.4164322993185858</v>
      </c>
    </row>
    <row r="30" spans="1:14" s="3" customFormat="1" ht="14.65" customHeight="1">
      <c r="A30" s="28" t="s">
        <v>31</v>
      </c>
      <c r="B30" s="60" t="s">
        <v>53</v>
      </c>
      <c r="C30" s="60" t="s">
        <v>53</v>
      </c>
      <c r="D30" s="60" t="s">
        <v>53</v>
      </c>
      <c r="E30" s="60" t="s">
        <v>53</v>
      </c>
      <c r="F30" s="60" t="s">
        <v>53</v>
      </c>
      <c r="G30" s="60" t="s">
        <v>53</v>
      </c>
      <c r="H30" s="60" t="s">
        <v>53</v>
      </c>
      <c r="I30" s="60" t="s">
        <v>53</v>
      </c>
      <c r="J30" s="60" t="s">
        <v>53</v>
      </c>
      <c r="K30" s="60" t="s">
        <v>53</v>
      </c>
      <c r="L30" s="60" t="s">
        <v>53</v>
      </c>
      <c r="M30" s="60" t="s">
        <v>53</v>
      </c>
      <c r="N30" s="60" t="s">
        <v>53</v>
      </c>
    </row>
    <row r="31" spans="1:14" s="3" customFormat="1" ht="14.65" customHeight="1">
      <c r="A31" s="29" t="s">
        <v>32</v>
      </c>
      <c r="B31" s="61" t="s">
        <v>53</v>
      </c>
      <c r="C31" s="61" t="s">
        <v>53</v>
      </c>
      <c r="D31" s="61" t="s">
        <v>53</v>
      </c>
      <c r="E31" s="61" t="s">
        <v>53</v>
      </c>
      <c r="F31" s="61" t="s">
        <v>53</v>
      </c>
      <c r="G31" s="61" t="s">
        <v>53</v>
      </c>
      <c r="H31" s="61" t="s">
        <v>53</v>
      </c>
      <c r="I31" s="61" t="s">
        <v>53</v>
      </c>
      <c r="J31" s="61" t="s">
        <v>53</v>
      </c>
      <c r="K31" s="61" t="s">
        <v>53</v>
      </c>
      <c r="L31" s="61" t="s">
        <v>53</v>
      </c>
      <c r="M31" s="61" t="s">
        <v>53</v>
      </c>
      <c r="N31" s="61" t="s">
        <v>53</v>
      </c>
    </row>
    <row r="32" spans="1:14" s="3" customFormat="1" ht="14.65" customHeight="1">
      <c r="A32" s="28" t="s">
        <v>33</v>
      </c>
      <c r="B32" s="60" t="s">
        <v>53</v>
      </c>
      <c r="C32" s="60" t="s">
        <v>53</v>
      </c>
      <c r="D32" s="60" t="s">
        <v>53</v>
      </c>
      <c r="E32" s="60" t="s">
        <v>53</v>
      </c>
      <c r="F32" s="60" t="s">
        <v>53</v>
      </c>
      <c r="G32" s="60" t="s">
        <v>53</v>
      </c>
      <c r="H32" s="60" t="s">
        <v>53</v>
      </c>
      <c r="I32" s="60" t="s">
        <v>53</v>
      </c>
      <c r="J32" s="60" t="s">
        <v>53</v>
      </c>
      <c r="K32" s="60" t="s">
        <v>53</v>
      </c>
      <c r="L32" s="60" t="s">
        <v>53</v>
      </c>
      <c r="M32" s="60" t="s">
        <v>53</v>
      </c>
      <c r="N32" s="60" t="s">
        <v>53</v>
      </c>
    </row>
    <row r="33" spans="1:14" s="3" customFormat="1" ht="14.65" customHeight="1">
      <c r="A33" s="29" t="s">
        <v>34</v>
      </c>
      <c r="B33" s="61" t="s">
        <v>53</v>
      </c>
      <c r="C33" s="61" t="s">
        <v>53</v>
      </c>
      <c r="D33" s="61" t="s">
        <v>53</v>
      </c>
      <c r="E33" s="61" t="s">
        <v>53</v>
      </c>
      <c r="F33" s="61" t="s">
        <v>53</v>
      </c>
      <c r="G33" s="61" t="s">
        <v>53</v>
      </c>
      <c r="H33" s="61" t="s">
        <v>53</v>
      </c>
      <c r="I33" s="61" t="s">
        <v>53</v>
      </c>
      <c r="J33" s="61" t="s">
        <v>53</v>
      </c>
      <c r="K33" s="61" t="s">
        <v>53</v>
      </c>
      <c r="L33" s="61" t="s">
        <v>53</v>
      </c>
      <c r="M33" s="61" t="s">
        <v>53</v>
      </c>
      <c r="N33" s="61" t="s">
        <v>53</v>
      </c>
    </row>
    <row r="34" spans="1:14" s="3" customFormat="1" ht="14.65" customHeight="1">
      <c r="A34" s="28" t="s">
        <v>35</v>
      </c>
      <c r="B34" s="60" t="s">
        <v>53</v>
      </c>
      <c r="C34" s="60" t="s">
        <v>53</v>
      </c>
      <c r="D34" s="60" t="s">
        <v>53</v>
      </c>
      <c r="E34" s="60" t="s">
        <v>53</v>
      </c>
      <c r="F34" s="60" t="s">
        <v>53</v>
      </c>
      <c r="G34" s="60" t="s">
        <v>53</v>
      </c>
      <c r="H34" s="60" t="s">
        <v>53</v>
      </c>
      <c r="I34" s="60" t="s">
        <v>53</v>
      </c>
      <c r="J34" s="60" t="s">
        <v>53</v>
      </c>
      <c r="K34" s="60" t="s">
        <v>53</v>
      </c>
      <c r="L34" s="60" t="s">
        <v>53</v>
      </c>
      <c r="M34" s="60" t="s">
        <v>53</v>
      </c>
      <c r="N34" s="60" t="s">
        <v>53</v>
      </c>
    </row>
    <row r="35" spans="1:14" s="3" customFormat="1" ht="14.65" customHeight="1">
      <c r="A35" s="29" t="s">
        <v>36</v>
      </c>
      <c r="B35" s="61" t="s">
        <v>53</v>
      </c>
      <c r="C35" s="61" t="s">
        <v>53</v>
      </c>
      <c r="D35" s="61" t="s">
        <v>53</v>
      </c>
      <c r="E35" s="61" t="s">
        <v>53</v>
      </c>
      <c r="F35" s="61" t="s">
        <v>53</v>
      </c>
      <c r="G35" s="61" t="s">
        <v>53</v>
      </c>
      <c r="H35" s="61" t="s">
        <v>53</v>
      </c>
      <c r="I35" s="61" t="s">
        <v>53</v>
      </c>
      <c r="J35" s="61" t="s">
        <v>53</v>
      </c>
      <c r="K35" s="61" t="s">
        <v>53</v>
      </c>
      <c r="L35" s="61" t="s">
        <v>53</v>
      </c>
      <c r="M35" s="61" t="s">
        <v>53</v>
      </c>
      <c r="N35" s="61" t="s">
        <v>53</v>
      </c>
    </row>
    <row r="36" spans="1:14" s="3" customFormat="1" ht="14.65" customHeight="1">
      <c r="A36" s="28" t="s">
        <v>37</v>
      </c>
      <c r="B36" s="60" t="s">
        <v>53</v>
      </c>
      <c r="C36" s="60" t="s">
        <v>53</v>
      </c>
      <c r="D36" s="60" t="s">
        <v>53</v>
      </c>
      <c r="E36" s="60" t="s">
        <v>53</v>
      </c>
      <c r="F36" s="60" t="s">
        <v>53</v>
      </c>
      <c r="G36" s="60" t="s">
        <v>53</v>
      </c>
      <c r="H36" s="60" t="s">
        <v>53</v>
      </c>
      <c r="I36" s="60" t="s">
        <v>53</v>
      </c>
      <c r="J36" s="60" t="s">
        <v>53</v>
      </c>
      <c r="K36" s="60" t="s">
        <v>53</v>
      </c>
      <c r="L36" s="60" t="s">
        <v>53</v>
      </c>
      <c r="M36" s="60" t="s">
        <v>53</v>
      </c>
      <c r="N36" s="60" t="s">
        <v>53</v>
      </c>
    </row>
    <row r="37" spans="1:14" s="3" customFormat="1" ht="14.65" customHeight="1">
      <c r="A37" s="29" t="s">
        <v>38</v>
      </c>
      <c r="B37" s="61" t="s">
        <v>53</v>
      </c>
      <c r="C37" s="61" t="s">
        <v>53</v>
      </c>
      <c r="D37" s="61" t="s">
        <v>53</v>
      </c>
      <c r="E37" s="61" t="s">
        <v>53</v>
      </c>
      <c r="F37" s="61" t="s">
        <v>53</v>
      </c>
      <c r="G37" s="61" t="s">
        <v>53</v>
      </c>
      <c r="H37" s="61" t="s">
        <v>53</v>
      </c>
      <c r="I37" s="61" t="s">
        <v>53</v>
      </c>
      <c r="J37" s="61" t="s">
        <v>53</v>
      </c>
      <c r="K37" s="61" t="s">
        <v>53</v>
      </c>
      <c r="L37" s="61" t="s">
        <v>53</v>
      </c>
      <c r="M37" s="61" t="s">
        <v>53</v>
      </c>
      <c r="N37" s="61" t="s">
        <v>53</v>
      </c>
    </row>
    <row r="38" spans="1:14" s="3" customFormat="1" ht="14.65" customHeight="1">
      <c r="A38" s="28" t="s">
        <v>39</v>
      </c>
      <c r="B38" s="60" t="s">
        <v>53</v>
      </c>
      <c r="C38" s="60" t="s">
        <v>53</v>
      </c>
      <c r="D38" s="60" t="s">
        <v>53</v>
      </c>
      <c r="E38" s="60" t="s">
        <v>53</v>
      </c>
      <c r="F38" s="60" t="s">
        <v>53</v>
      </c>
      <c r="G38" s="60" t="s">
        <v>53</v>
      </c>
      <c r="H38" s="60" t="s">
        <v>53</v>
      </c>
      <c r="I38" s="60" t="s">
        <v>53</v>
      </c>
      <c r="J38" s="60" t="s">
        <v>53</v>
      </c>
      <c r="K38" s="60" t="s">
        <v>53</v>
      </c>
      <c r="L38" s="60" t="s">
        <v>53</v>
      </c>
      <c r="M38" s="60" t="s">
        <v>53</v>
      </c>
      <c r="N38" s="60" t="s">
        <v>53</v>
      </c>
    </row>
    <row r="39" spans="1:14" s="3" customFormat="1" ht="14.65" customHeight="1">
      <c r="A39" s="29" t="s">
        <v>40</v>
      </c>
      <c r="B39" s="61" t="s">
        <v>53</v>
      </c>
      <c r="C39" s="61" t="s">
        <v>53</v>
      </c>
      <c r="D39" s="61" t="s">
        <v>53</v>
      </c>
      <c r="E39" s="61" t="s">
        <v>53</v>
      </c>
      <c r="F39" s="61" t="s">
        <v>53</v>
      </c>
      <c r="G39" s="61" t="s">
        <v>53</v>
      </c>
      <c r="H39" s="61" t="s">
        <v>53</v>
      </c>
      <c r="I39" s="61" t="s">
        <v>53</v>
      </c>
      <c r="J39" s="61" t="s">
        <v>53</v>
      </c>
      <c r="K39" s="61" t="s">
        <v>53</v>
      </c>
      <c r="L39" s="61" t="s">
        <v>53</v>
      </c>
      <c r="M39" s="61" t="s">
        <v>53</v>
      </c>
      <c r="N39" s="61" t="s">
        <v>53</v>
      </c>
    </row>
    <row r="40" spans="1:14" s="3" customFormat="1" ht="14.65" customHeight="1">
      <c r="A40" s="30" t="s">
        <v>41</v>
      </c>
      <c r="B40" s="39">
        <f t="shared" si="2"/>
        <v>100</v>
      </c>
      <c r="C40" s="60">
        <f t="shared" si="2"/>
        <v>8.2582301500280799</v>
      </c>
      <c r="D40" s="60">
        <f t="shared" si="2"/>
        <v>6.4637766426871339</v>
      </c>
      <c r="E40" s="60">
        <f t="shared" si="2"/>
        <v>6.9879389190490198</v>
      </c>
      <c r="F40" s="60">
        <f t="shared" si="2"/>
        <v>5.3138287914850375</v>
      </c>
      <c r="G40" s="60">
        <f t="shared" si="2"/>
        <v>4.9474500574973925</v>
      </c>
      <c r="H40" s="60">
        <f t="shared" si="2"/>
        <v>4.4259620784638836</v>
      </c>
      <c r="I40" s="60">
        <f t="shared" si="2"/>
        <v>4.7976894071082823</v>
      </c>
      <c r="J40" s="60">
        <f t="shared" si="2"/>
        <v>16.938999277939722</v>
      </c>
      <c r="K40" s="60">
        <f t="shared" si="2"/>
        <v>21.319498301821195</v>
      </c>
      <c r="L40" s="60">
        <f t="shared" si="2"/>
        <v>9.1728398363330044</v>
      </c>
      <c r="M40" s="60">
        <f t="shared" si="2"/>
        <v>6.6483031583451444</v>
      </c>
      <c r="N40" s="60">
        <f t="shared" si="2"/>
        <v>4.725483379242104</v>
      </c>
    </row>
    <row r="41" spans="1:14" s="3" customFormat="1" ht="14.65" customHeight="1">
      <c r="A41" s="29" t="s">
        <v>42</v>
      </c>
      <c r="B41" s="61" t="s">
        <v>53</v>
      </c>
      <c r="C41" s="61" t="s">
        <v>53</v>
      </c>
      <c r="D41" s="61" t="s">
        <v>53</v>
      </c>
      <c r="E41" s="61" t="s">
        <v>53</v>
      </c>
      <c r="F41" s="61" t="s">
        <v>53</v>
      </c>
      <c r="G41" s="61" t="s">
        <v>53</v>
      </c>
      <c r="H41" s="61" t="s">
        <v>53</v>
      </c>
      <c r="I41" s="61" t="s">
        <v>53</v>
      </c>
      <c r="J41" s="61" t="s">
        <v>53</v>
      </c>
      <c r="K41" s="61" t="s">
        <v>53</v>
      </c>
      <c r="L41" s="61" t="s">
        <v>53</v>
      </c>
      <c r="M41" s="61" t="s">
        <v>53</v>
      </c>
      <c r="N41" s="61" t="s">
        <v>53</v>
      </c>
    </row>
    <row r="42" spans="1:14" s="3" customFormat="1" ht="14.65" customHeight="1">
      <c r="A42" s="28" t="s">
        <v>43</v>
      </c>
      <c r="B42" s="60" t="s">
        <v>53</v>
      </c>
      <c r="C42" s="60" t="s">
        <v>53</v>
      </c>
      <c r="D42" s="60" t="s">
        <v>53</v>
      </c>
      <c r="E42" s="60" t="s">
        <v>53</v>
      </c>
      <c r="F42" s="60" t="s">
        <v>53</v>
      </c>
      <c r="G42" s="60" t="s">
        <v>53</v>
      </c>
      <c r="H42" s="60" t="s">
        <v>53</v>
      </c>
      <c r="I42" s="60" t="s">
        <v>53</v>
      </c>
      <c r="J42" s="60" t="s">
        <v>53</v>
      </c>
      <c r="K42" s="60" t="s">
        <v>53</v>
      </c>
      <c r="L42" s="60" t="s">
        <v>53</v>
      </c>
      <c r="M42" s="60" t="s">
        <v>53</v>
      </c>
      <c r="N42" s="60" t="s">
        <v>53</v>
      </c>
    </row>
    <row r="43" spans="1:14" s="3" customFormat="1" ht="14.65" customHeight="1">
      <c r="A43" s="29" t="s">
        <v>44</v>
      </c>
      <c r="B43" s="61" t="s">
        <v>53</v>
      </c>
      <c r="C43" s="61" t="s">
        <v>53</v>
      </c>
      <c r="D43" s="61" t="s">
        <v>53</v>
      </c>
      <c r="E43" s="61" t="s">
        <v>53</v>
      </c>
      <c r="F43" s="61" t="s">
        <v>53</v>
      </c>
      <c r="G43" s="61" t="s">
        <v>53</v>
      </c>
      <c r="H43" s="61" t="s">
        <v>53</v>
      </c>
      <c r="I43" s="61" t="s">
        <v>53</v>
      </c>
      <c r="J43" s="61" t="s">
        <v>53</v>
      </c>
      <c r="K43" s="61" t="s">
        <v>53</v>
      </c>
      <c r="L43" s="61" t="s">
        <v>53</v>
      </c>
      <c r="M43" s="61" t="s">
        <v>53</v>
      </c>
      <c r="N43" s="61" t="s">
        <v>53</v>
      </c>
    </row>
    <row r="44" spans="1:14" s="3" customFormat="1" ht="14.65" customHeight="1">
      <c r="A44" s="28" t="s">
        <v>45</v>
      </c>
      <c r="B44" s="60" t="s">
        <v>53</v>
      </c>
      <c r="C44" s="60" t="s">
        <v>53</v>
      </c>
      <c r="D44" s="60" t="s">
        <v>53</v>
      </c>
      <c r="E44" s="60" t="s">
        <v>53</v>
      </c>
      <c r="F44" s="60" t="s">
        <v>53</v>
      </c>
      <c r="G44" s="60" t="s">
        <v>53</v>
      </c>
      <c r="H44" s="60" t="s">
        <v>53</v>
      </c>
      <c r="I44" s="60" t="s">
        <v>53</v>
      </c>
      <c r="J44" s="60" t="s">
        <v>53</v>
      </c>
      <c r="K44" s="60" t="s">
        <v>53</v>
      </c>
      <c r="L44" s="60" t="s">
        <v>53</v>
      </c>
      <c r="M44" s="60" t="s">
        <v>53</v>
      </c>
      <c r="N44" s="60" t="s">
        <v>53</v>
      </c>
    </row>
    <row r="45" spans="1:14" s="3" customFormat="1" ht="14.65" customHeight="1">
      <c r="A45" s="29" t="s">
        <v>46</v>
      </c>
      <c r="B45" s="61" t="s">
        <v>53</v>
      </c>
      <c r="C45" s="61" t="s">
        <v>53</v>
      </c>
      <c r="D45" s="61" t="s">
        <v>53</v>
      </c>
      <c r="E45" s="61" t="s">
        <v>53</v>
      </c>
      <c r="F45" s="61" t="s">
        <v>53</v>
      </c>
      <c r="G45" s="61" t="s">
        <v>53</v>
      </c>
      <c r="H45" s="61" t="s">
        <v>53</v>
      </c>
      <c r="I45" s="61" t="s">
        <v>53</v>
      </c>
      <c r="J45" s="61" t="s">
        <v>53</v>
      </c>
      <c r="K45" s="61" t="s">
        <v>53</v>
      </c>
      <c r="L45" s="61" t="s">
        <v>53</v>
      </c>
      <c r="M45" s="61" t="s">
        <v>53</v>
      </c>
      <c r="N45" s="61" t="s">
        <v>53</v>
      </c>
    </row>
    <row r="46" spans="1:14" s="3" customFormat="1" ht="14.65" customHeight="1">
      <c r="A46" s="28" t="s">
        <v>47</v>
      </c>
      <c r="B46" s="60" t="s">
        <v>53</v>
      </c>
      <c r="C46" s="60" t="s">
        <v>53</v>
      </c>
      <c r="D46" s="60" t="s">
        <v>53</v>
      </c>
      <c r="E46" s="60" t="s">
        <v>53</v>
      </c>
      <c r="F46" s="60" t="s">
        <v>53</v>
      </c>
      <c r="G46" s="60" t="s">
        <v>53</v>
      </c>
      <c r="H46" s="60" t="s">
        <v>53</v>
      </c>
      <c r="I46" s="60" t="s">
        <v>53</v>
      </c>
      <c r="J46" s="60" t="s">
        <v>53</v>
      </c>
      <c r="K46" s="60" t="s">
        <v>53</v>
      </c>
      <c r="L46" s="60" t="s">
        <v>53</v>
      </c>
      <c r="M46" s="60" t="s">
        <v>53</v>
      </c>
      <c r="N46" s="60" t="s">
        <v>53</v>
      </c>
    </row>
    <row r="47" spans="1:14" s="230" customFormat="1" ht="20.25" customHeight="1">
      <c r="A47" s="378" t="s">
        <v>128</v>
      </c>
      <c r="B47" s="378"/>
      <c r="C47" s="378"/>
      <c r="D47" s="378"/>
      <c r="E47" s="378"/>
      <c r="F47" s="378"/>
      <c r="G47" s="378"/>
      <c r="H47" s="378"/>
      <c r="I47" s="378"/>
      <c r="J47" s="378"/>
      <c r="K47" s="378"/>
      <c r="L47" s="378"/>
      <c r="M47" s="378"/>
      <c r="N47" s="378"/>
    </row>
    <row r="48" spans="1:14" s="3" customFormat="1" ht="14.65" customHeight="1"/>
    <row r="49" s="3" customFormat="1" ht="14.65" customHeight="1"/>
    <row r="50" s="3" customFormat="1" ht="14.65" customHeight="1"/>
    <row r="51" s="3" customFormat="1" ht="14.65" customHeight="1"/>
    <row r="52" s="3" customFormat="1" ht="14.65" customHeight="1"/>
    <row r="53" s="3" customFormat="1" ht="14.65" customHeight="1"/>
    <row r="54" s="3" customFormat="1" ht="14.65" customHeight="1"/>
    <row r="55" s="3" customFormat="1" ht="14.65" customHeight="1"/>
    <row r="56" s="3" customFormat="1" ht="14.65" customHeight="1"/>
    <row r="57" s="3" customFormat="1" ht="14.65" customHeight="1"/>
    <row r="58" s="3" customFormat="1" ht="14.65" customHeight="1"/>
    <row r="59" s="3" customFormat="1" ht="14.65" customHeight="1"/>
    <row r="60" s="3" customFormat="1" ht="14.65" customHeight="1"/>
    <row r="61" s="3" customFormat="1" ht="14.65" customHeight="1"/>
    <row r="62" s="3" customFormat="1" ht="14.65" customHeight="1"/>
    <row r="63" s="3" customFormat="1" ht="14.65" customHeight="1"/>
    <row r="64" s="3" customFormat="1" ht="14.65" customHeight="1"/>
    <row r="65" s="3" customFormat="1" ht="14.65" customHeight="1"/>
    <row r="66" s="3" customFormat="1" ht="14.65" customHeight="1"/>
    <row r="67" s="3" customFormat="1" ht="14.65" customHeight="1"/>
    <row r="68" s="3" customFormat="1" ht="14.65" customHeight="1"/>
    <row r="69" s="3" customFormat="1" ht="14.65" customHeight="1"/>
    <row r="70" s="3" customFormat="1" ht="14.65" customHeight="1"/>
    <row r="71" s="3" customFormat="1" ht="14.65" customHeight="1"/>
    <row r="72" s="3" customFormat="1" ht="14.65" customHeight="1"/>
    <row r="73" s="3" customFormat="1" ht="14.65" customHeight="1"/>
    <row r="74" s="3" customFormat="1" ht="14.65" customHeight="1"/>
    <row r="75" s="3" customFormat="1" ht="11.5"/>
    <row r="76" s="3" customFormat="1" ht="11.5"/>
    <row r="77" s="3" customFormat="1" ht="11.5"/>
    <row r="78" s="3" customFormat="1" ht="11.5"/>
    <row r="79" s="3" customFormat="1" ht="11.5"/>
    <row r="80" s="3" customFormat="1" ht="11.5"/>
    <row r="81" s="3" customFormat="1" ht="11.5"/>
    <row r="82" s="3" customFormat="1" ht="11.5"/>
    <row r="83" s="3" customFormat="1" ht="11.5"/>
    <row r="84" s="3" customFormat="1" ht="11.5"/>
    <row r="85" s="3" customFormat="1" ht="11.5"/>
    <row r="86" s="3" customFormat="1" ht="11.5"/>
    <row r="87" s="3" customFormat="1" ht="11.5"/>
    <row r="88" s="3" customFormat="1" ht="11.5"/>
    <row r="89" s="3" customFormat="1" ht="11.5"/>
    <row r="90" s="3" customFormat="1" ht="11.5"/>
    <row r="91" s="3" customFormat="1" ht="11.5"/>
    <row r="92" s="3" customFormat="1" ht="11.5"/>
    <row r="93" s="3" customFormat="1" ht="11.5"/>
    <row r="94" s="3" customFormat="1" ht="11.5"/>
    <row r="95" s="3" customFormat="1" ht="11.5"/>
    <row r="96" s="3" customFormat="1" ht="11.5"/>
    <row r="97" s="3" customFormat="1" ht="11.5"/>
    <row r="98" s="3" customFormat="1" ht="11.5"/>
    <row r="99" s="3" customFormat="1" ht="11.5"/>
    <row r="100" s="3" customFormat="1" ht="11.5"/>
    <row r="101" s="3" customFormat="1" ht="11.5"/>
    <row r="102" s="3" customFormat="1" ht="11.5"/>
    <row r="103" s="3" customFormat="1" ht="11.5"/>
    <row r="104" s="3" customFormat="1" ht="11.5"/>
    <row r="105" s="3" customFormat="1" ht="11.5"/>
    <row r="106" s="3" customFormat="1" ht="11.5"/>
    <row r="107" s="3" customFormat="1" ht="11.5"/>
    <row r="108" s="3" customFormat="1" ht="11.5"/>
    <row r="109" s="3" customFormat="1" ht="11.5"/>
  </sheetData>
  <mergeCells count="6">
    <mergeCell ref="A47:N47"/>
    <mergeCell ref="A5:A6"/>
    <mergeCell ref="B5:B6"/>
    <mergeCell ref="C5:N5"/>
    <mergeCell ref="B7:N7"/>
    <mergeCell ref="B27:N27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0"/>
  <sheetViews>
    <sheetView workbookViewId="0"/>
  </sheetViews>
  <sheetFormatPr baseColWidth="10" defaultColWidth="10.81640625" defaultRowHeight="12.5"/>
  <cols>
    <col min="1" max="1" width="24.453125" style="2" customWidth="1"/>
    <col min="2" max="13" width="11.54296875" style="2" customWidth="1"/>
    <col min="14" max="16384" width="10.81640625" style="2"/>
  </cols>
  <sheetData>
    <row r="1" spans="1:13" s="5" customFormat="1" ht="20.25" customHeight="1">
      <c r="A1" s="4" t="s">
        <v>0</v>
      </c>
    </row>
    <row r="2" spans="1:13">
      <c r="A2" s="1"/>
    </row>
    <row r="3" spans="1:13" ht="14.65" customHeight="1">
      <c r="A3" s="9" t="s">
        <v>254</v>
      </c>
    </row>
    <row r="4" spans="1:13" s="3" customFormat="1" ht="14.65" customHeight="1"/>
    <row r="5" spans="1:13" s="11" customFormat="1" ht="31.5" customHeight="1">
      <c r="A5" s="135" t="s">
        <v>64</v>
      </c>
      <c r="B5" s="171" t="s">
        <v>134</v>
      </c>
      <c r="C5" s="172" t="s">
        <v>135</v>
      </c>
      <c r="D5" s="172" t="s">
        <v>136</v>
      </c>
      <c r="E5" s="172" t="s">
        <v>137</v>
      </c>
      <c r="F5" s="172" t="s">
        <v>138</v>
      </c>
      <c r="G5" s="172" t="s">
        <v>129</v>
      </c>
      <c r="H5" s="172" t="s">
        <v>142</v>
      </c>
      <c r="I5" s="172" t="s">
        <v>130</v>
      </c>
      <c r="J5" s="172" t="s">
        <v>131</v>
      </c>
      <c r="K5" s="172" t="s">
        <v>132</v>
      </c>
      <c r="L5" s="172" t="s">
        <v>143</v>
      </c>
      <c r="M5" s="135" t="s">
        <v>133</v>
      </c>
    </row>
    <row r="6" spans="1:13" s="3" customFormat="1" ht="14.65" customHeight="1">
      <c r="A6" s="8"/>
      <c r="B6" s="379" t="s">
        <v>141</v>
      </c>
      <c r="C6" s="379"/>
      <c r="D6" s="379"/>
      <c r="E6" s="379"/>
      <c r="F6" s="379"/>
      <c r="G6" s="379"/>
      <c r="H6" s="379"/>
      <c r="I6" s="379"/>
      <c r="J6" s="379"/>
      <c r="K6" s="379"/>
      <c r="L6" s="379"/>
      <c r="M6" s="379"/>
    </row>
    <row r="7" spans="1:13" s="3" customFormat="1" ht="14.65" customHeight="1" thickBot="1">
      <c r="A7" s="8"/>
      <c r="B7" s="380" t="s">
        <v>3</v>
      </c>
      <c r="C7" s="380"/>
      <c r="D7" s="380"/>
      <c r="E7" s="380"/>
      <c r="F7" s="380"/>
      <c r="G7" s="380"/>
      <c r="H7" s="380"/>
      <c r="I7" s="380"/>
      <c r="J7" s="380"/>
      <c r="K7" s="380"/>
      <c r="L7" s="380"/>
      <c r="M7" s="380"/>
    </row>
    <row r="8" spans="1:13" s="3" customFormat="1" ht="14.65" customHeight="1" thickBot="1">
      <c r="A8" s="13" t="s">
        <v>1</v>
      </c>
      <c r="B8" s="39">
        <v>442743</v>
      </c>
      <c r="C8" s="39">
        <v>462998</v>
      </c>
      <c r="D8" s="39">
        <v>430500</v>
      </c>
      <c r="E8" s="39">
        <v>405579</v>
      </c>
      <c r="F8" s="39">
        <v>531142</v>
      </c>
      <c r="G8" s="39">
        <v>608532</v>
      </c>
      <c r="H8" s="39">
        <v>611756</v>
      </c>
      <c r="I8" s="39">
        <v>607173</v>
      </c>
      <c r="J8" s="39">
        <v>589320</v>
      </c>
      <c r="K8" s="39">
        <v>596189</v>
      </c>
      <c r="L8" s="39">
        <v>588342</v>
      </c>
      <c r="M8" s="39">
        <v>580414</v>
      </c>
    </row>
    <row r="9" spans="1:13" s="3" customFormat="1" ht="14.65" customHeight="1" thickBot="1">
      <c r="A9" s="14" t="s">
        <v>83</v>
      </c>
      <c r="B9" s="42">
        <v>143206</v>
      </c>
      <c r="C9" s="42">
        <v>150831</v>
      </c>
      <c r="D9" s="42">
        <v>139821</v>
      </c>
      <c r="E9" s="42">
        <v>131298</v>
      </c>
      <c r="F9" s="42">
        <v>161306</v>
      </c>
      <c r="G9" s="42">
        <v>186165</v>
      </c>
      <c r="H9" s="42">
        <v>188105</v>
      </c>
      <c r="I9" s="42">
        <v>187161</v>
      </c>
      <c r="J9" s="42">
        <v>181177</v>
      </c>
      <c r="K9" s="42">
        <v>183865</v>
      </c>
      <c r="L9" s="42">
        <v>181969</v>
      </c>
      <c r="M9" s="42">
        <v>179900</v>
      </c>
    </row>
    <row r="10" spans="1:13" s="3" customFormat="1" ht="14.65" customHeight="1" thickBot="1">
      <c r="A10" s="81" t="s">
        <v>84</v>
      </c>
      <c r="B10" s="39">
        <v>64515</v>
      </c>
      <c r="C10" s="39">
        <v>67569</v>
      </c>
      <c r="D10" s="39">
        <v>61141</v>
      </c>
      <c r="E10" s="39">
        <v>56837</v>
      </c>
      <c r="F10" s="39">
        <v>79920</v>
      </c>
      <c r="G10" s="39">
        <v>92653</v>
      </c>
      <c r="H10" s="39">
        <v>92023</v>
      </c>
      <c r="I10" s="39">
        <v>90327</v>
      </c>
      <c r="J10" s="39">
        <v>86689</v>
      </c>
      <c r="K10" s="39">
        <v>87299</v>
      </c>
      <c r="L10" s="39">
        <v>85298</v>
      </c>
      <c r="M10" s="39">
        <v>83651</v>
      </c>
    </row>
    <row r="11" spans="1:13" s="3" customFormat="1" ht="14.65" customHeight="1" thickBot="1">
      <c r="A11" s="82" t="s">
        <v>110</v>
      </c>
      <c r="B11" s="42">
        <v>61532</v>
      </c>
      <c r="C11" s="42">
        <v>65584</v>
      </c>
      <c r="D11" s="42">
        <v>57150</v>
      </c>
      <c r="E11" s="42">
        <v>52014</v>
      </c>
      <c r="F11" s="42">
        <v>78928</v>
      </c>
      <c r="G11" s="42">
        <v>94699</v>
      </c>
      <c r="H11" s="42">
        <v>92280</v>
      </c>
      <c r="I11" s="42">
        <v>89132</v>
      </c>
      <c r="J11" s="42">
        <v>83878</v>
      </c>
      <c r="K11" s="42">
        <v>84342</v>
      </c>
      <c r="L11" s="42">
        <v>81373</v>
      </c>
      <c r="M11" s="42">
        <v>78899</v>
      </c>
    </row>
    <row r="12" spans="1:13" s="3" customFormat="1" ht="14.65" customHeight="1" thickBot="1">
      <c r="A12" s="83" t="s">
        <v>8</v>
      </c>
      <c r="B12" s="39">
        <v>26175</v>
      </c>
      <c r="C12" s="39">
        <v>26894</v>
      </c>
      <c r="D12" s="39">
        <v>25174</v>
      </c>
      <c r="E12" s="39">
        <v>23965</v>
      </c>
      <c r="F12" s="39">
        <v>32678</v>
      </c>
      <c r="G12" s="39">
        <v>35684</v>
      </c>
      <c r="H12" s="39">
        <v>35583</v>
      </c>
      <c r="I12" s="39">
        <v>35177</v>
      </c>
      <c r="J12" s="39">
        <v>34430</v>
      </c>
      <c r="K12" s="39">
        <v>34469</v>
      </c>
      <c r="L12" s="39">
        <v>33864</v>
      </c>
      <c r="M12" s="39">
        <v>33304</v>
      </c>
    </row>
    <row r="13" spans="1:13" s="3" customFormat="1" ht="14.65" customHeight="1" thickBot="1">
      <c r="A13" s="14" t="s">
        <v>51</v>
      </c>
      <c r="B13" s="42">
        <v>53731</v>
      </c>
      <c r="C13" s="42">
        <v>55195</v>
      </c>
      <c r="D13" s="42">
        <v>52407</v>
      </c>
      <c r="E13" s="42">
        <v>49950</v>
      </c>
      <c r="F13" s="42">
        <v>64034</v>
      </c>
      <c r="G13" s="42">
        <v>70076</v>
      </c>
      <c r="H13" s="42">
        <v>70730</v>
      </c>
      <c r="I13" s="42">
        <v>70747</v>
      </c>
      <c r="J13" s="42">
        <v>69546</v>
      </c>
      <c r="K13" s="42">
        <v>69903</v>
      </c>
      <c r="L13" s="42">
        <v>69182</v>
      </c>
      <c r="M13" s="42">
        <v>68229</v>
      </c>
    </row>
    <row r="14" spans="1:13" s="3" customFormat="1" ht="14.65" customHeight="1" thickBot="1">
      <c r="A14" s="84" t="s">
        <v>9</v>
      </c>
      <c r="B14" s="39">
        <v>15411</v>
      </c>
      <c r="C14" s="39">
        <v>15916</v>
      </c>
      <c r="D14" s="39">
        <v>15069</v>
      </c>
      <c r="E14" s="39">
        <v>14309</v>
      </c>
      <c r="F14" s="39">
        <v>19119</v>
      </c>
      <c r="G14" s="39">
        <v>20761</v>
      </c>
      <c r="H14" s="39">
        <v>20759</v>
      </c>
      <c r="I14" s="39">
        <v>20467</v>
      </c>
      <c r="J14" s="39">
        <v>19931</v>
      </c>
      <c r="K14" s="39">
        <v>19991</v>
      </c>
      <c r="L14" s="39">
        <v>19733</v>
      </c>
      <c r="M14" s="39">
        <v>19477</v>
      </c>
    </row>
    <row r="15" spans="1:13" s="3" customFormat="1" ht="14.65" customHeight="1" thickBot="1">
      <c r="A15" s="85" t="s">
        <v>6</v>
      </c>
      <c r="B15" s="42">
        <v>78173</v>
      </c>
      <c r="C15" s="42">
        <v>81009</v>
      </c>
      <c r="D15" s="42">
        <v>79738</v>
      </c>
      <c r="E15" s="42">
        <v>77206</v>
      </c>
      <c r="F15" s="42">
        <v>95157</v>
      </c>
      <c r="G15" s="42">
        <v>108494</v>
      </c>
      <c r="H15" s="42">
        <v>112276</v>
      </c>
      <c r="I15" s="42">
        <v>114162</v>
      </c>
      <c r="J15" s="42">
        <v>113669</v>
      </c>
      <c r="K15" s="42">
        <v>116320</v>
      </c>
      <c r="L15" s="42">
        <v>116923</v>
      </c>
      <c r="M15" s="42">
        <v>116954</v>
      </c>
    </row>
    <row r="16" spans="1:13" s="3" customFormat="1" ht="14.65" customHeight="1" thickBot="1">
      <c r="A16" s="8"/>
      <c r="B16" s="364" t="s">
        <v>139</v>
      </c>
      <c r="C16" s="364"/>
      <c r="D16" s="364"/>
      <c r="E16" s="364"/>
      <c r="F16" s="364"/>
      <c r="G16" s="364"/>
      <c r="H16" s="364"/>
      <c r="I16" s="364"/>
      <c r="J16" s="364"/>
      <c r="K16" s="364"/>
      <c r="L16" s="364"/>
      <c r="M16" s="364"/>
    </row>
    <row r="17" spans="1:13" s="3" customFormat="1" ht="14.65" customHeight="1" thickBot="1">
      <c r="A17" s="13" t="s">
        <v>1</v>
      </c>
      <c r="B17" s="60">
        <v>32.728405748462976</v>
      </c>
      <c r="C17" s="60">
        <v>34.225693923397685</v>
      </c>
      <c r="D17" s="60">
        <v>31.823379872100322</v>
      </c>
      <c r="E17" s="60">
        <v>29.981172090932812</v>
      </c>
      <c r="F17" s="60">
        <v>38.203848997758733</v>
      </c>
      <c r="G17" s="60">
        <v>43.770337571316361</v>
      </c>
      <c r="H17" s="60">
        <v>44.002232637360422</v>
      </c>
      <c r="I17" s="60">
        <v>43.672587759047794</v>
      </c>
      <c r="J17" s="60">
        <v>42.388461638053805</v>
      </c>
      <c r="K17" s="60">
        <v>42.882533352897681</v>
      </c>
      <c r="L17" s="60">
        <v>42.318116298540446</v>
      </c>
      <c r="M17" s="60">
        <v>41.747873096432095</v>
      </c>
    </row>
    <row r="18" spans="1:13" s="3" customFormat="1" ht="14.65" customHeight="1" thickBot="1">
      <c r="A18" s="14" t="s">
        <v>83</v>
      </c>
      <c r="B18" s="61">
        <v>10.586060250787453</v>
      </c>
      <c r="C18" s="61">
        <v>11.149714772331622</v>
      </c>
      <c r="D18" s="61">
        <v>10.335834604174075</v>
      </c>
      <c r="E18" s="61">
        <v>9.7057982124205058</v>
      </c>
      <c r="F18" s="61">
        <v>11.602377643704452</v>
      </c>
      <c r="G18" s="61">
        <v>13.390429581294182</v>
      </c>
      <c r="H18" s="61">
        <v>13.529969416320695</v>
      </c>
      <c r="I18" s="61">
        <v>13.462069620307794</v>
      </c>
      <c r="J18" s="61">
        <v>13.031653964226015</v>
      </c>
      <c r="K18" s="61">
        <v>13.22499575626275</v>
      </c>
      <c r="L18" s="61">
        <v>13.088620742236838</v>
      </c>
      <c r="M18" s="61">
        <v>12.939802227458562</v>
      </c>
    </row>
    <row r="19" spans="1:13" s="3" customFormat="1" ht="14.65" customHeight="1" thickBot="1">
      <c r="A19" s="81" t="s">
        <v>84</v>
      </c>
      <c r="B19" s="60">
        <v>4.76907166654716</v>
      </c>
      <c r="C19" s="60">
        <v>4.9948291627826862</v>
      </c>
      <c r="D19" s="60">
        <v>4.5196591608828935</v>
      </c>
      <c r="E19" s="60">
        <v>4.2014992840663554</v>
      </c>
      <c r="F19" s="60">
        <v>5.7484657810922082</v>
      </c>
      <c r="G19" s="60">
        <v>6.6643218220162215</v>
      </c>
      <c r="H19" s="60">
        <v>6.6190073395076112</v>
      </c>
      <c r="I19" s="60">
        <v>6.497017875484433</v>
      </c>
      <c r="J19" s="60">
        <v>6.2353447209347159</v>
      </c>
      <c r="K19" s="60">
        <v>6.2792206484430517</v>
      </c>
      <c r="L19" s="60">
        <v>6.135293220665706</v>
      </c>
      <c r="M19" s="60">
        <v>6.016828216393197</v>
      </c>
    </row>
    <row r="20" spans="1:13" s="3" customFormat="1" ht="14.65" customHeight="1" thickBot="1">
      <c r="A20" s="82" t="s">
        <v>110</v>
      </c>
      <c r="B20" s="61">
        <v>4.5485626255286338</v>
      </c>
      <c r="C20" s="61">
        <v>4.8480941824200405</v>
      </c>
      <c r="D20" s="61">
        <v>4.2246368401638401</v>
      </c>
      <c r="E20" s="61">
        <v>3.844973938832581</v>
      </c>
      <c r="F20" s="61">
        <v>5.6771134530786513</v>
      </c>
      <c r="G20" s="61">
        <v>6.8114859985441827</v>
      </c>
      <c r="H20" s="61">
        <v>6.6374927712611234</v>
      </c>
      <c r="I20" s="61">
        <v>6.4110642142181025</v>
      </c>
      <c r="J20" s="61">
        <v>6.0331558156462997</v>
      </c>
      <c r="K20" s="61">
        <v>6.0665302916526409</v>
      </c>
      <c r="L20" s="61">
        <v>5.8529768018620656</v>
      </c>
      <c r="M20" s="61">
        <v>5.6750275483282548</v>
      </c>
    </row>
    <row r="21" spans="1:13" s="3" customFormat="1" ht="14.65" customHeight="1" thickBot="1">
      <c r="A21" s="83" t="s">
        <v>8</v>
      </c>
      <c r="B21" s="60">
        <v>1.9349058493663784</v>
      </c>
      <c r="C21" s="60">
        <v>1.9880556986765761</v>
      </c>
      <c r="D21" s="60">
        <v>1.8609100229971045</v>
      </c>
      <c r="E21" s="60">
        <v>1.7715384404991503</v>
      </c>
      <c r="F21" s="60">
        <v>2.3504550149465864</v>
      </c>
      <c r="G21" s="60">
        <v>2.5666698314876673</v>
      </c>
      <c r="H21" s="60">
        <v>2.5594051287362869</v>
      </c>
      <c r="I21" s="60">
        <v>2.5302024622307386</v>
      </c>
      <c r="J21" s="60">
        <v>2.4764724329705299</v>
      </c>
      <c r="K21" s="60">
        <v>2.4792776152210627</v>
      </c>
      <c r="L21" s="60">
        <v>2.4357613264627949</v>
      </c>
      <c r="M21" s="60">
        <v>2.3954817864551416</v>
      </c>
    </row>
    <row r="22" spans="1:13" s="3" customFormat="1" ht="14.65" customHeight="1" thickBot="1">
      <c r="A22" s="14" t="s">
        <v>51</v>
      </c>
      <c r="B22" s="61">
        <v>3.9718978487986583</v>
      </c>
      <c r="C22" s="61">
        <v>4.080119516935139</v>
      </c>
      <c r="D22" s="61">
        <v>3.8740252472872507</v>
      </c>
      <c r="E22" s="61">
        <v>3.692399128017215</v>
      </c>
      <c r="F22" s="61">
        <v>4.6058215443751065</v>
      </c>
      <c r="G22" s="61">
        <v>5.0404090099576777</v>
      </c>
      <c r="H22" s="61">
        <v>5.0874497584666152</v>
      </c>
      <c r="I22" s="61">
        <v>5.0886725302168481</v>
      </c>
      <c r="J22" s="61">
        <v>5.0022873024504344</v>
      </c>
      <c r="K22" s="61">
        <v>5.0279655092053135</v>
      </c>
      <c r="L22" s="61">
        <v>4.9761056014454601</v>
      </c>
      <c r="M22" s="61">
        <v>4.9075584556824365</v>
      </c>
    </row>
    <row r="23" spans="1:13" s="3" customFormat="1" ht="14.65" customHeight="1" thickBot="1">
      <c r="A23" s="84" t="s">
        <v>9</v>
      </c>
      <c r="B23" s="60">
        <v>1.1392104697071732</v>
      </c>
      <c r="C23" s="60">
        <v>1.1765410314619018</v>
      </c>
      <c r="D23" s="60">
        <v>1.1139291783802086</v>
      </c>
      <c r="E23" s="60">
        <v>1.0577485309869534</v>
      </c>
      <c r="F23" s="60">
        <v>1.3751866525112855</v>
      </c>
      <c r="G23" s="60">
        <v>1.4932920180337255</v>
      </c>
      <c r="H23" s="60">
        <v>1.4931481625336982</v>
      </c>
      <c r="I23" s="60">
        <v>1.4721452595297075</v>
      </c>
      <c r="J23" s="60">
        <v>1.4335919855223824</v>
      </c>
      <c r="K23" s="60">
        <v>1.4379076505232025</v>
      </c>
      <c r="L23" s="60">
        <v>1.4193502910196765</v>
      </c>
      <c r="M23" s="60">
        <v>1.400936787016178</v>
      </c>
    </row>
    <row r="24" spans="1:13" s="3" customFormat="1" ht="14.65" customHeight="1" thickBot="1">
      <c r="A24" s="85" t="s">
        <v>6</v>
      </c>
      <c r="B24" s="61">
        <v>5.7786970377275226</v>
      </c>
      <c r="C24" s="61">
        <v>5.988339558789721</v>
      </c>
      <c r="D24" s="61">
        <v>5.8943848182149488</v>
      </c>
      <c r="E24" s="61">
        <v>5.7072145561100518</v>
      </c>
      <c r="F24" s="61">
        <v>6.8444289080504417</v>
      </c>
      <c r="G24" s="61">
        <v>7.8037293099827085</v>
      </c>
      <c r="H24" s="61">
        <v>8.0757600605343942</v>
      </c>
      <c r="I24" s="61">
        <v>8.2114157970601696</v>
      </c>
      <c r="J24" s="61">
        <v>8.1759554163034309</v>
      </c>
      <c r="K24" s="61">
        <v>8.3666358815896604</v>
      </c>
      <c r="L24" s="61">
        <v>8.4100083148479019</v>
      </c>
      <c r="M24" s="61">
        <v>8.4122380750983261</v>
      </c>
    </row>
    <row r="25" spans="1:13" s="3" customFormat="1" ht="14.65" customHeight="1">
      <c r="A25" s="8"/>
      <c r="B25" s="379" t="s">
        <v>140</v>
      </c>
      <c r="C25" s="379"/>
      <c r="D25" s="379"/>
      <c r="E25" s="379"/>
      <c r="F25" s="379"/>
      <c r="G25" s="379"/>
      <c r="H25" s="379"/>
      <c r="I25" s="379"/>
      <c r="J25" s="379"/>
      <c r="K25" s="379"/>
      <c r="L25" s="379"/>
      <c r="M25" s="379"/>
    </row>
    <row r="26" spans="1:13" s="3" customFormat="1" ht="14.65" customHeight="1" thickBot="1">
      <c r="A26" s="8"/>
      <c r="B26" s="380" t="s">
        <v>3</v>
      </c>
      <c r="C26" s="380"/>
      <c r="D26" s="380"/>
      <c r="E26" s="380"/>
      <c r="F26" s="380"/>
      <c r="G26" s="380"/>
      <c r="H26" s="380"/>
      <c r="I26" s="380"/>
      <c r="J26" s="380"/>
      <c r="K26" s="380"/>
      <c r="L26" s="380"/>
      <c r="M26" s="380"/>
    </row>
    <row r="27" spans="1:13" s="3" customFormat="1" ht="14.65" customHeight="1" thickBot="1">
      <c r="A27" s="13" t="s">
        <v>1</v>
      </c>
      <c r="B27" s="291">
        <v>1451815</v>
      </c>
      <c r="C27" s="291">
        <v>1459607</v>
      </c>
      <c r="D27" s="291">
        <v>1569594</v>
      </c>
      <c r="E27" s="291">
        <v>1591943</v>
      </c>
      <c r="F27" s="291">
        <v>1726744</v>
      </c>
      <c r="G27" s="291">
        <v>1867252</v>
      </c>
      <c r="H27" s="291">
        <v>1913822</v>
      </c>
      <c r="I27" s="291">
        <v>1928053</v>
      </c>
      <c r="J27" s="291">
        <v>1933974</v>
      </c>
      <c r="K27" s="291">
        <v>1943924</v>
      </c>
      <c r="L27" s="291">
        <v>1946071</v>
      </c>
      <c r="M27" s="291">
        <v>1948216</v>
      </c>
    </row>
    <row r="28" spans="1:13" s="3" customFormat="1" ht="14.65" customHeight="1" thickBot="1">
      <c r="A28" s="14" t="s">
        <v>83</v>
      </c>
      <c r="B28" s="292">
        <v>506836</v>
      </c>
      <c r="C28" s="292">
        <v>509804</v>
      </c>
      <c r="D28" s="292">
        <v>548054</v>
      </c>
      <c r="E28" s="292">
        <v>555521</v>
      </c>
      <c r="F28" s="292">
        <v>596174</v>
      </c>
      <c r="G28" s="292">
        <v>647103</v>
      </c>
      <c r="H28" s="292">
        <v>664345</v>
      </c>
      <c r="I28" s="292">
        <v>668977</v>
      </c>
      <c r="J28" s="292">
        <v>670404</v>
      </c>
      <c r="K28" s="292">
        <v>673803</v>
      </c>
      <c r="L28" s="292">
        <v>674433</v>
      </c>
      <c r="M28" s="292">
        <v>674659</v>
      </c>
    </row>
    <row r="29" spans="1:13" s="3" customFormat="1" ht="14.65" customHeight="1" thickBot="1">
      <c r="A29" s="81" t="s">
        <v>84</v>
      </c>
      <c r="B29" s="291">
        <v>253678</v>
      </c>
      <c r="C29" s="291">
        <v>254889</v>
      </c>
      <c r="D29" s="291">
        <v>273707</v>
      </c>
      <c r="E29" s="291">
        <v>277409</v>
      </c>
      <c r="F29" s="291">
        <v>304528</v>
      </c>
      <c r="G29" s="291">
        <v>327699</v>
      </c>
      <c r="H29" s="291">
        <v>335963</v>
      </c>
      <c r="I29" s="291">
        <v>338329</v>
      </c>
      <c r="J29" s="291">
        <v>339020</v>
      </c>
      <c r="K29" s="299" t="s">
        <v>53</v>
      </c>
      <c r="L29" s="291">
        <v>340175</v>
      </c>
      <c r="M29" s="291">
        <v>339987</v>
      </c>
    </row>
    <row r="30" spans="1:13" s="3" customFormat="1" ht="14.65" customHeight="1" thickBot="1">
      <c r="A30" s="82" t="s">
        <v>110</v>
      </c>
      <c r="B30" s="292">
        <v>310781</v>
      </c>
      <c r="C30" s="292">
        <v>312221</v>
      </c>
      <c r="D30" s="292">
        <v>334957</v>
      </c>
      <c r="E30" s="292">
        <v>339264</v>
      </c>
      <c r="F30" s="292">
        <v>366043</v>
      </c>
      <c r="G30" s="292">
        <v>403094</v>
      </c>
      <c r="H30" s="292">
        <v>413031</v>
      </c>
      <c r="I30" s="292">
        <v>414657</v>
      </c>
      <c r="J30" s="292">
        <v>414678</v>
      </c>
      <c r="K30" s="292">
        <v>415428</v>
      </c>
      <c r="L30" s="292">
        <v>414382</v>
      </c>
      <c r="M30" s="292">
        <v>413461</v>
      </c>
    </row>
    <row r="31" spans="1:13" s="3" customFormat="1" ht="14.65" customHeight="1" thickBot="1">
      <c r="A31" s="83" t="s">
        <v>8</v>
      </c>
      <c r="B31" s="291">
        <v>69652</v>
      </c>
      <c r="C31" s="291">
        <v>69959</v>
      </c>
      <c r="D31" s="291">
        <v>75322</v>
      </c>
      <c r="E31" s="291">
        <v>76428</v>
      </c>
      <c r="F31" s="291">
        <v>83850</v>
      </c>
      <c r="G31" s="291">
        <v>89185</v>
      </c>
      <c r="H31" s="291">
        <v>91089</v>
      </c>
      <c r="I31" s="291">
        <v>91650</v>
      </c>
      <c r="J31" s="291">
        <v>91916</v>
      </c>
      <c r="K31" s="299" t="s">
        <v>53</v>
      </c>
      <c r="L31" s="291">
        <v>92495</v>
      </c>
      <c r="M31" s="291">
        <v>92701</v>
      </c>
    </row>
    <row r="32" spans="1:13" s="3" customFormat="1" ht="14.65" customHeight="1" thickBot="1">
      <c r="A32" s="14" t="s">
        <v>51</v>
      </c>
      <c r="B32" s="292">
        <v>120828</v>
      </c>
      <c r="C32" s="292">
        <v>121417</v>
      </c>
      <c r="D32" s="292">
        <v>130885</v>
      </c>
      <c r="E32" s="292">
        <v>133098</v>
      </c>
      <c r="F32" s="292">
        <v>145471</v>
      </c>
      <c r="G32" s="292">
        <v>153227</v>
      </c>
      <c r="H32" s="292">
        <v>156421</v>
      </c>
      <c r="I32" s="292">
        <v>158055</v>
      </c>
      <c r="J32" s="292">
        <v>159126</v>
      </c>
      <c r="K32" s="292">
        <v>160449</v>
      </c>
      <c r="L32" s="292">
        <v>160961</v>
      </c>
      <c r="M32" s="292">
        <v>161800</v>
      </c>
    </row>
    <row r="33" spans="1:13" s="3" customFormat="1" ht="14.65" customHeight="1" thickBot="1">
      <c r="A33" s="84" t="s">
        <v>9</v>
      </c>
      <c r="B33" s="291">
        <v>43577</v>
      </c>
      <c r="C33" s="291">
        <v>43793</v>
      </c>
      <c r="D33" s="291">
        <v>47041</v>
      </c>
      <c r="E33" s="291">
        <v>47764</v>
      </c>
      <c r="F33" s="291">
        <v>52987</v>
      </c>
      <c r="G33" s="291">
        <v>55992</v>
      </c>
      <c r="H33" s="291">
        <v>57254</v>
      </c>
      <c r="I33" s="291">
        <v>57644</v>
      </c>
      <c r="J33" s="291">
        <v>57843</v>
      </c>
      <c r="K33" s="299" t="s">
        <v>53</v>
      </c>
      <c r="L33" s="291">
        <v>58118</v>
      </c>
      <c r="M33" s="291">
        <v>58121</v>
      </c>
    </row>
    <row r="34" spans="1:13" s="3" customFormat="1" ht="14.65" customHeight="1" thickBot="1">
      <c r="A34" s="85" t="s">
        <v>6</v>
      </c>
      <c r="B34" s="292">
        <v>146463</v>
      </c>
      <c r="C34" s="292">
        <v>147524</v>
      </c>
      <c r="D34" s="292">
        <v>159628</v>
      </c>
      <c r="E34" s="292">
        <v>162459</v>
      </c>
      <c r="F34" s="292">
        <v>177691</v>
      </c>
      <c r="G34" s="292">
        <v>190952</v>
      </c>
      <c r="H34" s="292">
        <v>195719</v>
      </c>
      <c r="I34" s="292">
        <v>198741</v>
      </c>
      <c r="J34" s="292">
        <v>200987</v>
      </c>
      <c r="K34" s="292">
        <v>203692</v>
      </c>
      <c r="L34" s="292">
        <v>205507</v>
      </c>
      <c r="M34" s="292">
        <v>207487</v>
      </c>
    </row>
    <row r="35" spans="1:13" s="3" customFormat="1" ht="14.65" customHeight="1" thickBot="1">
      <c r="A35" s="8"/>
      <c r="B35" s="364" t="s">
        <v>139</v>
      </c>
      <c r="C35" s="364"/>
      <c r="D35" s="364"/>
      <c r="E35" s="364"/>
      <c r="F35" s="364"/>
      <c r="G35" s="364"/>
      <c r="H35" s="364"/>
      <c r="I35" s="364"/>
      <c r="J35" s="364"/>
      <c r="K35" s="364"/>
      <c r="L35" s="364"/>
      <c r="M35" s="364"/>
    </row>
    <row r="36" spans="1:13" s="3" customFormat="1" ht="14.65" customHeight="1" thickBot="1">
      <c r="A36" s="13" t="s">
        <v>1</v>
      </c>
      <c r="B36" s="253">
        <v>71.072742822427188</v>
      </c>
      <c r="C36" s="253">
        <v>71.454195564045335</v>
      </c>
      <c r="D36" s="253">
        <v>76.8385439588548</v>
      </c>
      <c r="E36" s="253">
        <v>77.932626007420509</v>
      </c>
      <c r="F36" s="253">
        <v>83.516068948939306</v>
      </c>
      <c r="G36" s="253">
        <v>90.311908874184482</v>
      </c>
      <c r="H36" s="253">
        <v>92.564323436477508</v>
      </c>
      <c r="I36" s="253">
        <v>93.25262302067317</v>
      </c>
      <c r="J36" s="253">
        <v>93.538999370755562</v>
      </c>
      <c r="K36" s="253">
        <v>94.020243194994677</v>
      </c>
      <c r="L36" s="253">
        <v>94.124085455360643</v>
      </c>
      <c r="M36" s="253">
        <v>94.227830983299626</v>
      </c>
    </row>
    <row r="37" spans="1:13" s="3" customFormat="1" ht="14.65" customHeight="1" thickBot="1">
      <c r="A37" s="14" t="s">
        <v>83</v>
      </c>
      <c r="B37" s="254">
        <v>24.811855974175572</v>
      </c>
      <c r="C37" s="254">
        <v>24.957152655017801</v>
      </c>
      <c r="D37" s="254">
        <v>26.829658733931328</v>
      </c>
      <c r="E37" s="254">
        <v>27.195201293179622</v>
      </c>
      <c r="F37" s="254">
        <v>28.834678962003018</v>
      </c>
      <c r="G37" s="254">
        <v>31.297921848904917</v>
      </c>
      <c r="H37" s="254">
        <v>32.131852101923087</v>
      </c>
      <c r="I37" s="254">
        <v>32.355884402815107</v>
      </c>
      <c r="J37" s="254">
        <v>32.424902989467292</v>
      </c>
      <c r="K37" s="254">
        <v>32.58929974912445</v>
      </c>
      <c r="L37" s="254">
        <v>32.619770463624015</v>
      </c>
      <c r="M37" s="254">
        <v>32.630701227873061</v>
      </c>
    </row>
    <row r="38" spans="1:13" s="3" customFormat="1" ht="14.65" customHeight="1" thickBot="1">
      <c r="A38" s="81" t="s">
        <v>84</v>
      </c>
      <c r="B38" s="253">
        <v>12.418656132983669</v>
      </c>
      <c r="C38" s="253">
        <v>12.477939920214107</v>
      </c>
      <c r="D38" s="253">
        <v>13.39916395663227</v>
      </c>
      <c r="E38" s="253">
        <v>13.580393172426724</v>
      </c>
      <c r="F38" s="253">
        <v>14.728866262099412</v>
      </c>
      <c r="G38" s="253">
        <v>15.849559794907908</v>
      </c>
      <c r="H38" s="253">
        <v>16.249258183200578</v>
      </c>
      <c r="I38" s="253">
        <v>16.363692644321155</v>
      </c>
      <c r="J38" s="253">
        <v>16.39711369784369</v>
      </c>
      <c r="K38" s="299" t="s">
        <v>53</v>
      </c>
      <c r="L38" s="253">
        <v>16.452976674426221</v>
      </c>
      <c r="M38" s="253">
        <v>16.443883826289841</v>
      </c>
    </row>
    <row r="39" spans="1:13" s="3" customFormat="1" ht="14.65" customHeight="1" thickBot="1">
      <c r="A39" s="82" t="s">
        <v>110</v>
      </c>
      <c r="B39" s="254">
        <v>15.214099652570571</v>
      </c>
      <c r="C39" s="254">
        <v>15.284593999070845</v>
      </c>
      <c r="D39" s="254">
        <v>16.397621403258505</v>
      </c>
      <c r="E39" s="254">
        <v>16.608468035464529</v>
      </c>
      <c r="F39" s="254">
        <v>17.704113885020934</v>
      </c>
      <c r="G39" s="254">
        <v>19.496130461089624</v>
      </c>
      <c r="H39" s="254">
        <v>19.976745524553351</v>
      </c>
      <c r="I39" s="254">
        <v>20.055388987690314</v>
      </c>
      <c r="J39" s="254">
        <v>20.056404678173635</v>
      </c>
      <c r="K39" s="254">
        <v>20.092679338292161</v>
      </c>
      <c r="L39" s="254">
        <v>20.042088278980188</v>
      </c>
      <c r="M39" s="254">
        <v>19.997542996354639</v>
      </c>
    </row>
    <row r="40" spans="1:13" s="3" customFormat="1" ht="14.65" customHeight="1" thickBot="1">
      <c r="A40" s="83" t="s">
        <v>8</v>
      </c>
      <c r="B40" s="253">
        <v>3.4097723766924148</v>
      </c>
      <c r="C40" s="253">
        <v>3.4248013797310151</v>
      </c>
      <c r="D40" s="253">
        <v>3.6873438660372435</v>
      </c>
      <c r="E40" s="253">
        <v>3.7414874405020373</v>
      </c>
      <c r="F40" s="253">
        <v>4.0555070012512342</v>
      </c>
      <c r="G40" s="253">
        <v>4.3135407502276841</v>
      </c>
      <c r="H40" s="253">
        <v>4.4056300207152495</v>
      </c>
      <c r="I40" s="253">
        <v>4.4327634664839071</v>
      </c>
      <c r="J40" s="253">
        <v>4.4456288792726104</v>
      </c>
      <c r="K40" s="299" t="s">
        <v>53</v>
      </c>
      <c r="L40" s="253">
        <v>4.4736329168841129</v>
      </c>
      <c r="M40" s="253">
        <v>4.4835963568633348</v>
      </c>
    </row>
    <row r="41" spans="1:13" s="3" customFormat="1" ht="14.65" customHeight="1" thickBot="1">
      <c r="A41" s="14" t="s">
        <v>51</v>
      </c>
      <c r="B41" s="254">
        <v>5.9150631242604828</v>
      </c>
      <c r="C41" s="254">
        <v>5.9438972701553858</v>
      </c>
      <c r="D41" s="254">
        <v>6.4073975983946871</v>
      </c>
      <c r="E41" s="254">
        <v>6.5157337017315662</v>
      </c>
      <c r="F41" s="254">
        <v>7.0358814428028413</v>
      </c>
      <c r="G41" s="254">
        <v>7.4110097946418945</v>
      </c>
      <c r="H41" s="254">
        <v>7.5654914805333249</v>
      </c>
      <c r="I41" s="254">
        <v>7.6445218733782205</v>
      </c>
      <c r="J41" s="254">
        <v>7.6963220880274763</v>
      </c>
      <c r="K41" s="254">
        <v>7.760310588476556</v>
      </c>
      <c r="L41" s="254">
        <v>7.7850740897841364</v>
      </c>
      <c r="M41" s="254">
        <v>7.8256533429033945</v>
      </c>
    </row>
    <row r="42" spans="1:13" s="3" customFormat="1" ht="14.65" customHeight="1" thickBot="1">
      <c r="A42" s="84" t="s">
        <v>9</v>
      </c>
      <c r="B42" s="253">
        <v>2.1332862065572469</v>
      </c>
      <c r="C42" s="253">
        <v>2.143860358532288</v>
      </c>
      <c r="D42" s="253">
        <v>2.3028642734162394</v>
      </c>
      <c r="E42" s="253">
        <v>2.3382583098882517</v>
      </c>
      <c r="F42" s="253">
        <v>2.5627805542671336</v>
      </c>
      <c r="G42" s="253">
        <v>2.708121025808695</v>
      </c>
      <c r="H42" s="253">
        <v>2.769159187234802</v>
      </c>
      <c r="I42" s="253">
        <v>2.7880220104964355</v>
      </c>
      <c r="J42" s="253">
        <v>2.7976468869812181</v>
      </c>
      <c r="K42" s="299" t="s">
        <v>53</v>
      </c>
      <c r="L42" s="253">
        <v>2.8109475956913443</v>
      </c>
      <c r="M42" s="253">
        <v>2.8110926943318182</v>
      </c>
    </row>
    <row r="43" spans="1:13" s="3" customFormat="1" ht="14.65" customHeight="1" thickBot="1">
      <c r="A43" s="85" t="s">
        <v>6</v>
      </c>
      <c r="B43" s="254">
        <v>7.1700093551872337</v>
      </c>
      <c r="C43" s="254">
        <v>7.2219499813238937</v>
      </c>
      <c r="D43" s="254">
        <v>7.8144941271845294</v>
      </c>
      <c r="E43" s="254">
        <v>7.9530840542277756</v>
      </c>
      <c r="F43" s="254">
        <v>8.5942408414947291</v>
      </c>
      <c r="G43" s="254">
        <v>9.2356251986037634</v>
      </c>
      <c r="H43" s="254">
        <v>9.4661869383171169</v>
      </c>
      <c r="I43" s="254">
        <v>9.612349635488032</v>
      </c>
      <c r="J43" s="254">
        <v>9.7209801509896447</v>
      </c>
      <c r="K43" s="254">
        <v>9.8518107584837971</v>
      </c>
      <c r="L43" s="254">
        <v>9.9395954359706309</v>
      </c>
      <c r="M43" s="254">
        <v>10.035360538683539</v>
      </c>
    </row>
    <row r="44" spans="1:13" s="3" customFormat="1" ht="20" customHeight="1">
      <c r="A44" s="381" t="s">
        <v>128</v>
      </c>
      <c r="B44" s="381"/>
      <c r="C44" s="381"/>
      <c r="D44" s="381"/>
      <c r="E44" s="381"/>
      <c r="F44" s="381"/>
      <c r="G44" s="381"/>
      <c r="H44" s="381"/>
      <c r="I44" s="381"/>
      <c r="J44" s="381"/>
      <c r="K44" s="381"/>
      <c r="L44" s="381"/>
      <c r="M44" s="381"/>
    </row>
    <row r="45" spans="1:13" s="3" customFormat="1" ht="14.65" customHeight="1"/>
    <row r="46" spans="1:13" s="3" customFormat="1" ht="14.65" customHeight="1"/>
    <row r="47" spans="1:13" s="3" customFormat="1" ht="14.65" customHeight="1"/>
    <row r="48" spans="1:13" s="3" customFormat="1" ht="14.65" customHeight="1"/>
    <row r="49" s="3" customFormat="1" ht="14.65" customHeight="1"/>
    <row r="50" s="3" customFormat="1" ht="14.65" customHeight="1"/>
    <row r="51" s="3" customFormat="1" ht="14.65" customHeight="1"/>
    <row r="52" s="3" customFormat="1" ht="14.65" customHeight="1"/>
    <row r="53" s="3" customFormat="1" ht="14.65" customHeight="1"/>
    <row r="54" s="3" customFormat="1" ht="14.65" customHeight="1"/>
    <row r="55" s="3" customFormat="1" ht="14.65" customHeight="1"/>
    <row r="56" s="3" customFormat="1" ht="11.5"/>
    <row r="57" s="3" customFormat="1" ht="11.5"/>
    <row r="58" s="3" customFormat="1" ht="11.5"/>
    <row r="59" s="3" customFormat="1" ht="11.5"/>
    <row r="60" s="3" customFormat="1" ht="11.5"/>
    <row r="61" s="3" customFormat="1" ht="11.5"/>
    <row r="62" s="3" customFormat="1" ht="11.5"/>
    <row r="63" s="3" customFormat="1" ht="11.5"/>
    <row r="64" s="3" customFormat="1" ht="11.5"/>
    <row r="65" s="3" customFormat="1" ht="11.5"/>
    <row r="66" s="3" customFormat="1" ht="11.5"/>
    <row r="67" s="3" customFormat="1" ht="11.5"/>
    <row r="68" s="3" customFormat="1" ht="11.5"/>
    <row r="69" s="3" customFormat="1" ht="11.5"/>
    <row r="70" s="3" customFormat="1" ht="11.5"/>
    <row r="71" s="3" customFormat="1" ht="11.5"/>
    <row r="72" s="3" customFormat="1" ht="11.5"/>
    <row r="73" s="3" customFormat="1" ht="11.5"/>
    <row r="74" s="3" customFormat="1" ht="11.5"/>
    <row r="75" s="3" customFormat="1" ht="11.5"/>
    <row r="76" s="3" customFormat="1" ht="11.5"/>
    <row r="77" s="3" customFormat="1" ht="11.5"/>
    <row r="78" s="3" customFormat="1" ht="11.5"/>
    <row r="79" s="3" customFormat="1" ht="11.5"/>
    <row r="80" s="3" customFormat="1" ht="11.5"/>
    <row r="81" s="3" customFormat="1" ht="11.5"/>
    <row r="82" s="3" customFormat="1" ht="11.5"/>
    <row r="83" s="3" customFormat="1" ht="11.5"/>
    <row r="84" s="3" customFormat="1" ht="11.5"/>
    <row r="85" s="3" customFormat="1" ht="11.5"/>
    <row r="86" s="3" customFormat="1" ht="11.5"/>
    <row r="87" s="3" customFormat="1" ht="11.5"/>
    <row r="88" s="3" customFormat="1" ht="11.5"/>
    <row r="89" s="3" customFormat="1" ht="11.5"/>
    <row r="90" s="3" customFormat="1" ht="11.5"/>
  </sheetData>
  <mergeCells count="7">
    <mergeCell ref="B6:M6"/>
    <mergeCell ref="B7:M7"/>
    <mergeCell ref="B16:M16"/>
    <mergeCell ref="A44:M44"/>
    <mergeCell ref="B25:M25"/>
    <mergeCell ref="B26:M26"/>
    <mergeCell ref="B35:M35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workbookViewId="0"/>
  </sheetViews>
  <sheetFormatPr baseColWidth="10" defaultColWidth="10.81640625" defaultRowHeight="12.5"/>
  <cols>
    <col min="1" max="1" width="24.453125" style="2" customWidth="1"/>
    <col min="2" max="14" width="10.81640625" style="2" customWidth="1"/>
    <col min="15" max="16384" width="10.81640625" style="2"/>
  </cols>
  <sheetData>
    <row r="1" spans="1:14" s="5" customFormat="1" ht="20.25" customHeight="1">
      <c r="A1" s="4" t="s">
        <v>0</v>
      </c>
    </row>
    <row r="2" spans="1:14">
      <c r="A2" s="1"/>
    </row>
    <row r="3" spans="1:14" ht="14.65" customHeight="1">
      <c r="A3" s="9" t="s">
        <v>405</v>
      </c>
    </row>
    <row r="4" spans="1:14" s="3" customFormat="1" ht="14.65" customHeight="1"/>
    <row r="5" spans="1:14" s="11" customFormat="1" ht="14.65" customHeight="1">
      <c r="A5" s="368" t="s">
        <v>28</v>
      </c>
      <c r="B5" s="368" t="s">
        <v>1</v>
      </c>
      <c r="C5" s="384" t="s">
        <v>97</v>
      </c>
      <c r="D5" s="437"/>
      <c r="E5" s="437"/>
      <c r="F5" s="437"/>
      <c r="G5" s="437"/>
      <c r="H5" s="437"/>
      <c r="I5" s="437"/>
      <c r="J5" s="437"/>
      <c r="K5" s="437"/>
      <c r="L5" s="437"/>
      <c r="M5" s="437"/>
      <c r="N5" s="437"/>
    </row>
    <row r="6" spans="1:14" s="11" customFormat="1" ht="31.5" customHeight="1">
      <c r="A6" s="368"/>
      <c r="B6" s="368"/>
      <c r="C6" s="80" t="s">
        <v>94</v>
      </c>
      <c r="D6" s="80" t="s">
        <v>95</v>
      </c>
      <c r="E6" s="80" t="s">
        <v>96</v>
      </c>
      <c r="F6" s="80" t="s">
        <v>85</v>
      </c>
      <c r="G6" s="80" t="s">
        <v>86</v>
      </c>
      <c r="H6" s="80" t="s">
        <v>87</v>
      </c>
      <c r="I6" s="80" t="s">
        <v>88</v>
      </c>
      <c r="J6" s="80" t="s">
        <v>89</v>
      </c>
      <c r="K6" s="80" t="s">
        <v>90</v>
      </c>
      <c r="L6" s="80" t="s">
        <v>91</v>
      </c>
      <c r="M6" s="80" t="s">
        <v>92</v>
      </c>
      <c r="N6" s="80" t="s">
        <v>93</v>
      </c>
    </row>
    <row r="7" spans="1:14" s="3" customFormat="1" ht="14.65" customHeight="1">
      <c r="A7" s="8"/>
      <c r="B7" s="364" t="s">
        <v>5</v>
      </c>
      <c r="C7" s="364"/>
      <c r="D7" s="364"/>
      <c r="E7" s="364"/>
      <c r="F7" s="364"/>
      <c r="G7" s="364"/>
      <c r="H7" s="364"/>
      <c r="I7" s="364"/>
      <c r="J7" s="364"/>
      <c r="K7" s="364"/>
      <c r="L7" s="364"/>
      <c r="M7" s="364"/>
      <c r="N7" s="364"/>
    </row>
    <row r="8" spans="1:14" s="3" customFormat="1" ht="14.65" customHeight="1">
      <c r="A8" s="26" t="s">
        <v>29</v>
      </c>
      <c r="B8" s="39">
        <f t="shared" ref="B8:N8" si="0">B9+B20</f>
        <v>190635</v>
      </c>
      <c r="C8" s="39">
        <f t="shared" si="0"/>
        <v>12653</v>
      </c>
      <c r="D8" s="39">
        <f t="shared" si="0"/>
        <v>8851</v>
      </c>
      <c r="E8" s="39">
        <f t="shared" si="0"/>
        <v>8528</v>
      </c>
      <c r="F8" s="39">
        <f t="shared" si="0"/>
        <v>6741</v>
      </c>
      <c r="G8" s="39">
        <f t="shared" si="0"/>
        <v>6129</v>
      </c>
      <c r="H8" s="39">
        <f t="shared" si="0"/>
        <v>5275</v>
      </c>
      <c r="I8" s="39">
        <f t="shared" si="0"/>
        <v>5299</v>
      </c>
      <c r="J8" s="39">
        <f t="shared" si="0"/>
        <v>72831</v>
      </c>
      <c r="K8" s="39">
        <f t="shared" si="0"/>
        <v>34179</v>
      </c>
      <c r="L8" s="39">
        <f t="shared" si="0"/>
        <v>13070</v>
      </c>
      <c r="M8" s="39">
        <f t="shared" si="0"/>
        <v>10294</v>
      </c>
      <c r="N8" s="39">
        <f t="shared" si="0"/>
        <v>6785</v>
      </c>
    </row>
    <row r="9" spans="1:14" s="3" customFormat="1" ht="14.65" customHeight="1">
      <c r="A9" s="27" t="s">
        <v>30</v>
      </c>
      <c r="B9" s="42">
        <f t="shared" ref="B9:B18" si="1">SUM(C9:N9)</f>
        <v>96327</v>
      </c>
      <c r="C9" s="42">
        <v>5048</v>
      </c>
      <c r="D9" s="42">
        <v>3473</v>
      </c>
      <c r="E9" s="42">
        <v>3025</v>
      </c>
      <c r="F9" s="42">
        <v>2323</v>
      </c>
      <c r="G9" s="42">
        <v>2295</v>
      </c>
      <c r="H9" s="42">
        <v>1630</v>
      </c>
      <c r="I9" s="42">
        <v>1518</v>
      </c>
      <c r="J9" s="42">
        <v>51371</v>
      </c>
      <c r="K9" s="42">
        <v>14449</v>
      </c>
      <c r="L9" s="42">
        <v>4898</v>
      </c>
      <c r="M9" s="42">
        <v>3971</v>
      </c>
      <c r="N9" s="42">
        <v>2326</v>
      </c>
    </row>
    <row r="10" spans="1:14" s="3" customFormat="1" ht="14.65" customHeight="1">
      <c r="A10" s="28" t="s">
        <v>31</v>
      </c>
      <c r="B10" s="39">
        <f>SUM(C10:N10)</f>
        <v>7523</v>
      </c>
      <c r="C10" s="39">
        <v>469</v>
      </c>
      <c r="D10" s="39">
        <v>322</v>
      </c>
      <c r="E10" s="39">
        <v>247</v>
      </c>
      <c r="F10" s="39">
        <v>219</v>
      </c>
      <c r="G10" s="39">
        <v>201</v>
      </c>
      <c r="H10" s="39">
        <v>127</v>
      </c>
      <c r="I10" s="39">
        <v>117</v>
      </c>
      <c r="J10" s="39">
        <v>4197</v>
      </c>
      <c r="K10" s="39">
        <v>603</v>
      </c>
      <c r="L10" s="39">
        <v>457</v>
      </c>
      <c r="M10" s="39">
        <v>349</v>
      </c>
      <c r="N10" s="39">
        <v>215</v>
      </c>
    </row>
    <row r="11" spans="1:14" s="3" customFormat="1" ht="14.65" customHeight="1">
      <c r="A11" s="29" t="s">
        <v>32</v>
      </c>
      <c r="B11" s="42">
        <f t="shared" si="1"/>
        <v>9171</v>
      </c>
      <c r="C11" s="42">
        <v>866</v>
      </c>
      <c r="D11" s="42">
        <v>629</v>
      </c>
      <c r="E11" s="42">
        <v>566</v>
      </c>
      <c r="F11" s="42">
        <v>457</v>
      </c>
      <c r="G11" s="42">
        <v>485</v>
      </c>
      <c r="H11" s="42">
        <v>425</v>
      </c>
      <c r="I11" s="42">
        <v>521</v>
      </c>
      <c r="J11" s="42">
        <v>2341</v>
      </c>
      <c r="K11" s="42">
        <v>1115</v>
      </c>
      <c r="L11" s="42">
        <v>785</v>
      </c>
      <c r="M11" s="42">
        <v>616</v>
      </c>
      <c r="N11" s="42">
        <v>365</v>
      </c>
    </row>
    <row r="12" spans="1:14" s="3" customFormat="1" ht="14.65" customHeight="1">
      <c r="A12" s="28" t="s">
        <v>33</v>
      </c>
      <c r="B12" s="39">
        <f t="shared" si="1"/>
        <v>10722</v>
      </c>
      <c r="C12" s="39">
        <v>521</v>
      </c>
      <c r="D12" s="39">
        <v>383</v>
      </c>
      <c r="E12" s="39">
        <v>252</v>
      </c>
      <c r="F12" s="39">
        <v>166</v>
      </c>
      <c r="G12" s="39">
        <v>174</v>
      </c>
      <c r="H12" s="39">
        <v>83</v>
      </c>
      <c r="I12" s="39">
        <v>159</v>
      </c>
      <c r="J12" s="39">
        <v>6522</v>
      </c>
      <c r="K12" s="39">
        <v>1402</v>
      </c>
      <c r="L12" s="39">
        <v>457</v>
      </c>
      <c r="M12" s="39">
        <v>397</v>
      </c>
      <c r="N12" s="39">
        <v>206</v>
      </c>
    </row>
    <row r="13" spans="1:14" s="3" customFormat="1" ht="14.65" customHeight="1">
      <c r="A13" s="29" t="s">
        <v>34</v>
      </c>
      <c r="B13" s="89" t="s">
        <v>53</v>
      </c>
      <c r="C13" s="89" t="s">
        <v>53</v>
      </c>
      <c r="D13" s="89" t="s">
        <v>53</v>
      </c>
      <c r="E13" s="89" t="s">
        <v>53</v>
      </c>
      <c r="F13" s="89" t="s">
        <v>53</v>
      </c>
      <c r="G13" s="89" t="s">
        <v>53</v>
      </c>
      <c r="H13" s="89" t="s">
        <v>53</v>
      </c>
      <c r="I13" s="89" t="s">
        <v>53</v>
      </c>
      <c r="J13" s="89" t="s">
        <v>53</v>
      </c>
      <c r="K13" s="89" t="s">
        <v>53</v>
      </c>
      <c r="L13" s="89" t="s">
        <v>53</v>
      </c>
      <c r="M13" s="89" t="s">
        <v>53</v>
      </c>
      <c r="N13" s="89" t="s">
        <v>53</v>
      </c>
    </row>
    <row r="14" spans="1:14" s="3" customFormat="1" ht="14.65" customHeight="1">
      <c r="A14" s="28" t="s">
        <v>35</v>
      </c>
      <c r="B14" s="39">
        <f t="shared" si="1"/>
        <v>42651</v>
      </c>
      <c r="C14" s="39">
        <v>1399</v>
      </c>
      <c r="D14" s="39">
        <v>983</v>
      </c>
      <c r="E14" s="39">
        <v>871</v>
      </c>
      <c r="F14" s="39">
        <v>745</v>
      </c>
      <c r="G14" s="39">
        <v>618</v>
      </c>
      <c r="H14" s="39">
        <v>402</v>
      </c>
      <c r="I14" s="39">
        <v>242</v>
      </c>
      <c r="J14" s="39">
        <v>32475</v>
      </c>
      <c r="K14" s="39">
        <v>1902</v>
      </c>
      <c r="L14" s="39">
        <v>1172</v>
      </c>
      <c r="M14" s="39">
        <v>1070</v>
      </c>
      <c r="N14" s="39">
        <v>772</v>
      </c>
    </row>
    <row r="15" spans="1:14" s="3" customFormat="1" ht="14.65" customHeight="1">
      <c r="A15" s="29" t="s">
        <v>36</v>
      </c>
      <c r="B15" s="42">
        <f t="shared" si="1"/>
        <v>6488</v>
      </c>
      <c r="C15" s="42">
        <v>462</v>
      </c>
      <c r="D15" s="42">
        <v>298</v>
      </c>
      <c r="E15" s="42">
        <v>304</v>
      </c>
      <c r="F15" s="42">
        <v>179</v>
      </c>
      <c r="G15" s="42">
        <v>191</v>
      </c>
      <c r="H15" s="42">
        <v>177</v>
      </c>
      <c r="I15" s="42">
        <v>143</v>
      </c>
      <c r="J15" s="42">
        <v>2237</v>
      </c>
      <c r="K15" s="42">
        <v>1229</v>
      </c>
      <c r="L15" s="42">
        <v>587</v>
      </c>
      <c r="M15" s="42">
        <v>445</v>
      </c>
      <c r="N15" s="42">
        <v>236</v>
      </c>
    </row>
    <row r="16" spans="1:14" s="3" customFormat="1" ht="14.65" customHeight="1">
      <c r="A16" s="28" t="s">
        <v>37</v>
      </c>
      <c r="B16" s="39">
        <f t="shared" si="1"/>
        <v>3025</v>
      </c>
      <c r="C16" s="39">
        <v>198</v>
      </c>
      <c r="D16" s="39">
        <v>160</v>
      </c>
      <c r="E16" s="39">
        <v>119</v>
      </c>
      <c r="F16" s="39">
        <v>122</v>
      </c>
      <c r="G16" s="39">
        <v>130</v>
      </c>
      <c r="H16" s="39">
        <v>70</v>
      </c>
      <c r="I16" s="39">
        <v>60</v>
      </c>
      <c r="J16" s="39">
        <v>1006</v>
      </c>
      <c r="K16" s="39">
        <v>636</v>
      </c>
      <c r="L16" s="39">
        <v>258</v>
      </c>
      <c r="M16" s="39">
        <v>169</v>
      </c>
      <c r="N16" s="39">
        <v>97</v>
      </c>
    </row>
    <row r="17" spans="1:14" s="3" customFormat="1" ht="14.65" customHeight="1">
      <c r="A17" s="29" t="s">
        <v>38</v>
      </c>
      <c r="B17" s="42">
        <f t="shared" si="1"/>
        <v>6830</v>
      </c>
      <c r="C17" s="42">
        <v>606</v>
      </c>
      <c r="D17" s="42">
        <v>346</v>
      </c>
      <c r="E17" s="42">
        <v>371</v>
      </c>
      <c r="F17" s="42">
        <v>238</v>
      </c>
      <c r="G17" s="42">
        <v>285</v>
      </c>
      <c r="H17" s="42">
        <v>203</v>
      </c>
      <c r="I17" s="42">
        <v>124</v>
      </c>
      <c r="J17" s="42">
        <v>1103</v>
      </c>
      <c r="K17" s="42">
        <v>2422</v>
      </c>
      <c r="L17" s="42">
        <v>517</v>
      </c>
      <c r="M17" s="42">
        <v>437</v>
      </c>
      <c r="N17" s="42">
        <v>178</v>
      </c>
    </row>
    <row r="18" spans="1:14" s="3" customFormat="1" ht="14.65" customHeight="1">
      <c r="A18" s="28" t="s">
        <v>39</v>
      </c>
      <c r="B18" s="39">
        <f t="shared" si="1"/>
        <v>7755</v>
      </c>
      <c r="C18" s="39">
        <v>387</v>
      </c>
      <c r="D18" s="39">
        <v>277</v>
      </c>
      <c r="E18" s="39">
        <v>250</v>
      </c>
      <c r="F18" s="39">
        <v>170</v>
      </c>
      <c r="G18" s="39">
        <v>157</v>
      </c>
      <c r="H18" s="39">
        <v>116</v>
      </c>
      <c r="I18" s="39">
        <v>118</v>
      </c>
      <c r="J18" s="39">
        <v>128</v>
      </c>
      <c r="K18" s="39">
        <v>4971</v>
      </c>
      <c r="L18" s="39">
        <v>592</v>
      </c>
      <c r="M18" s="39">
        <v>379</v>
      </c>
      <c r="N18" s="39">
        <v>210</v>
      </c>
    </row>
    <row r="19" spans="1:14" s="3" customFormat="1" ht="14.65" customHeight="1">
      <c r="A19" s="29" t="s">
        <v>40</v>
      </c>
      <c r="B19" s="89" t="s">
        <v>53</v>
      </c>
      <c r="C19" s="89" t="s">
        <v>53</v>
      </c>
      <c r="D19" s="89" t="s">
        <v>53</v>
      </c>
      <c r="E19" s="89" t="s">
        <v>53</v>
      </c>
      <c r="F19" s="89" t="s">
        <v>53</v>
      </c>
      <c r="G19" s="89" t="s">
        <v>53</v>
      </c>
      <c r="H19" s="89" t="s">
        <v>53</v>
      </c>
      <c r="I19" s="89" t="s">
        <v>53</v>
      </c>
      <c r="J19" s="89" t="s">
        <v>53</v>
      </c>
      <c r="K19" s="89" t="s">
        <v>53</v>
      </c>
      <c r="L19" s="89" t="s">
        <v>53</v>
      </c>
      <c r="M19" s="89" t="s">
        <v>53</v>
      </c>
      <c r="N19" s="89" t="s">
        <v>53</v>
      </c>
    </row>
    <row r="20" spans="1:14" s="3" customFormat="1" ht="14.65" customHeight="1">
      <c r="A20" s="30" t="s">
        <v>41</v>
      </c>
      <c r="B20" s="39">
        <f>SUM(C20:N20)</f>
        <v>94308</v>
      </c>
      <c r="C20" s="39">
        <f t="shared" ref="C20:N20" si="2">SUM(C21:C26)</f>
        <v>7605</v>
      </c>
      <c r="D20" s="39">
        <f t="shared" si="2"/>
        <v>5378</v>
      </c>
      <c r="E20" s="39">
        <f t="shared" si="2"/>
        <v>5503</v>
      </c>
      <c r="F20" s="39">
        <f t="shared" si="2"/>
        <v>4418</v>
      </c>
      <c r="G20" s="39">
        <f t="shared" si="2"/>
        <v>3834</v>
      </c>
      <c r="H20" s="39">
        <f t="shared" si="2"/>
        <v>3645</v>
      </c>
      <c r="I20" s="39">
        <f t="shared" si="2"/>
        <v>3781</v>
      </c>
      <c r="J20" s="39">
        <f t="shared" si="2"/>
        <v>21460</v>
      </c>
      <c r="K20" s="39">
        <f t="shared" si="2"/>
        <v>19730</v>
      </c>
      <c r="L20" s="39">
        <f t="shared" si="2"/>
        <v>8172</v>
      </c>
      <c r="M20" s="39">
        <f t="shared" si="2"/>
        <v>6323</v>
      </c>
      <c r="N20" s="39">
        <f t="shared" si="2"/>
        <v>4459</v>
      </c>
    </row>
    <row r="21" spans="1:14" s="3" customFormat="1" ht="14.65" customHeight="1">
      <c r="A21" s="29" t="s">
        <v>42</v>
      </c>
      <c r="B21" s="42">
        <f t="shared" ref="B21:B26" si="3">SUM(C21:N21)</f>
        <v>27441</v>
      </c>
      <c r="C21" s="42">
        <v>1788</v>
      </c>
      <c r="D21" s="42">
        <v>1256</v>
      </c>
      <c r="E21" s="42">
        <v>1107</v>
      </c>
      <c r="F21" s="42">
        <v>923</v>
      </c>
      <c r="G21" s="42">
        <v>859</v>
      </c>
      <c r="H21" s="42">
        <v>702</v>
      </c>
      <c r="I21" s="42">
        <v>729</v>
      </c>
      <c r="J21" s="42">
        <v>10260</v>
      </c>
      <c r="K21" s="42">
        <v>4425</v>
      </c>
      <c r="L21" s="42">
        <v>2417</v>
      </c>
      <c r="M21" s="42">
        <v>1817</v>
      </c>
      <c r="N21" s="42">
        <v>1158</v>
      </c>
    </row>
    <row r="22" spans="1:14" s="3" customFormat="1" ht="14.65" customHeight="1">
      <c r="A22" s="28" t="s">
        <v>43</v>
      </c>
      <c r="B22" s="39">
        <f t="shared" si="3"/>
        <v>8569</v>
      </c>
      <c r="C22" s="39">
        <v>571</v>
      </c>
      <c r="D22" s="39">
        <v>518</v>
      </c>
      <c r="E22" s="39">
        <v>710</v>
      </c>
      <c r="F22" s="39">
        <v>335</v>
      </c>
      <c r="G22" s="39">
        <v>347</v>
      </c>
      <c r="H22" s="39">
        <v>453</v>
      </c>
      <c r="I22" s="39">
        <v>361</v>
      </c>
      <c r="J22" s="39">
        <v>1566</v>
      </c>
      <c r="K22" s="39">
        <v>2129</v>
      </c>
      <c r="L22" s="39">
        <v>524</v>
      </c>
      <c r="M22" s="39">
        <v>480</v>
      </c>
      <c r="N22" s="39">
        <v>575</v>
      </c>
    </row>
    <row r="23" spans="1:14" s="3" customFormat="1" ht="14.65" customHeight="1">
      <c r="A23" s="29" t="s">
        <v>44</v>
      </c>
      <c r="B23" s="42">
        <f t="shared" si="3"/>
        <v>13301</v>
      </c>
      <c r="C23" s="42">
        <v>1211</v>
      </c>
      <c r="D23" s="42">
        <v>859</v>
      </c>
      <c r="E23" s="42">
        <v>854</v>
      </c>
      <c r="F23" s="42">
        <v>742</v>
      </c>
      <c r="G23" s="42">
        <v>661</v>
      </c>
      <c r="H23" s="42">
        <v>584</v>
      </c>
      <c r="I23" s="42">
        <v>697</v>
      </c>
      <c r="J23" s="42">
        <v>2535</v>
      </c>
      <c r="K23" s="42">
        <v>2432</v>
      </c>
      <c r="L23" s="42">
        <v>1160</v>
      </c>
      <c r="M23" s="42">
        <v>914</v>
      </c>
      <c r="N23" s="42">
        <v>652</v>
      </c>
    </row>
    <row r="24" spans="1:14" s="3" customFormat="1" ht="14.65" customHeight="1">
      <c r="A24" s="28" t="s">
        <v>45</v>
      </c>
      <c r="B24" s="39">
        <f t="shared" si="3"/>
        <v>25408</v>
      </c>
      <c r="C24" s="39">
        <v>2390</v>
      </c>
      <c r="D24" s="39">
        <v>1474</v>
      </c>
      <c r="E24" s="39">
        <v>1446</v>
      </c>
      <c r="F24" s="39">
        <v>1242</v>
      </c>
      <c r="G24" s="39">
        <v>1034</v>
      </c>
      <c r="H24" s="39">
        <v>970</v>
      </c>
      <c r="I24" s="39">
        <v>1127</v>
      </c>
      <c r="J24" s="39">
        <v>3490</v>
      </c>
      <c r="K24" s="39">
        <v>7012</v>
      </c>
      <c r="L24" s="39">
        <v>2369</v>
      </c>
      <c r="M24" s="39">
        <v>1773</v>
      </c>
      <c r="N24" s="39">
        <v>1081</v>
      </c>
    </row>
    <row r="25" spans="1:14" s="3" customFormat="1" ht="14.65" customHeight="1">
      <c r="A25" s="29" t="s">
        <v>46</v>
      </c>
      <c r="B25" s="42">
        <f t="shared" si="3"/>
        <v>9461</v>
      </c>
      <c r="C25" s="42">
        <v>785</v>
      </c>
      <c r="D25" s="42">
        <v>621</v>
      </c>
      <c r="E25" s="42">
        <v>634</v>
      </c>
      <c r="F25" s="42">
        <v>637</v>
      </c>
      <c r="G25" s="42">
        <v>458</v>
      </c>
      <c r="H25" s="42">
        <v>434</v>
      </c>
      <c r="I25" s="42">
        <v>435</v>
      </c>
      <c r="J25" s="42">
        <v>2382</v>
      </c>
      <c r="K25" s="42">
        <v>1207</v>
      </c>
      <c r="L25" s="42">
        <v>799</v>
      </c>
      <c r="M25" s="42">
        <v>624</v>
      </c>
      <c r="N25" s="42">
        <v>445</v>
      </c>
    </row>
    <row r="26" spans="1:14" s="3" customFormat="1" ht="14.65" customHeight="1">
      <c r="A26" s="28" t="s">
        <v>47</v>
      </c>
      <c r="B26" s="39">
        <f t="shared" si="3"/>
        <v>10128</v>
      </c>
      <c r="C26" s="39">
        <v>860</v>
      </c>
      <c r="D26" s="39">
        <v>650</v>
      </c>
      <c r="E26" s="39">
        <v>752</v>
      </c>
      <c r="F26" s="39">
        <v>539</v>
      </c>
      <c r="G26" s="39">
        <v>475</v>
      </c>
      <c r="H26" s="39">
        <v>502</v>
      </c>
      <c r="I26" s="39">
        <v>432</v>
      </c>
      <c r="J26" s="39">
        <v>1227</v>
      </c>
      <c r="K26" s="39">
        <v>2525</v>
      </c>
      <c r="L26" s="39">
        <v>903</v>
      </c>
      <c r="M26" s="39">
        <v>715</v>
      </c>
      <c r="N26" s="39">
        <v>548</v>
      </c>
    </row>
    <row r="27" spans="1:14" s="3" customFormat="1" ht="14.65" customHeight="1">
      <c r="B27" s="364" t="s">
        <v>48</v>
      </c>
      <c r="C27" s="364"/>
      <c r="D27" s="364"/>
      <c r="E27" s="364"/>
      <c r="F27" s="364"/>
      <c r="G27" s="364"/>
      <c r="H27" s="364"/>
      <c r="I27" s="364"/>
      <c r="J27" s="364"/>
      <c r="K27" s="364"/>
      <c r="L27" s="364"/>
      <c r="M27" s="364"/>
      <c r="N27" s="364"/>
    </row>
    <row r="28" spans="1:14" s="3" customFormat="1" ht="14.65" customHeight="1">
      <c r="A28" s="26" t="s">
        <v>29</v>
      </c>
      <c r="B28" s="39">
        <f>B8*100/$B8</f>
        <v>100</v>
      </c>
      <c r="C28" s="60">
        <f t="shared" ref="C28:N28" si="4">C8*100/$B8</f>
        <v>6.6372911584966037</v>
      </c>
      <c r="D28" s="60">
        <f t="shared" si="4"/>
        <v>4.6429039788076691</v>
      </c>
      <c r="E28" s="60">
        <f t="shared" si="4"/>
        <v>4.473470244183912</v>
      </c>
      <c r="F28" s="60">
        <f t="shared" si="4"/>
        <v>3.536076795971359</v>
      </c>
      <c r="G28" s="60">
        <f t="shared" si="4"/>
        <v>3.2150444566842395</v>
      </c>
      <c r="H28" s="60">
        <f t="shared" si="4"/>
        <v>2.7670679570907755</v>
      </c>
      <c r="I28" s="60">
        <f t="shared" si="4"/>
        <v>2.7796574605922313</v>
      </c>
      <c r="J28" s="60">
        <f t="shared" si="4"/>
        <v>38.204422063104886</v>
      </c>
      <c r="K28" s="60">
        <f t="shared" si="4"/>
        <v>17.929026674010544</v>
      </c>
      <c r="L28" s="60">
        <f t="shared" si="4"/>
        <v>6.8560337818343955</v>
      </c>
      <c r="M28" s="60">
        <f t="shared" si="4"/>
        <v>5.3998478768326912</v>
      </c>
      <c r="N28" s="60">
        <f t="shared" si="4"/>
        <v>3.5591575523906944</v>
      </c>
    </row>
    <row r="29" spans="1:14" s="3" customFormat="1" ht="14.65" customHeight="1">
      <c r="A29" s="27" t="s">
        <v>30</v>
      </c>
      <c r="B29" s="42">
        <f t="shared" ref="B29:N44" si="5">B9*100/$B9</f>
        <v>100</v>
      </c>
      <c r="C29" s="61">
        <f t="shared" si="5"/>
        <v>5.2404829383246652</v>
      </c>
      <c r="D29" s="61">
        <f t="shared" si="5"/>
        <v>3.6054273464345408</v>
      </c>
      <c r="E29" s="61">
        <f t="shared" si="5"/>
        <v>3.1403448669635718</v>
      </c>
      <c r="F29" s="61">
        <f t="shared" si="5"/>
        <v>2.4115772317211168</v>
      </c>
      <c r="G29" s="61">
        <f t="shared" si="5"/>
        <v>2.3825095767541811</v>
      </c>
      <c r="H29" s="61">
        <f t="shared" si="5"/>
        <v>1.692152771289462</v>
      </c>
      <c r="I29" s="61">
        <f t="shared" si="5"/>
        <v>1.5758821514217198</v>
      </c>
      <c r="J29" s="61">
        <f t="shared" si="5"/>
        <v>53.32980368951592</v>
      </c>
      <c r="K29" s="61">
        <f t="shared" si="5"/>
        <v>14.999948093473273</v>
      </c>
      <c r="L29" s="61">
        <f t="shared" si="5"/>
        <v>5.0847633581446532</v>
      </c>
      <c r="M29" s="61">
        <f t="shared" si="5"/>
        <v>4.1224163526321798</v>
      </c>
      <c r="N29" s="61">
        <f t="shared" si="5"/>
        <v>2.4146916233247167</v>
      </c>
    </row>
    <row r="30" spans="1:14" s="3" customFormat="1" ht="14.65" customHeight="1">
      <c r="A30" s="28" t="s">
        <v>31</v>
      </c>
      <c r="B30" s="39">
        <f t="shared" si="5"/>
        <v>100</v>
      </c>
      <c r="C30" s="60">
        <f t="shared" si="5"/>
        <v>6.2342150737737603</v>
      </c>
      <c r="D30" s="60">
        <f t="shared" si="5"/>
        <v>4.280207364083477</v>
      </c>
      <c r="E30" s="60">
        <f t="shared" si="5"/>
        <v>3.2832646550578226</v>
      </c>
      <c r="F30" s="60">
        <f t="shared" si="5"/>
        <v>2.9110727103549117</v>
      </c>
      <c r="G30" s="60">
        <f t="shared" si="5"/>
        <v>2.6718064601887543</v>
      </c>
      <c r="H30" s="60">
        <f t="shared" si="5"/>
        <v>1.6881563206167751</v>
      </c>
      <c r="I30" s="60">
        <f t="shared" si="5"/>
        <v>1.5552306260800213</v>
      </c>
      <c r="J30" s="60">
        <f t="shared" si="5"/>
        <v>55.788913997075632</v>
      </c>
      <c r="K30" s="60">
        <f t="shared" si="5"/>
        <v>8.0154193805662626</v>
      </c>
      <c r="L30" s="60">
        <f t="shared" si="5"/>
        <v>6.0747042403296554</v>
      </c>
      <c r="M30" s="60">
        <f t="shared" si="5"/>
        <v>4.6391067393327132</v>
      </c>
      <c r="N30" s="60">
        <f t="shared" si="5"/>
        <v>2.85790243254021</v>
      </c>
    </row>
    <row r="31" spans="1:14" s="3" customFormat="1" ht="14.65" customHeight="1">
      <c r="A31" s="29" t="s">
        <v>32</v>
      </c>
      <c r="B31" s="42">
        <f t="shared" si="5"/>
        <v>100</v>
      </c>
      <c r="C31" s="61">
        <f t="shared" si="5"/>
        <v>9.4428088539962918</v>
      </c>
      <c r="D31" s="61">
        <f t="shared" si="5"/>
        <v>6.8585759459164759</v>
      </c>
      <c r="E31" s="61">
        <f t="shared" si="5"/>
        <v>6.1716279576927269</v>
      </c>
      <c r="F31" s="61">
        <f t="shared" si="5"/>
        <v>4.9830988987024316</v>
      </c>
      <c r="G31" s="61">
        <f t="shared" si="5"/>
        <v>5.2884091156907642</v>
      </c>
      <c r="H31" s="61">
        <f t="shared" si="5"/>
        <v>4.6341729364300512</v>
      </c>
      <c r="I31" s="61">
        <f t="shared" si="5"/>
        <v>5.6809508232471924</v>
      </c>
      <c r="J31" s="61">
        <f t="shared" si="5"/>
        <v>25.526114927488823</v>
      </c>
      <c r="K31" s="61">
        <f t="shared" si="5"/>
        <v>12.157888997928252</v>
      </c>
      <c r="L31" s="61">
        <f t="shared" si="5"/>
        <v>8.5595900119943291</v>
      </c>
      <c r="M31" s="61">
        <f t="shared" si="5"/>
        <v>6.7168247737433218</v>
      </c>
      <c r="N31" s="61">
        <f t="shared" si="5"/>
        <v>3.9799367571693383</v>
      </c>
    </row>
    <row r="32" spans="1:14" s="3" customFormat="1" ht="14.65" customHeight="1">
      <c r="A32" s="28" t="s">
        <v>33</v>
      </c>
      <c r="B32" s="39">
        <f t="shared" si="5"/>
        <v>100</v>
      </c>
      <c r="C32" s="60">
        <f t="shared" si="5"/>
        <v>4.8591680656593921</v>
      </c>
      <c r="D32" s="60">
        <f t="shared" si="5"/>
        <v>3.5720947584405893</v>
      </c>
      <c r="E32" s="60">
        <f t="shared" si="5"/>
        <v>2.3503077783995523</v>
      </c>
      <c r="F32" s="60">
        <f t="shared" si="5"/>
        <v>1.5482186159298639</v>
      </c>
      <c r="G32" s="60">
        <f t="shared" si="5"/>
        <v>1.6228315612758815</v>
      </c>
      <c r="H32" s="60">
        <f t="shared" si="5"/>
        <v>0.77410930796493194</v>
      </c>
      <c r="I32" s="60">
        <f t="shared" si="5"/>
        <v>1.4829322887520986</v>
      </c>
      <c r="J32" s="60">
        <f t="shared" si="5"/>
        <v>60.828203693340797</v>
      </c>
      <c r="K32" s="60">
        <f t="shared" si="5"/>
        <v>13.075918671889573</v>
      </c>
      <c r="L32" s="60">
        <f t="shared" si="5"/>
        <v>4.2622645028912514</v>
      </c>
      <c r="M32" s="60">
        <f t="shared" si="5"/>
        <v>3.7026674127961203</v>
      </c>
      <c r="N32" s="60">
        <f t="shared" si="5"/>
        <v>1.9212833426599516</v>
      </c>
    </row>
    <row r="33" spans="1:14" s="3" customFormat="1" ht="14.65" customHeight="1">
      <c r="A33" s="29" t="s">
        <v>34</v>
      </c>
      <c r="B33" s="64" t="s">
        <v>53</v>
      </c>
      <c r="C33" s="89" t="s">
        <v>53</v>
      </c>
      <c r="D33" s="89" t="s">
        <v>53</v>
      </c>
      <c r="E33" s="89" t="s">
        <v>53</v>
      </c>
      <c r="F33" s="89" t="s">
        <v>53</v>
      </c>
      <c r="G33" s="89" t="s">
        <v>53</v>
      </c>
      <c r="H33" s="89" t="s">
        <v>53</v>
      </c>
      <c r="I33" s="89" t="s">
        <v>53</v>
      </c>
      <c r="J33" s="89" t="s">
        <v>53</v>
      </c>
      <c r="K33" s="89" t="s">
        <v>53</v>
      </c>
      <c r="L33" s="89" t="s">
        <v>53</v>
      </c>
      <c r="M33" s="89" t="s">
        <v>53</v>
      </c>
      <c r="N33" s="89" t="s">
        <v>53</v>
      </c>
    </row>
    <row r="34" spans="1:14" s="3" customFormat="1" ht="14.65" customHeight="1">
      <c r="A34" s="28" t="s">
        <v>35</v>
      </c>
      <c r="B34" s="39">
        <f t="shared" si="5"/>
        <v>100</v>
      </c>
      <c r="C34" s="60">
        <f t="shared" si="5"/>
        <v>3.2801106656350378</v>
      </c>
      <c r="D34" s="60">
        <f t="shared" si="5"/>
        <v>2.3047525263182576</v>
      </c>
      <c r="E34" s="60">
        <f t="shared" si="5"/>
        <v>2.0421561041945089</v>
      </c>
      <c r="F34" s="60">
        <f t="shared" si="5"/>
        <v>1.7467351293052917</v>
      </c>
      <c r="G34" s="60">
        <f t="shared" si="5"/>
        <v>1.4489695435042556</v>
      </c>
      <c r="H34" s="60">
        <f t="shared" si="5"/>
        <v>0.94253358655131181</v>
      </c>
      <c r="I34" s="60">
        <f t="shared" si="5"/>
        <v>0.5673958406602424</v>
      </c>
      <c r="J34" s="60">
        <f t="shared" si="5"/>
        <v>76.14123936132799</v>
      </c>
      <c r="K34" s="60">
        <f t="shared" si="5"/>
        <v>4.4594499542800872</v>
      </c>
      <c r="L34" s="60">
        <f t="shared" si="5"/>
        <v>2.7478839886520832</v>
      </c>
      <c r="M34" s="60">
        <f t="shared" si="5"/>
        <v>2.5087336756465266</v>
      </c>
      <c r="N34" s="60">
        <f t="shared" si="5"/>
        <v>1.8100396239244096</v>
      </c>
    </row>
    <row r="35" spans="1:14" s="3" customFormat="1" ht="14.65" customHeight="1">
      <c r="A35" s="29" t="s">
        <v>36</v>
      </c>
      <c r="B35" s="42">
        <f t="shared" si="5"/>
        <v>100</v>
      </c>
      <c r="C35" s="61">
        <f t="shared" si="5"/>
        <v>7.1208384710234283</v>
      </c>
      <c r="D35" s="61">
        <f t="shared" si="5"/>
        <v>4.5930949445129468</v>
      </c>
      <c r="E35" s="61">
        <f t="shared" si="5"/>
        <v>4.68557336621455</v>
      </c>
      <c r="F35" s="61">
        <f t="shared" si="5"/>
        <v>2.7589395807644883</v>
      </c>
      <c r="G35" s="61">
        <f t="shared" si="5"/>
        <v>2.9438964241676944</v>
      </c>
      <c r="H35" s="61">
        <f t="shared" si="5"/>
        <v>2.7281134401972875</v>
      </c>
      <c r="I35" s="61">
        <f t="shared" si="5"/>
        <v>2.2040690505548706</v>
      </c>
      <c r="J35" s="61">
        <f t="shared" si="5"/>
        <v>34.479038224414303</v>
      </c>
      <c r="K35" s="61">
        <f t="shared" si="5"/>
        <v>18.942663378545006</v>
      </c>
      <c r="L35" s="61">
        <f t="shared" si="5"/>
        <v>9.0474722564734904</v>
      </c>
      <c r="M35" s="61">
        <f t="shared" si="5"/>
        <v>6.8588162762022193</v>
      </c>
      <c r="N35" s="61">
        <f t="shared" si="5"/>
        <v>3.6374845869297165</v>
      </c>
    </row>
    <row r="36" spans="1:14" s="3" customFormat="1" ht="14.65" customHeight="1">
      <c r="A36" s="28" t="s">
        <v>37</v>
      </c>
      <c r="B36" s="39">
        <f t="shared" si="5"/>
        <v>100</v>
      </c>
      <c r="C36" s="60">
        <f t="shared" si="5"/>
        <v>6.5454545454545459</v>
      </c>
      <c r="D36" s="60">
        <f t="shared" si="5"/>
        <v>5.2892561983471076</v>
      </c>
      <c r="E36" s="60">
        <f t="shared" si="5"/>
        <v>3.9338842975206614</v>
      </c>
      <c r="F36" s="60">
        <f t="shared" si="5"/>
        <v>4.0330578512396693</v>
      </c>
      <c r="G36" s="60">
        <f t="shared" si="5"/>
        <v>4.2975206611570247</v>
      </c>
      <c r="H36" s="60">
        <f t="shared" si="5"/>
        <v>2.3140495867768593</v>
      </c>
      <c r="I36" s="60">
        <f t="shared" si="5"/>
        <v>1.9834710743801653</v>
      </c>
      <c r="J36" s="60">
        <f t="shared" si="5"/>
        <v>33.256198347107436</v>
      </c>
      <c r="K36" s="60">
        <f t="shared" si="5"/>
        <v>21.024793388429753</v>
      </c>
      <c r="L36" s="60">
        <f t="shared" si="5"/>
        <v>8.5289256198347108</v>
      </c>
      <c r="M36" s="60">
        <f t="shared" si="5"/>
        <v>5.5867768595041323</v>
      </c>
      <c r="N36" s="60">
        <f t="shared" si="5"/>
        <v>3.2066115702479339</v>
      </c>
    </row>
    <row r="37" spans="1:14" s="3" customFormat="1" ht="14.65" customHeight="1">
      <c r="A37" s="29" t="s">
        <v>38</v>
      </c>
      <c r="B37" s="42">
        <f t="shared" si="5"/>
        <v>100</v>
      </c>
      <c r="C37" s="61">
        <f t="shared" si="5"/>
        <v>8.8726207906295755</v>
      </c>
      <c r="D37" s="61">
        <f t="shared" si="5"/>
        <v>5.0658857979502194</v>
      </c>
      <c r="E37" s="61">
        <f t="shared" si="5"/>
        <v>5.4319180087847734</v>
      </c>
      <c r="F37" s="61">
        <f t="shared" si="5"/>
        <v>3.4846266471449487</v>
      </c>
      <c r="G37" s="61">
        <f t="shared" si="5"/>
        <v>4.1727672035139092</v>
      </c>
      <c r="H37" s="61">
        <f t="shared" si="5"/>
        <v>2.9721815519765737</v>
      </c>
      <c r="I37" s="61">
        <f t="shared" si="5"/>
        <v>1.8155197657393851</v>
      </c>
      <c r="J37" s="61">
        <f t="shared" si="5"/>
        <v>16.149341142020496</v>
      </c>
      <c r="K37" s="61">
        <f t="shared" si="5"/>
        <v>35.46120058565154</v>
      </c>
      <c r="L37" s="61">
        <f t="shared" si="5"/>
        <v>7.5695461200585648</v>
      </c>
      <c r="M37" s="61">
        <f t="shared" si="5"/>
        <v>6.3982430453879937</v>
      </c>
      <c r="N37" s="61">
        <f t="shared" si="5"/>
        <v>2.6061493411420207</v>
      </c>
    </row>
    <row r="38" spans="1:14" s="3" customFormat="1" ht="14.65" customHeight="1">
      <c r="A38" s="28" t="s">
        <v>39</v>
      </c>
      <c r="B38" s="39">
        <f t="shared" si="5"/>
        <v>100</v>
      </c>
      <c r="C38" s="60">
        <f t="shared" si="5"/>
        <v>4.9903288201160541</v>
      </c>
      <c r="D38" s="60">
        <f t="shared" si="5"/>
        <v>3.5718891038039975</v>
      </c>
      <c r="E38" s="60">
        <f t="shared" si="5"/>
        <v>3.223726627981947</v>
      </c>
      <c r="F38" s="60">
        <f t="shared" si="5"/>
        <v>2.1921341070277243</v>
      </c>
      <c r="G38" s="60">
        <f t="shared" si="5"/>
        <v>2.024500322372663</v>
      </c>
      <c r="H38" s="60">
        <f t="shared" si="5"/>
        <v>1.4958091553836235</v>
      </c>
      <c r="I38" s="60">
        <f t="shared" si="5"/>
        <v>1.5215989684074791</v>
      </c>
      <c r="J38" s="60">
        <f t="shared" si="5"/>
        <v>1.6505480335267568</v>
      </c>
      <c r="K38" s="60">
        <f t="shared" si="5"/>
        <v>64.100580270793031</v>
      </c>
      <c r="L38" s="60">
        <f t="shared" si="5"/>
        <v>7.6337846550612509</v>
      </c>
      <c r="M38" s="60">
        <f t="shared" si="5"/>
        <v>4.8871695680206315</v>
      </c>
      <c r="N38" s="60">
        <f t="shared" si="5"/>
        <v>2.7079303675048356</v>
      </c>
    </row>
    <row r="39" spans="1:14" s="3" customFormat="1" ht="14.65" customHeight="1">
      <c r="A39" s="29" t="s">
        <v>40</v>
      </c>
      <c r="B39" s="64" t="s">
        <v>53</v>
      </c>
      <c r="C39" s="89" t="s">
        <v>53</v>
      </c>
      <c r="D39" s="89" t="s">
        <v>53</v>
      </c>
      <c r="E39" s="89" t="s">
        <v>53</v>
      </c>
      <c r="F39" s="89" t="s">
        <v>53</v>
      </c>
      <c r="G39" s="89" t="s">
        <v>53</v>
      </c>
      <c r="H39" s="89" t="s">
        <v>53</v>
      </c>
      <c r="I39" s="89" t="s">
        <v>53</v>
      </c>
      <c r="J39" s="89" t="s">
        <v>53</v>
      </c>
      <c r="K39" s="89" t="s">
        <v>53</v>
      </c>
      <c r="L39" s="89" t="s">
        <v>53</v>
      </c>
      <c r="M39" s="89" t="s">
        <v>53</v>
      </c>
      <c r="N39" s="89" t="s">
        <v>53</v>
      </c>
    </row>
    <row r="40" spans="1:14" s="3" customFormat="1" ht="14.65" customHeight="1">
      <c r="A40" s="30" t="s">
        <v>41</v>
      </c>
      <c r="B40" s="39">
        <f t="shared" si="5"/>
        <v>100</v>
      </c>
      <c r="C40" s="60">
        <f t="shared" si="5"/>
        <v>8.064003053823642</v>
      </c>
      <c r="D40" s="60">
        <f t="shared" si="5"/>
        <v>5.7025915086737076</v>
      </c>
      <c r="E40" s="60">
        <f t="shared" si="5"/>
        <v>5.8351359375662719</v>
      </c>
      <c r="F40" s="60">
        <f t="shared" si="5"/>
        <v>4.6846502947788098</v>
      </c>
      <c r="G40" s="60">
        <f t="shared" si="5"/>
        <v>4.0654027229927472</v>
      </c>
      <c r="H40" s="60">
        <f t="shared" si="5"/>
        <v>3.8649955465071892</v>
      </c>
      <c r="I40" s="60">
        <f t="shared" si="5"/>
        <v>4.0092038851422993</v>
      </c>
      <c r="J40" s="60">
        <f t="shared" si="5"/>
        <v>22.755227552275525</v>
      </c>
      <c r="K40" s="60">
        <f t="shared" si="5"/>
        <v>20.920812656402425</v>
      </c>
      <c r="L40" s="60">
        <f t="shared" si="5"/>
        <v>8.665224583280315</v>
      </c>
      <c r="M40" s="60">
        <f t="shared" si="5"/>
        <v>6.7046273911014973</v>
      </c>
      <c r="N40" s="60">
        <f t="shared" si="5"/>
        <v>4.7281248674555707</v>
      </c>
    </row>
    <row r="41" spans="1:14" s="3" customFormat="1" ht="14.65" customHeight="1">
      <c r="A41" s="29" t="s">
        <v>42</v>
      </c>
      <c r="B41" s="42">
        <f t="shared" si="5"/>
        <v>100</v>
      </c>
      <c r="C41" s="61">
        <f t="shared" si="5"/>
        <v>6.5157975292445611</v>
      </c>
      <c r="D41" s="61">
        <f t="shared" si="5"/>
        <v>4.5770926715498703</v>
      </c>
      <c r="E41" s="61">
        <f t="shared" si="5"/>
        <v>4.0341095441128241</v>
      </c>
      <c r="F41" s="61">
        <f t="shared" si="5"/>
        <v>3.3635800444590211</v>
      </c>
      <c r="G41" s="61">
        <f t="shared" si="5"/>
        <v>3.1303523924055248</v>
      </c>
      <c r="H41" s="61">
        <f t="shared" si="5"/>
        <v>2.5582158084617905</v>
      </c>
      <c r="I41" s="61">
        <f t="shared" si="5"/>
        <v>2.6566087241718597</v>
      </c>
      <c r="J41" s="61">
        <f t="shared" si="5"/>
        <v>37.38930796982617</v>
      </c>
      <c r="K41" s="61">
        <f t="shared" si="5"/>
        <v>16.125505630261287</v>
      </c>
      <c r="L41" s="61">
        <f t="shared" si="5"/>
        <v>8.8079880470828318</v>
      </c>
      <c r="M41" s="61">
        <f t="shared" si="5"/>
        <v>6.6214788090813013</v>
      </c>
      <c r="N41" s="61">
        <f t="shared" si="5"/>
        <v>4.2199628293429541</v>
      </c>
    </row>
    <row r="42" spans="1:14" s="3" customFormat="1" ht="14.65" customHeight="1">
      <c r="A42" s="28" t="s">
        <v>43</v>
      </c>
      <c r="B42" s="39">
        <f t="shared" si="5"/>
        <v>100</v>
      </c>
      <c r="C42" s="60">
        <f t="shared" si="5"/>
        <v>6.6635546738242502</v>
      </c>
      <c r="D42" s="60">
        <f t="shared" si="5"/>
        <v>6.0450460963939783</v>
      </c>
      <c r="E42" s="60">
        <f t="shared" si="5"/>
        <v>8.2856809429338316</v>
      </c>
      <c r="F42" s="60">
        <f t="shared" si="5"/>
        <v>3.9094410082856808</v>
      </c>
      <c r="G42" s="60">
        <f t="shared" si="5"/>
        <v>4.0494806861944221</v>
      </c>
      <c r="H42" s="60">
        <f t="shared" si="5"/>
        <v>5.2864978410549659</v>
      </c>
      <c r="I42" s="60">
        <f t="shared" si="5"/>
        <v>4.2128603104212861</v>
      </c>
      <c r="J42" s="60">
        <f t="shared" si="5"/>
        <v>18.275177967090677</v>
      </c>
      <c r="K42" s="60">
        <f t="shared" si="5"/>
        <v>24.845372855642431</v>
      </c>
      <c r="L42" s="60">
        <f t="shared" si="5"/>
        <v>6.1150659353483485</v>
      </c>
      <c r="M42" s="60">
        <f t="shared" si="5"/>
        <v>5.6015871163496325</v>
      </c>
      <c r="N42" s="60">
        <f t="shared" si="5"/>
        <v>6.710234566460497</v>
      </c>
    </row>
    <row r="43" spans="1:14" s="3" customFormat="1" ht="14.65" customHeight="1">
      <c r="A43" s="29" t="s">
        <v>44</v>
      </c>
      <c r="B43" s="42">
        <f t="shared" si="5"/>
        <v>100</v>
      </c>
      <c r="C43" s="61">
        <f t="shared" si="5"/>
        <v>9.1045786031125484</v>
      </c>
      <c r="D43" s="61">
        <f t="shared" si="5"/>
        <v>6.4581610405232688</v>
      </c>
      <c r="E43" s="61">
        <f t="shared" si="5"/>
        <v>6.420569881963762</v>
      </c>
      <c r="F43" s="61">
        <f t="shared" si="5"/>
        <v>5.57852793023081</v>
      </c>
      <c r="G43" s="61">
        <f t="shared" si="5"/>
        <v>4.9695511615667991</v>
      </c>
      <c r="H43" s="61">
        <f t="shared" si="5"/>
        <v>4.3906473197503946</v>
      </c>
      <c r="I43" s="61">
        <f t="shared" si="5"/>
        <v>5.2402075031952489</v>
      </c>
      <c r="J43" s="61">
        <f t="shared" si="5"/>
        <v>19.058717389669951</v>
      </c>
      <c r="K43" s="61">
        <f t="shared" si="5"/>
        <v>18.284339523344109</v>
      </c>
      <c r="L43" s="61">
        <f t="shared" si="5"/>
        <v>8.7211487858055783</v>
      </c>
      <c r="M43" s="61">
        <f t="shared" si="5"/>
        <v>6.8716637846778434</v>
      </c>
      <c r="N43" s="61">
        <f t="shared" si="5"/>
        <v>4.9018870761596869</v>
      </c>
    </row>
    <row r="44" spans="1:14" s="3" customFormat="1" ht="14.65" customHeight="1">
      <c r="A44" s="28" t="s">
        <v>45</v>
      </c>
      <c r="B44" s="39">
        <f t="shared" si="5"/>
        <v>100</v>
      </c>
      <c r="C44" s="60">
        <f t="shared" si="5"/>
        <v>9.4064861460957179</v>
      </c>
      <c r="D44" s="60">
        <f t="shared" si="5"/>
        <v>5.8013224181360199</v>
      </c>
      <c r="E44" s="60">
        <f t="shared" si="5"/>
        <v>5.6911209068010074</v>
      </c>
      <c r="F44" s="60">
        <f t="shared" si="5"/>
        <v>4.8882241813602016</v>
      </c>
      <c r="G44" s="60">
        <f t="shared" si="5"/>
        <v>4.0695843828715361</v>
      </c>
      <c r="H44" s="60">
        <f t="shared" si="5"/>
        <v>3.8176952141057936</v>
      </c>
      <c r="I44" s="60">
        <f t="shared" si="5"/>
        <v>4.435610831234257</v>
      </c>
      <c r="J44" s="60">
        <f t="shared" si="5"/>
        <v>13.735831234256928</v>
      </c>
      <c r="K44" s="60">
        <f t="shared" si="5"/>
        <v>27.597607052896727</v>
      </c>
      <c r="L44" s="60">
        <f t="shared" si="5"/>
        <v>9.3238350125944578</v>
      </c>
      <c r="M44" s="60">
        <f t="shared" si="5"/>
        <v>6.9781171284634764</v>
      </c>
      <c r="N44" s="60">
        <f t="shared" si="5"/>
        <v>4.2545654911838788</v>
      </c>
    </row>
    <row r="45" spans="1:14" s="3" customFormat="1" ht="14.65" customHeight="1">
      <c r="A45" s="29" t="s">
        <v>46</v>
      </c>
      <c r="B45" s="42">
        <f t="shared" ref="B45:N46" si="6">B25*100/$B25</f>
        <v>100</v>
      </c>
      <c r="C45" s="61">
        <f t="shared" si="6"/>
        <v>8.2972201670013739</v>
      </c>
      <c r="D45" s="61">
        <f t="shared" si="6"/>
        <v>6.563788183067329</v>
      </c>
      <c r="E45" s="61">
        <f t="shared" si="6"/>
        <v>6.7011943769157591</v>
      </c>
      <c r="F45" s="61">
        <f t="shared" si="6"/>
        <v>6.7329034985730898</v>
      </c>
      <c r="G45" s="61">
        <f t="shared" si="6"/>
        <v>4.8409259063523944</v>
      </c>
      <c r="H45" s="61">
        <f t="shared" si="6"/>
        <v>4.5872529330937537</v>
      </c>
      <c r="I45" s="61">
        <f t="shared" si="6"/>
        <v>4.597822640312863</v>
      </c>
      <c r="J45" s="61">
        <f t="shared" si="6"/>
        <v>25.177042595920092</v>
      </c>
      <c r="K45" s="61">
        <f t="shared" si="6"/>
        <v>12.757636613465808</v>
      </c>
      <c r="L45" s="61">
        <f t="shared" si="6"/>
        <v>8.4451960680689151</v>
      </c>
      <c r="M45" s="61">
        <f t="shared" si="6"/>
        <v>6.5954973047246588</v>
      </c>
      <c r="N45" s="61">
        <f t="shared" si="6"/>
        <v>4.7035197125039634</v>
      </c>
    </row>
    <row r="46" spans="1:14" s="3" customFormat="1" ht="14.65" customHeight="1">
      <c r="A46" s="28" t="s">
        <v>47</v>
      </c>
      <c r="B46" s="39">
        <f t="shared" si="6"/>
        <v>100</v>
      </c>
      <c r="C46" s="60">
        <f t="shared" si="6"/>
        <v>8.4913112164297004</v>
      </c>
      <c r="D46" s="60">
        <f t="shared" si="6"/>
        <v>6.4178515007898893</v>
      </c>
      <c r="E46" s="60">
        <f t="shared" si="6"/>
        <v>7.424960505529226</v>
      </c>
      <c r="F46" s="60">
        <f t="shared" si="6"/>
        <v>5.3218799368088465</v>
      </c>
      <c r="G46" s="60">
        <f t="shared" si="6"/>
        <v>4.6899684044233805</v>
      </c>
      <c r="H46" s="60">
        <f t="shared" si="6"/>
        <v>4.9565560821484995</v>
      </c>
      <c r="I46" s="60">
        <f t="shared" si="6"/>
        <v>4.2654028436018958</v>
      </c>
      <c r="J46" s="60">
        <f t="shared" si="6"/>
        <v>12.114928909952607</v>
      </c>
      <c r="K46" s="60">
        <f t="shared" si="6"/>
        <v>24.93088467614534</v>
      </c>
      <c r="L46" s="60">
        <f t="shared" si="6"/>
        <v>8.9158767772511851</v>
      </c>
      <c r="M46" s="60">
        <f t="shared" si="6"/>
        <v>7.0596366508688781</v>
      </c>
      <c r="N46" s="60">
        <f t="shared" si="6"/>
        <v>5.4107424960505526</v>
      </c>
    </row>
    <row r="47" spans="1:14" s="230" customFormat="1" ht="20.25" customHeight="1">
      <c r="A47" s="378" t="s">
        <v>128</v>
      </c>
      <c r="B47" s="378"/>
      <c r="C47" s="378"/>
      <c r="D47" s="378"/>
      <c r="E47" s="378"/>
      <c r="F47" s="378"/>
      <c r="G47" s="378"/>
      <c r="H47" s="378"/>
      <c r="I47" s="378"/>
      <c r="J47" s="378"/>
      <c r="K47" s="378"/>
      <c r="L47" s="378"/>
      <c r="M47" s="378"/>
      <c r="N47" s="378"/>
    </row>
    <row r="48" spans="1:14" s="3" customFormat="1" ht="11.5"/>
    <row r="49" s="3" customFormat="1" ht="11.5"/>
    <row r="50" s="3" customFormat="1" ht="11.5"/>
    <row r="51" s="3" customFormat="1" ht="11.5"/>
    <row r="52" s="3" customFormat="1" ht="11.5"/>
    <row r="53" s="3" customFormat="1" ht="11.5"/>
    <row r="54" s="3" customFormat="1" ht="11.5"/>
    <row r="55" s="3" customFormat="1" ht="11.5"/>
    <row r="56" s="3" customFormat="1" ht="11.5"/>
    <row r="57" s="3" customFormat="1" ht="11.5"/>
    <row r="58" s="3" customFormat="1" ht="11.5"/>
  </sheetData>
  <mergeCells count="6">
    <mergeCell ref="A47:N47"/>
    <mergeCell ref="A5:A6"/>
    <mergeCell ref="B5:B6"/>
    <mergeCell ref="C5:N5"/>
    <mergeCell ref="B7:N7"/>
    <mergeCell ref="B27:N27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3"/>
  <sheetViews>
    <sheetView workbookViewId="0"/>
  </sheetViews>
  <sheetFormatPr baseColWidth="10" defaultColWidth="10.81640625" defaultRowHeight="12.5"/>
  <cols>
    <col min="1" max="1" width="24.453125" style="2" customWidth="1"/>
    <col min="2" max="14" width="10.81640625" style="2" customWidth="1"/>
    <col min="15" max="16384" width="10.81640625" style="2"/>
  </cols>
  <sheetData>
    <row r="1" spans="1:14" s="5" customFormat="1" ht="20.25" customHeight="1">
      <c r="A1" s="4" t="s">
        <v>0</v>
      </c>
    </row>
    <row r="2" spans="1:14">
      <c r="A2" s="1"/>
    </row>
    <row r="3" spans="1:14" ht="14.65" customHeight="1">
      <c r="A3" s="9" t="s">
        <v>406</v>
      </c>
    </row>
    <row r="4" spans="1:14" s="3" customFormat="1" ht="14.65" customHeight="1"/>
    <row r="5" spans="1:14" s="11" customFormat="1" ht="14.65" customHeight="1">
      <c r="A5" s="368" t="s">
        <v>28</v>
      </c>
      <c r="B5" s="368" t="s">
        <v>1</v>
      </c>
      <c r="C5" s="384" t="s">
        <v>97</v>
      </c>
      <c r="D5" s="437"/>
      <c r="E5" s="437"/>
      <c r="F5" s="437"/>
      <c r="G5" s="437"/>
      <c r="H5" s="437"/>
      <c r="I5" s="437"/>
      <c r="J5" s="437"/>
      <c r="K5" s="437"/>
      <c r="L5" s="437"/>
      <c r="M5" s="437"/>
      <c r="N5" s="437"/>
    </row>
    <row r="6" spans="1:14" s="11" customFormat="1" ht="31.5" customHeight="1">
      <c r="A6" s="368"/>
      <c r="B6" s="368"/>
      <c r="C6" s="80" t="s">
        <v>94</v>
      </c>
      <c r="D6" s="80" t="s">
        <v>95</v>
      </c>
      <c r="E6" s="80" t="s">
        <v>96</v>
      </c>
      <c r="F6" s="80" t="s">
        <v>85</v>
      </c>
      <c r="G6" s="80" t="s">
        <v>86</v>
      </c>
      <c r="H6" s="80" t="s">
        <v>87</v>
      </c>
      <c r="I6" s="80" t="s">
        <v>88</v>
      </c>
      <c r="J6" s="80" t="s">
        <v>89</v>
      </c>
      <c r="K6" s="80" t="s">
        <v>90</v>
      </c>
      <c r="L6" s="80" t="s">
        <v>91</v>
      </c>
      <c r="M6" s="80" t="s">
        <v>92</v>
      </c>
      <c r="N6" s="80" t="s">
        <v>93</v>
      </c>
    </row>
    <row r="7" spans="1:14" s="3" customFormat="1" ht="14.65" customHeight="1">
      <c r="A7" s="8"/>
      <c r="B7" s="364" t="s">
        <v>5</v>
      </c>
      <c r="C7" s="364"/>
      <c r="D7" s="364"/>
      <c r="E7" s="364"/>
      <c r="F7" s="364"/>
      <c r="G7" s="364"/>
      <c r="H7" s="364"/>
      <c r="I7" s="364"/>
      <c r="J7" s="364"/>
      <c r="K7" s="364"/>
      <c r="L7" s="364"/>
      <c r="M7" s="364"/>
      <c r="N7" s="364"/>
    </row>
    <row r="8" spans="1:14" s="3" customFormat="1" ht="14.65" customHeight="1">
      <c r="A8" s="26" t="s">
        <v>29</v>
      </c>
      <c r="B8" s="39">
        <f t="shared" ref="B8:N8" si="0">B9+B20</f>
        <v>68362</v>
      </c>
      <c r="C8" s="39">
        <f t="shared" si="0"/>
        <v>4556</v>
      </c>
      <c r="D8" s="39">
        <f t="shared" si="0"/>
        <v>3148</v>
      </c>
      <c r="E8" s="39">
        <f t="shared" si="0"/>
        <v>3017</v>
      </c>
      <c r="F8" s="39">
        <f t="shared" si="0"/>
        <v>2346</v>
      </c>
      <c r="G8" s="39">
        <f t="shared" si="0"/>
        <v>2113</v>
      </c>
      <c r="H8" s="39">
        <f t="shared" si="0"/>
        <v>1848</v>
      </c>
      <c r="I8" s="39">
        <f t="shared" si="0"/>
        <v>1584</v>
      </c>
      <c r="J8" s="39">
        <f t="shared" si="0"/>
        <v>28779</v>
      </c>
      <c r="K8" s="39">
        <f t="shared" si="0"/>
        <v>10967</v>
      </c>
      <c r="L8" s="39">
        <f t="shared" si="0"/>
        <v>4179</v>
      </c>
      <c r="M8" s="39">
        <f t="shared" si="0"/>
        <v>3461</v>
      </c>
      <c r="N8" s="39">
        <f t="shared" si="0"/>
        <v>2364</v>
      </c>
    </row>
    <row r="9" spans="1:14" s="3" customFormat="1" ht="14.65" customHeight="1">
      <c r="A9" s="27" t="s">
        <v>30</v>
      </c>
      <c r="B9" s="42">
        <f>SUM(C9:N9)</f>
        <v>47994</v>
      </c>
      <c r="C9" s="42">
        <v>2871</v>
      </c>
      <c r="D9" s="42">
        <v>1860</v>
      </c>
      <c r="E9" s="42">
        <v>1595</v>
      </c>
      <c r="F9" s="42">
        <v>1143</v>
      </c>
      <c r="G9" s="42">
        <v>1059</v>
      </c>
      <c r="H9" s="42">
        <v>850</v>
      </c>
      <c r="I9" s="42">
        <v>558</v>
      </c>
      <c r="J9" s="42">
        <v>25517</v>
      </c>
      <c r="K9" s="42">
        <v>6793</v>
      </c>
      <c r="L9" s="42">
        <v>2447</v>
      </c>
      <c r="M9" s="42">
        <v>1947</v>
      </c>
      <c r="N9" s="42">
        <v>1354</v>
      </c>
    </row>
    <row r="10" spans="1:14" s="3" customFormat="1" ht="14.65" customHeight="1">
      <c r="A10" s="28" t="s">
        <v>31</v>
      </c>
      <c r="B10" s="39" t="s">
        <v>53</v>
      </c>
      <c r="C10" s="39" t="s">
        <v>53</v>
      </c>
      <c r="D10" s="39" t="s">
        <v>53</v>
      </c>
      <c r="E10" s="39" t="s">
        <v>53</v>
      </c>
      <c r="F10" s="39" t="s">
        <v>53</v>
      </c>
      <c r="G10" s="39" t="s">
        <v>53</v>
      </c>
      <c r="H10" s="39" t="s">
        <v>53</v>
      </c>
      <c r="I10" s="39" t="s">
        <v>53</v>
      </c>
      <c r="J10" s="39" t="s">
        <v>53</v>
      </c>
      <c r="K10" s="39" t="s">
        <v>53</v>
      </c>
      <c r="L10" s="39" t="s">
        <v>53</v>
      </c>
      <c r="M10" s="39" t="s">
        <v>53</v>
      </c>
      <c r="N10" s="39" t="s">
        <v>53</v>
      </c>
    </row>
    <row r="11" spans="1:14" s="3" customFormat="1" ht="14.65" customHeight="1">
      <c r="A11" s="29" t="s">
        <v>32</v>
      </c>
      <c r="B11" s="42" t="s">
        <v>53</v>
      </c>
      <c r="C11" s="42" t="s">
        <v>53</v>
      </c>
      <c r="D11" s="42" t="s">
        <v>53</v>
      </c>
      <c r="E11" s="42" t="s">
        <v>53</v>
      </c>
      <c r="F11" s="42" t="s">
        <v>53</v>
      </c>
      <c r="G11" s="42" t="s">
        <v>53</v>
      </c>
      <c r="H11" s="42" t="s">
        <v>53</v>
      </c>
      <c r="I11" s="42" t="s">
        <v>53</v>
      </c>
      <c r="J11" s="42" t="s">
        <v>53</v>
      </c>
      <c r="K11" s="42" t="s">
        <v>53</v>
      </c>
      <c r="L11" s="42" t="s">
        <v>53</v>
      </c>
      <c r="M11" s="42" t="s">
        <v>53</v>
      </c>
      <c r="N11" s="42" t="s">
        <v>53</v>
      </c>
    </row>
    <row r="12" spans="1:14" s="3" customFormat="1" ht="14.65" customHeight="1">
      <c r="A12" s="28" t="s">
        <v>33</v>
      </c>
      <c r="B12" s="39" t="s">
        <v>53</v>
      </c>
      <c r="C12" s="39" t="s">
        <v>53</v>
      </c>
      <c r="D12" s="39" t="s">
        <v>53</v>
      </c>
      <c r="E12" s="39" t="s">
        <v>53</v>
      </c>
      <c r="F12" s="39" t="s">
        <v>53</v>
      </c>
      <c r="G12" s="39" t="s">
        <v>53</v>
      </c>
      <c r="H12" s="39" t="s">
        <v>53</v>
      </c>
      <c r="I12" s="39" t="s">
        <v>53</v>
      </c>
      <c r="J12" s="39" t="s">
        <v>53</v>
      </c>
      <c r="K12" s="39" t="s">
        <v>53</v>
      </c>
      <c r="L12" s="39" t="s">
        <v>53</v>
      </c>
      <c r="M12" s="39" t="s">
        <v>53</v>
      </c>
      <c r="N12" s="39" t="s">
        <v>53</v>
      </c>
    </row>
    <row r="13" spans="1:14" s="3" customFormat="1" ht="14.65" customHeight="1">
      <c r="A13" s="29" t="s">
        <v>34</v>
      </c>
      <c r="B13" s="42" t="s">
        <v>53</v>
      </c>
      <c r="C13" s="42" t="s">
        <v>53</v>
      </c>
      <c r="D13" s="42" t="s">
        <v>53</v>
      </c>
      <c r="E13" s="42" t="s">
        <v>53</v>
      </c>
      <c r="F13" s="42" t="s">
        <v>53</v>
      </c>
      <c r="G13" s="42" t="s">
        <v>53</v>
      </c>
      <c r="H13" s="42" t="s">
        <v>53</v>
      </c>
      <c r="I13" s="42" t="s">
        <v>53</v>
      </c>
      <c r="J13" s="42" t="s">
        <v>53</v>
      </c>
      <c r="K13" s="42" t="s">
        <v>53</v>
      </c>
      <c r="L13" s="42" t="s">
        <v>53</v>
      </c>
      <c r="M13" s="42" t="s">
        <v>53</v>
      </c>
      <c r="N13" s="42" t="s">
        <v>53</v>
      </c>
    </row>
    <row r="14" spans="1:14" s="3" customFormat="1" ht="14.65" customHeight="1">
      <c r="A14" s="28" t="s">
        <v>35</v>
      </c>
      <c r="B14" s="39" t="s">
        <v>53</v>
      </c>
      <c r="C14" s="39" t="s">
        <v>53</v>
      </c>
      <c r="D14" s="39" t="s">
        <v>53</v>
      </c>
      <c r="E14" s="39" t="s">
        <v>53</v>
      </c>
      <c r="F14" s="39" t="s">
        <v>53</v>
      </c>
      <c r="G14" s="39" t="s">
        <v>53</v>
      </c>
      <c r="H14" s="39" t="s">
        <v>53</v>
      </c>
      <c r="I14" s="39" t="s">
        <v>53</v>
      </c>
      <c r="J14" s="39" t="s">
        <v>53</v>
      </c>
      <c r="K14" s="39" t="s">
        <v>53</v>
      </c>
      <c r="L14" s="39" t="s">
        <v>53</v>
      </c>
      <c r="M14" s="39" t="s">
        <v>53</v>
      </c>
      <c r="N14" s="39" t="s">
        <v>53</v>
      </c>
    </row>
    <row r="15" spans="1:14" s="3" customFormat="1" ht="14.65" customHeight="1">
      <c r="A15" s="29" t="s">
        <v>36</v>
      </c>
      <c r="B15" s="42" t="s">
        <v>53</v>
      </c>
      <c r="C15" s="42" t="s">
        <v>53</v>
      </c>
      <c r="D15" s="42" t="s">
        <v>53</v>
      </c>
      <c r="E15" s="42" t="s">
        <v>53</v>
      </c>
      <c r="F15" s="42" t="s">
        <v>53</v>
      </c>
      <c r="G15" s="42" t="s">
        <v>53</v>
      </c>
      <c r="H15" s="42" t="s">
        <v>53</v>
      </c>
      <c r="I15" s="42" t="s">
        <v>53</v>
      </c>
      <c r="J15" s="42" t="s">
        <v>53</v>
      </c>
      <c r="K15" s="42" t="s">
        <v>53</v>
      </c>
      <c r="L15" s="42" t="s">
        <v>53</v>
      </c>
      <c r="M15" s="42" t="s">
        <v>53</v>
      </c>
      <c r="N15" s="42" t="s">
        <v>53</v>
      </c>
    </row>
    <row r="16" spans="1:14" s="3" customFormat="1" ht="14.65" customHeight="1">
      <c r="A16" s="28" t="s">
        <v>37</v>
      </c>
      <c r="B16" s="39" t="s">
        <v>53</v>
      </c>
      <c r="C16" s="39" t="s">
        <v>53</v>
      </c>
      <c r="D16" s="39" t="s">
        <v>53</v>
      </c>
      <c r="E16" s="39" t="s">
        <v>53</v>
      </c>
      <c r="F16" s="39" t="s">
        <v>53</v>
      </c>
      <c r="G16" s="39" t="s">
        <v>53</v>
      </c>
      <c r="H16" s="39" t="s">
        <v>53</v>
      </c>
      <c r="I16" s="39" t="s">
        <v>53</v>
      </c>
      <c r="J16" s="39" t="s">
        <v>53</v>
      </c>
      <c r="K16" s="39" t="s">
        <v>53</v>
      </c>
      <c r="L16" s="39" t="s">
        <v>53</v>
      </c>
      <c r="M16" s="39" t="s">
        <v>53</v>
      </c>
      <c r="N16" s="39" t="s">
        <v>53</v>
      </c>
    </row>
    <row r="17" spans="1:14" s="3" customFormat="1" ht="14.65" customHeight="1">
      <c r="A17" s="29" t="s">
        <v>38</v>
      </c>
      <c r="B17" s="42" t="s">
        <v>53</v>
      </c>
      <c r="C17" s="42" t="s">
        <v>53</v>
      </c>
      <c r="D17" s="42" t="s">
        <v>53</v>
      </c>
      <c r="E17" s="42" t="s">
        <v>53</v>
      </c>
      <c r="F17" s="42" t="s">
        <v>53</v>
      </c>
      <c r="G17" s="42" t="s">
        <v>53</v>
      </c>
      <c r="H17" s="42" t="s">
        <v>53</v>
      </c>
      <c r="I17" s="42" t="s">
        <v>53</v>
      </c>
      <c r="J17" s="42" t="s">
        <v>53</v>
      </c>
      <c r="K17" s="42" t="s">
        <v>53</v>
      </c>
      <c r="L17" s="42" t="s">
        <v>53</v>
      </c>
      <c r="M17" s="42" t="s">
        <v>53</v>
      </c>
      <c r="N17" s="42" t="s">
        <v>53</v>
      </c>
    </row>
    <row r="18" spans="1:14" s="3" customFormat="1" ht="14.65" customHeight="1">
      <c r="A18" s="28" t="s">
        <v>39</v>
      </c>
      <c r="B18" s="39" t="s">
        <v>53</v>
      </c>
      <c r="C18" s="39" t="s">
        <v>53</v>
      </c>
      <c r="D18" s="39" t="s">
        <v>53</v>
      </c>
      <c r="E18" s="39" t="s">
        <v>53</v>
      </c>
      <c r="F18" s="39" t="s">
        <v>53</v>
      </c>
      <c r="G18" s="39" t="s">
        <v>53</v>
      </c>
      <c r="H18" s="39" t="s">
        <v>53</v>
      </c>
      <c r="I18" s="39" t="s">
        <v>53</v>
      </c>
      <c r="J18" s="39" t="s">
        <v>53</v>
      </c>
      <c r="K18" s="39" t="s">
        <v>53</v>
      </c>
      <c r="L18" s="39" t="s">
        <v>53</v>
      </c>
      <c r="M18" s="39" t="s">
        <v>53</v>
      </c>
      <c r="N18" s="39" t="s">
        <v>53</v>
      </c>
    </row>
    <row r="19" spans="1:14" s="3" customFormat="1" ht="14.65" customHeight="1">
      <c r="A19" s="29" t="s">
        <v>40</v>
      </c>
      <c r="B19" s="42" t="s">
        <v>53</v>
      </c>
      <c r="C19" s="42" t="s">
        <v>53</v>
      </c>
      <c r="D19" s="42" t="s">
        <v>53</v>
      </c>
      <c r="E19" s="42" t="s">
        <v>53</v>
      </c>
      <c r="F19" s="42" t="s">
        <v>53</v>
      </c>
      <c r="G19" s="42" t="s">
        <v>53</v>
      </c>
      <c r="H19" s="42" t="s">
        <v>53</v>
      </c>
      <c r="I19" s="42" t="s">
        <v>53</v>
      </c>
      <c r="J19" s="42" t="s">
        <v>53</v>
      </c>
      <c r="K19" s="42" t="s">
        <v>53</v>
      </c>
      <c r="L19" s="42" t="s">
        <v>53</v>
      </c>
      <c r="M19" s="42" t="s">
        <v>53</v>
      </c>
      <c r="N19" s="42" t="s">
        <v>53</v>
      </c>
    </row>
    <row r="20" spans="1:14" s="3" customFormat="1" ht="14.65" customHeight="1">
      <c r="A20" s="30" t="s">
        <v>41</v>
      </c>
      <c r="B20" s="39">
        <f>SUM(C20:N20)</f>
        <v>20368</v>
      </c>
      <c r="C20" s="39">
        <v>1685</v>
      </c>
      <c r="D20" s="39">
        <v>1288</v>
      </c>
      <c r="E20" s="39">
        <v>1422</v>
      </c>
      <c r="F20" s="39">
        <v>1203</v>
      </c>
      <c r="G20" s="39">
        <v>1054</v>
      </c>
      <c r="H20" s="39">
        <v>998</v>
      </c>
      <c r="I20" s="39">
        <v>1026</v>
      </c>
      <c r="J20" s="39">
        <v>3262</v>
      </c>
      <c r="K20" s="39">
        <v>4174</v>
      </c>
      <c r="L20" s="39">
        <v>1732</v>
      </c>
      <c r="M20" s="39">
        <v>1514</v>
      </c>
      <c r="N20" s="39">
        <v>1010</v>
      </c>
    </row>
    <row r="21" spans="1:14" s="3" customFormat="1" ht="14.65" customHeight="1">
      <c r="A21" s="29" t="s">
        <v>42</v>
      </c>
      <c r="B21" s="42" t="s">
        <v>53</v>
      </c>
      <c r="C21" s="42" t="s">
        <v>53</v>
      </c>
      <c r="D21" s="42" t="s">
        <v>53</v>
      </c>
      <c r="E21" s="42" t="s">
        <v>53</v>
      </c>
      <c r="F21" s="42" t="s">
        <v>53</v>
      </c>
      <c r="G21" s="42" t="s">
        <v>53</v>
      </c>
      <c r="H21" s="42" t="s">
        <v>53</v>
      </c>
      <c r="I21" s="42" t="s">
        <v>53</v>
      </c>
      <c r="J21" s="42" t="s">
        <v>53</v>
      </c>
      <c r="K21" s="42" t="s">
        <v>53</v>
      </c>
      <c r="L21" s="42" t="s">
        <v>53</v>
      </c>
      <c r="M21" s="42" t="s">
        <v>53</v>
      </c>
      <c r="N21" s="42" t="s">
        <v>53</v>
      </c>
    </row>
    <row r="22" spans="1:14" s="3" customFormat="1" ht="14.65" customHeight="1">
      <c r="A22" s="28" t="s">
        <v>43</v>
      </c>
      <c r="B22" s="39" t="s">
        <v>53</v>
      </c>
      <c r="C22" s="39" t="s">
        <v>53</v>
      </c>
      <c r="D22" s="39" t="s">
        <v>53</v>
      </c>
      <c r="E22" s="39" t="s">
        <v>53</v>
      </c>
      <c r="F22" s="39" t="s">
        <v>53</v>
      </c>
      <c r="G22" s="39" t="s">
        <v>53</v>
      </c>
      <c r="H22" s="39" t="s">
        <v>53</v>
      </c>
      <c r="I22" s="39" t="s">
        <v>53</v>
      </c>
      <c r="J22" s="39" t="s">
        <v>53</v>
      </c>
      <c r="K22" s="39" t="s">
        <v>53</v>
      </c>
      <c r="L22" s="39" t="s">
        <v>53</v>
      </c>
      <c r="M22" s="39" t="s">
        <v>53</v>
      </c>
      <c r="N22" s="39" t="s">
        <v>53</v>
      </c>
    </row>
    <row r="23" spans="1:14" s="3" customFormat="1" ht="14.65" customHeight="1">
      <c r="A23" s="29" t="s">
        <v>44</v>
      </c>
      <c r="B23" s="42" t="s">
        <v>53</v>
      </c>
      <c r="C23" s="42" t="s">
        <v>53</v>
      </c>
      <c r="D23" s="42" t="s">
        <v>53</v>
      </c>
      <c r="E23" s="42" t="s">
        <v>53</v>
      </c>
      <c r="F23" s="42" t="s">
        <v>53</v>
      </c>
      <c r="G23" s="42" t="s">
        <v>53</v>
      </c>
      <c r="H23" s="42" t="s">
        <v>53</v>
      </c>
      <c r="I23" s="42" t="s">
        <v>53</v>
      </c>
      <c r="J23" s="42" t="s">
        <v>53</v>
      </c>
      <c r="K23" s="42" t="s">
        <v>53</v>
      </c>
      <c r="L23" s="42" t="s">
        <v>53</v>
      </c>
      <c r="M23" s="42" t="s">
        <v>53</v>
      </c>
      <c r="N23" s="42" t="s">
        <v>53</v>
      </c>
    </row>
    <row r="24" spans="1:14" s="3" customFormat="1" ht="14.65" customHeight="1">
      <c r="A24" s="28" t="s">
        <v>45</v>
      </c>
      <c r="B24" s="39" t="s">
        <v>53</v>
      </c>
      <c r="C24" s="39" t="s">
        <v>53</v>
      </c>
      <c r="D24" s="39" t="s">
        <v>53</v>
      </c>
      <c r="E24" s="39" t="s">
        <v>53</v>
      </c>
      <c r="F24" s="39" t="s">
        <v>53</v>
      </c>
      <c r="G24" s="39" t="s">
        <v>53</v>
      </c>
      <c r="H24" s="39" t="s">
        <v>53</v>
      </c>
      <c r="I24" s="39" t="s">
        <v>53</v>
      </c>
      <c r="J24" s="39" t="s">
        <v>53</v>
      </c>
      <c r="K24" s="39" t="s">
        <v>53</v>
      </c>
      <c r="L24" s="39" t="s">
        <v>53</v>
      </c>
      <c r="M24" s="39" t="s">
        <v>53</v>
      </c>
      <c r="N24" s="39" t="s">
        <v>53</v>
      </c>
    </row>
    <row r="25" spans="1:14" s="3" customFormat="1" ht="14.65" customHeight="1">
      <c r="A25" s="29" t="s">
        <v>46</v>
      </c>
      <c r="B25" s="42" t="s">
        <v>53</v>
      </c>
      <c r="C25" s="42" t="s">
        <v>53</v>
      </c>
      <c r="D25" s="42" t="s">
        <v>53</v>
      </c>
      <c r="E25" s="42" t="s">
        <v>53</v>
      </c>
      <c r="F25" s="42" t="s">
        <v>53</v>
      </c>
      <c r="G25" s="42" t="s">
        <v>53</v>
      </c>
      <c r="H25" s="42" t="s">
        <v>53</v>
      </c>
      <c r="I25" s="42" t="s">
        <v>53</v>
      </c>
      <c r="J25" s="42" t="s">
        <v>53</v>
      </c>
      <c r="K25" s="42" t="s">
        <v>53</v>
      </c>
      <c r="L25" s="42" t="s">
        <v>53</v>
      </c>
      <c r="M25" s="42" t="s">
        <v>53</v>
      </c>
      <c r="N25" s="42" t="s">
        <v>53</v>
      </c>
    </row>
    <row r="26" spans="1:14" s="3" customFormat="1" ht="14.65" customHeight="1">
      <c r="A26" s="28" t="s">
        <v>47</v>
      </c>
      <c r="B26" s="39" t="s">
        <v>53</v>
      </c>
      <c r="C26" s="39" t="s">
        <v>53</v>
      </c>
      <c r="D26" s="39" t="s">
        <v>53</v>
      </c>
      <c r="E26" s="39" t="s">
        <v>53</v>
      </c>
      <c r="F26" s="39" t="s">
        <v>53</v>
      </c>
      <c r="G26" s="39" t="s">
        <v>53</v>
      </c>
      <c r="H26" s="39" t="s">
        <v>53</v>
      </c>
      <c r="I26" s="39" t="s">
        <v>53</v>
      </c>
      <c r="J26" s="39" t="s">
        <v>53</v>
      </c>
      <c r="K26" s="39" t="s">
        <v>53</v>
      </c>
      <c r="L26" s="39" t="s">
        <v>53</v>
      </c>
      <c r="M26" s="39" t="s">
        <v>53</v>
      </c>
      <c r="N26" s="39" t="s">
        <v>53</v>
      </c>
    </row>
    <row r="27" spans="1:14" s="3" customFormat="1" ht="14.65" customHeight="1">
      <c r="B27" s="364" t="s">
        <v>48</v>
      </c>
      <c r="C27" s="364"/>
      <c r="D27" s="364"/>
      <c r="E27" s="364"/>
      <c r="F27" s="364"/>
      <c r="G27" s="364"/>
      <c r="H27" s="364"/>
      <c r="I27" s="364"/>
      <c r="J27" s="364"/>
      <c r="K27" s="364"/>
      <c r="L27" s="364"/>
      <c r="M27" s="364"/>
      <c r="N27" s="364"/>
    </row>
    <row r="28" spans="1:14" s="3" customFormat="1" ht="14.65" customHeight="1">
      <c r="A28" s="26" t="s">
        <v>29</v>
      </c>
      <c r="B28" s="39">
        <f>B8*100/$B8</f>
        <v>100</v>
      </c>
      <c r="C28" s="60">
        <f t="shared" ref="C28:N28" si="1">C8*100/$B8</f>
        <v>6.664521225242094</v>
      </c>
      <c r="D28" s="60">
        <f t="shared" si="1"/>
        <v>4.6048974576519122</v>
      </c>
      <c r="E28" s="60">
        <f t="shared" si="1"/>
        <v>4.4132705304116318</v>
      </c>
      <c r="F28" s="60">
        <f t="shared" si="1"/>
        <v>3.4317310786694364</v>
      </c>
      <c r="G28" s="60">
        <f t="shared" si="1"/>
        <v>3.0908984523565723</v>
      </c>
      <c r="H28" s="60">
        <f t="shared" si="1"/>
        <v>2.7032561949621137</v>
      </c>
      <c r="I28" s="60">
        <f t="shared" si="1"/>
        <v>2.3170767385389546</v>
      </c>
      <c r="J28" s="60">
        <f t="shared" si="1"/>
        <v>42.097949153038236</v>
      </c>
      <c r="K28" s="60">
        <f t="shared" si="1"/>
        <v>16.0425382522454</v>
      </c>
      <c r="L28" s="60">
        <f t="shared" si="1"/>
        <v>6.1130452590620523</v>
      </c>
      <c r="M28" s="60">
        <f t="shared" si="1"/>
        <v>5.0627541616687637</v>
      </c>
      <c r="N28" s="60">
        <f t="shared" si="1"/>
        <v>3.4580614961528333</v>
      </c>
    </row>
    <row r="29" spans="1:14" s="3" customFormat="1" ht="14.65" customHeight="1">
      <c r="A29" s="27" t="s">
        <v>30</v>
      </c>
      <c r="B29" s="42">
        <f t="shared" ref="B29:N40" si="2">B9*100/$B9</f>
        <v>100</v>
      </c>
      <c r="C29" s="61">
        <f t="shared" si="2"/>
        <v>5.9819977497187145</v>
      </c>
      <c r="D29" s="61">
        <f t="shared" si="2"/>
        <v>3.8754844355544442</v>
      </c>
      <c r="E29" s="61">
        <f t="shared" si="2"/>
        <v>3.3233320831770636</v>
      </c>
      <c r="F29" s="61">
        <f t="shared" si="2"/>
        <v>2.3815476934616826</v>
      </c>
      <c r="G29" s="61">
        <f t="shared" si="2"/>
        <v>2.206525815726966</v>
      </c>
      <c r="H29" s="61">
        <f t="shared" si="2"/>
        <v>1.7710547151727298</v>
      </c>
      <c r="I29" s="61">
        <f t="shared" si="2"/>
        <v>1.1626453306663334</v>
      </c>
      <c r="J29" s="61">
        <f t="shared" si="2"/>
        <v>53.167062549485351</v>
      </c>
      <c r="K29" s="61">
        <f t="shared" si="2"/>
        <v>14.153852564903946</v>
      </c>
      <c r="L29" s="61">
        <f t="shared" si="2"/>
        <v>5.0985539859149061</v>
      </c>
      <c r="M29" s="61">
        <f t="shared" si="2"/>
        <v>4.0567570946368292</v>
      </c>
      <c r="N29" s="61">
        <f t="shared" si="2"/>
        <v>2.821185981581031</v>
      </c>
    </row>
    <row r="30" spans="1:14" s="3" customFormat="1" ht="14.65" customHeight="1">
      <c r="A30" s="28" t="s">
        <v>31</v>
      </c>
      <c r="B30" s="39" t="s">
        <v>53</v>
      </c>
      <c r="C30" s="60" t="s">
        <v>53</v>
      </c>
      <c r="D30" s="60" t="s">
        <v>53</v>
      </c>
      <c r="E30" s="60" t="s">
        <v>53</v>
      </c>
      <c r="F30" s="60" t="s">
        <v>53</v>
      </c>
      <c r="G30" s="60" t="s">
        <v>53</v>
      </c>
      <c r="H30" s="60" t="s">
        <v>53</v>
      </c>
      <c r="I30" s="60" t="s">
        <v>53</v>
      </c>
      <c r="J30" s="60" t="s">
        <v>53</v>
      </c>
      <c r="K30" s="60" t="s">
        <v>53</v>
      </c>
      <c r="L30" s="60" t="s">
        <v>53</v>
      </c>
      <c r="M30" s="60" t="s">
        <v>53</v>
      </c>
      <c r="N30" s="60" t="s">
        <v>53</v>
      </c>
    </row>
    <row r="31" spans="1:14" s="3" customFormat="1" ht="14.65" customHeight="1">
      <c r="A31" s="29" t="s">
        <v>32</v>
      </c>
      <c r="B31" s="42" t="s">
        <v>53</v>
      </c>
      <c r="C31" s="61" t="s">
        <v>53</v>
      </c>
      <c r="D31" s="61" t="s">
        <v>53</v>
      </c>
      <c r="E31" s="61" t="s">
        <v>53</v>
      </c>
      <c r="F31" s="61" t="s">
        <v>53</v>
      </c>
      <c r="G31" s="61" t="s">
        <v>53</v>
      </c>
      <c r="H31" s="61" t="s">
        <v>53</v>
      </c>
      <c r="I31" s="61" t="s">
        <v>53</v>
      </c>
      <c r="J31" s="61" t="s">
        <v>53</v>
      </c>
      <c r="K31" s="61" t="s">
        <v>53</v>
      </c>
      <c r="L31" s="61" t="s">
        <v>53</v>
      </c>
      <c r="M31" s="61" t="s">
        <v>53</v>
      </c>
      <c r="N31" s="61" t="s">
        <v>53</v>
      </c>
    </row>
    <row r="32" spans="1:14" s="3" customFormat="1" ht="14.65" customHeight="1">
      <c r="A32" s="28" t="s">
        <v>33</v>
      </c>
      <c r="B32" s="39" t="s">
        <v>53</v>
      </c>
      <c r="C32" s="60" t="s">
        <v>53</v>
      </c>
      <c r="D32" s="60" t="s">
        <v>53</v>
      </c>
      <c r="E32" s="60" t="s">
        <v>53</v>
      </c>
      <c r="F32" s="60" t="s">
        <v>53</v>
      </c>
      <c r="G32" s="60" t="s">
        <v>53</v>
      </c>
      <c r="H32" s="60" t="s">
        <v>53</v>
      </c>
      <c r="I32" s="60" t="s">
        <v>53</v>
      </c>
      <c r="J32" s="60" t="s">
        <v>53</v>
      </c>
      <c r="K32" s="60" t="s">
        <v>53</v>
      </c>
      <c r="L32" s="60" t="s">
        <v>53</v>
      </c>
      <c r="M32" s="60" t="s">
        <v>53</v>
      </c>
      <c r="N32" s="60" t="s">
        <v>53</v>
      </c>
    </row>
    <row r="33" spans="1:14" s="3" customFormat="1" ht="14.65" customHeight="1">
      <c r="A33" s="29" t="s">
        <v>34</v>
      </c>
      <c r="B33" s="42" t="s">
        <v>53</v>
      </c>
      <c r="C33" s="61" t="s">
        <v>53</v>
      </c>
      <c r="D33" s="61" t="s">
        <v>53</v>
      </c>
      <c r="E33" s="61" t="s">
        <v>53</v>
      </c>
      <c r="F33" s="61" t="s">
        <v>53</v>
      </c>
      <c r="G33" s="61" t="s">
        <v>53</v>
      </c>
      <c r="H33" s="61" t="s">
        <v>53</v>
      </c>
      <c r="I33" s="61" t="s">
        <v>53</v>
      </c>
      <c r="J33" s="61" t="s">
        <v>53</v>
      </c>
      <c r="K33" s="61" t="s">
        <v>53</v>
      </c>
      <c r="L33" s="61" t="s">
        <v>53</v>
      </c>
      <c r="M33" s="61" t="s">
        <v>53</v>
      </c>
      <c r="N33" s="61" t="s">
        <v>53</v>
      </c>
    </row>
    <row r="34" spans="1:14" s="3" customFormat="1" ht="14.65" customHeight="1">
      <c r="A34" s="28" t="s">
        <v>35</v>
      </c>
      <c r="B34" s="39" t="s">
        <v>53</v>
      </c>
      <c r="C34" s="60" t="s">
        <v>53</v>
      </c>
      <c r="D34" s="60" t="s">
        <v>53</v>
      </c>
      <c r="E34" s="60" t="s">
        <v>53</v>
      </c>
      <c r="F34" s="60" t="s">
        <v>53</v>
      </c>
      <c r="G34" s="60" t="s">
        <v>53</v>
      </c>
      <c r="H34" s="60" t="s">
        <v>53</v>
      </c>
      <c r="I34" s="60" t="s">
        <v>53</v>
      </c>
      <c r="J34" s="60" t="s">
        <v>53</v>
      </c>
      <c r="K34" s="60" t="s">
        <v>53</v>
      </c>
      <c r="L34" s="60" t="s">
        <v>53</v>
      </c>
      <c r="M34" s="60" t="s">
        <v>53</v>
      </c>
      <c r="N34" s="60" t="s">
        <v>53</v>
      </c>
    </row>
    <row r="35" spans="1:14" s="3" customFormat="1" ht="14.65" customHeight="1">
      <c r="A35" s="29" t="s">
        <v>36</v>
      </c>
      <c r="B35" s="42" t="s">
        <v>53</v>
      </c>
      <c r="C35" s="61" t="s">
        <v>53</v>
      </c>
      <c r="D35" s="61" t="s">
        <v>53</v>
      </c>
      <c r="E35" s="61" t="s">
        <v>53</v>
      </c>
      <c r="F35" s="61" t="s">
        <v>53</v>
      </c>
      <c r="G35" s="61" t="s">
        <v>53</v>
      </c>
      <c r="H35" s="61" t="s">
        <v>53</v>
      </c>
      <c r="I35" s="61" t="s">
        <v>53</v>
      </c>
      <c r="J35" s="61" t="s">
        <v>53</v>
      </c>
      <c r="K35" s="61" t="s">
        <v>53</v>
      </c>
      <c r="L35" s="61" t="s">
        <v>53</v>
      </c>
      <c r="M35" s="61" t="s">
        <v>53</v>
      </c>
      <c r="N35" s="61" t="s">
        <v>53</v>
      </c>
    </row>
    <row r="36" spans="1:14" s="3" customFormat="1" ht="14.65" customHeight="1">
      <c r="A36" s="28" t="s">
        <v>37</v>
      </c>
      <c r="B36" s="39" t="s">
        <v>53</v>
      </c>
      <c r="C36" s="60" t="s">
        <v>53</v>
      </c>
      <c r="D36" s="60" t="s">
        <v>53</v>
      </c>
      <c r="E36" s="60" t="s">
        <v>53</v>
      </c>
      <c r="F36" s="60" t="s">
        <v>53</v>
      </c>
      <c r="G36" s="60" t="s">
        <v>53</v>
      </c>
      <c r="H36" s="60" t="s">
        <v>53</v>
      </c>
      <c r="I36" s="60" t="s">
        <v>53</v>
      </c>
      <c r="J36" s="60" t="s">
        <v>53</v>
      </c>
      <c r="K36" s="60" t="s">
        <v>53</v>
      </c>
      <c r="L36" s="60" t="s">
        <v>53</v>
      </c>
      <c r="M36" s="60" t="s">
        <v>53</v>
      </c>
      <c r="N36" s="60" t="s">
        <v>53</v>
      </c>
    </row>
    <row r="37" spans="1:14" s="3" customFormat="1" ht="14.65" customHeight="1">
      <c r="A37" s="29" t="s">
        <v>38</v>
      </c>
      <c r="B37" s="42" t="s">
        <v>53</v>
      </c>
      <c r="C37" s="61" t="s">
        <v>53</v>
      </c>
      <c r="D37" s="61" t="s">
        <v>53</v>
      </c>
      <c r="E37" s="61" t="s">
        <v>53</v>
      </c>
      <c r="F37" s="61" t="s">
        <v>53</v>
      </c>
      <c r="G37" s="61" t="s">
        <v>53</v>
      </c>
      <c r="H37" s="61" t="s">
        <v>53</v>
      </c>
      <c r="I37" s="61" t="s">
        <v>53</v>
      </c>
      <c r="J37" s="61" t="s">
        <v>53</v>
      </c>
      <c r="K37" s="61" t="s">
        <v>53</v>
      </c>
      <c r="L37" s="61" t="s">
        <v>53</v>
      </c>
      <c r="M37" s="61" t="s">
        <v>53</v>
      </c>
      <c r="N37" s="61" t="s">
        <v>53</v>
      </c>
    </row>
    <row r="38" spans="1:14" s="3" customFormat="1" ht="14.65" customHeight="1">
      <c r="A38" s="28" t="s">
        <v>39</v>
      </c>
      <c r="B38" s="39" t="s">
        <v>53</v>
      </c>
      <c r="C38" s="60" t="s">
        <v>53</v>
      </c>
      <c r="D38" s="60" t="s">
        <v>53</v>
      </c>
      <c r="E38" s="60" t="s">
        <v>53</v>
      </c>
      <c r="F38" s="60" t="s">
        <v>53</v>
      </c>
      <c r="G38" s="60" t="s">
        <v>53</v>
      </c>
      <c r="H38" s="60" t="s">
        <v>53</v>
      </c>
      <c r="I38" s="60" t="s">
        <v>53</v>
      </c>
      <c r="J38" s="60" t="s">
        <v>53</v>
      </c>
      <c r="K38" s="60" t="s">
        <v>53</v>
      </c>
      <c r="L38" s="60" t="s">
        <v>53</v>
      </c>
      <c r="M38" s="60" t="s">
        <v>53</v>
      </c>
      <c r="N38" s="60" t="s">
        <v>53</v>
      </c>
    </row>
    <row r="39" spans="1:14" s="3" customFormat="1" ht="14.65" customHeight="1">
      <c r="A39" s="29" t="s">
        <v>40</v>
      </c>
      <c r="B39" s="42" t="s">
        <v>53</v>
      </c>
      <c r="C39" s="61" t="s">
        <v>53</v>
      </c>
      <c r="D39" s="61" t="s">
        <v>53</v>
      </c>
      <c r="E39" s="61" t="s">
        <v>53</v>
      </c>
      <c r="F39" s="61" t="s">
        <v>53</v>
      </c>
      <c r="G39" s="61" t="s">
        <v>53</v>
      </c>
      <c r="H39" s="61" t="s">
        <v>53</v>
      </c>
      <c r="I39" s="61" t="s">
        <v>53</v>
      </c>
      <c r="J39" s="61" t="s">
        <v>53</v>
      </c>
      <c r="K39" s="61" t="s">
        <v>53</v>
      </c>
      <c r="L39" s="61" t="s">
        <v>53</v>
      </c>
      <c r="M39" s="61" t="s">
        <v>53</v>
      </c>
      <c r="N39" s="61" t="s">
        <v>53</v>
      </c>
    </row>
    <row r="40" spans="1:14" s="3" customFormat="1" ht="14.65" customHeight="1">
      <c r="A40" s="30" t="s">
        <v>41</v>
      </c>
      <c r="B40" s="39">
        <f>B20*100/$B20</f>
        <v>100</v>
      </c>
      <c r="C40" s="60">
        <f t="shared" si="2"/>
        <v>8.2727808326787109</v>
      </c>
      <c r="D40" s="60">
        <f t="shared" si="2"/>
        <v>6.3236449332285938</v>
      </c>
      <c r="E40" s="60">
        <f t="shared" si="2"/>
        <v>6.9815396700706991</v>
      </c>
      <c r="F40" s="60">
        <f t="shared" si="2"/>
        <v>5.906323644933229</v>
      </c>
      <c r="G40" s="60">
        <f t="shared" si="2"/>
        <v>5.1747839748625291</v>
      </c>
      <c r="H40" s="60">
        <f t="shared" si="2"/>
        <v>4.8998428908091123</v>
      </c>
      <c r="I40" s="60">
        <f t="shared" si="2"/>
        <v>5.0373134328358207</v>
      </c>
      <c r="J40" s="60">
        <f t="shared" si="2"/>
        <v>16.015318146111547</v>
      </c>
      <c r="K40" s="60">
        <f t="shared" si="2"/>
        <v>20.492930086410055</v>
      </c>
      <c r="L40" s="60">
        <f t="shared" si="2"/>
        <v>8.5035349567949723</v>
      </c>
      <c r="M40" s="60">
        <f t="shared" si="2"/>
        <v>7.4332285938727418</v>
      </c>
      <c r="N40" s="60">
        <f t="shared" si="2"/>
        <v>4.9587588373919873</v>
      </c>
    </row>
    <row r="41" spans="1:14" s="3" customFormat="1" ht="14.65" customHeight="1">
      <c r="A41" s="29" t="s">
        <v>42</v>
      </c>
      <c r="B41" s="42" t="s">
        <v>53</v>
      </c>
      <c r="C41" s="61" t="s">
        <v>53</v>
      </c>
      <c r="D41" s="61" t="s">
        <v>53</v>
      </c>
      <c r="E41" s="61" t="s">
        <v>53</v>
      </c>
      <c r="F41" s="61" t="s">
        <v>53</v>
      </c>
      <c r="G41" s="61" t="s">
        <v>53</v>
      </c>
      <c r="H41" s="61" t="s">
        <v>53</v>
      </c>
      <c r="I41" s="61" t="s">
        <v>53</v>
      </c>
      <c r="J41" s="61" t="s">
        <v>53</v>
      </c>
      <c r="K41" s="61" t="s">
        <v>53</v>
      </c>
      <c r="L41" s="61" t="s">
        <v>53</v>
      </c>
      <c r="M41" s="61" t="s">
        <v>53</v>
      </c>
      <c r="N41" s="61" t="s">
        <v>53</v>
      </c>
    </row>
    <row r="42" spans="1:14" s="3" customFormat="1" ht="14.65" customHeight="1">
      <c r="A42" s="28" t="s">
        <v>43</v>
      </c>
      <c r="B42" s="39" t="s">
        <v>53</v>
      </c>
      <c r="C42" s="60" t="s">
        <v>53</v>
      </c>
      <c r="D42" s="60" t="s">
        <v>53</v>
      </c>
      <c r="E42" s="60" t="s">
        <v>53</v>
      </c>
      <c r="F42" s="60" t="s">
        <v>53</v>
      </c>
      <c r="G42" s="60" t="s">
        <v>53</v>
      </c>
      <c r="H42" s="60" t="s">
        <v>53</v>
      </c>
      <c r="I42" s="60" t="s">
        <v>53</v>
      </c>
      <c r="J42" s="60" t="s">
        <v>53</v>
      </c>
      <c r="K42" s="60" t="s">
        <v>53</v>
      </c>
      <c r="L42" s="60" t="s">
        <v>53</v>
      </c>
      <c r="M42" s="60" t="s">
        <v>53</v>
      </c>
      <c r="N42" s="60" t="s">
        <v>53</v>
      </c>
    </row>
    <row r="43" spans="1:14" s="3" customFormat="1" ht="14.65" customHeight="1">
      <c r="A43" s="29" t="s">
        <v>44</v>
      </c>
      <c r="B43" s="42" t="s">
        <v>53</v>
      </c>
      <c r="C43" s="61" t="s">
        <v>53</v>
      </c>
      <c r="D43" s="61" t="s">
        <v>53</v>
      </c>
      <c r="E43" s="61" t="s">
        <v>53</v>
      </c>
      <c r="F43" s="61" t="s">
        <v>53</v>
      </c>
      <c r="G43" s="61" t="s">
        <v>53</v>
      </c>
      <c r="H43" s="61" t="s">
        <v>53</v>
      </c>
      <c r="I43" s="61" t="s">
        <v>53</v>
      </c>
      <c r="J43" s="61" t="s">
        <v>53</v>
      </c>
      <c r="K43" s="61" t="s">
        <v>53</v>
      </c>
      <c r="L43" s="61" t="s">
        <v>53</v>
      </c>
      <c r="M43" s="61" t="s">
        <v>53</v>
      </c>
      <c r="N43" s="61" t="s">
        <v>53</v>
      </c>
    </row>
    <row r="44" spans="1:14" s="3" customFormat="1" ht="14.65" customHeight="1">
      <c r="A44" s="28" t="s">
        <v>45</v>
      </c>
      <c r="B44" s="39" t="s">
        <v>53</v>
      </c>
      <c r="C44" s="60" t="s">
        <v>53</v>
      </c>
      <c r="D44" s="60" t="s">
        <v>53</v>
      </c>
      <c r="E44" s="60" t="s">
        <v>53</v>
      </c>
      <c r="F44" s="60" t="s">
        <v>53</v>
      </c>
      <c r="G44" s="60" t="s">
        <v>53</v>
      </c>
      <c r="H44" s="60" t="s">
        <v>53</v>
      </c>
      <c r="I44" s="60" t="s">
        <v>53</v>
      </c>
      <c r="J44" s="60" t="s">
        <v>53</v>
      </c>
      <c r="K44" s="60" t="s">
        <v>53</v>
      </c>
      <c r="L44" s="60" t="s">
        <v>53</v>
      </c>
      <c r="M44" s="60" t="s">
        <v>53</v>
      </c>
      <c r="N44" s="60" t="s">
        <v>53</v>
      </c>
    </row>
    <row r="45" spans="1:14" s="3" customFormat="1" ht="14.65" customHeight="1">
      <c r="A45" s="29" t="s">
        <v>46</v>
      </c>
      <c r="B45" s="42" t="s">
        <v>53</v>
      </c>
      <c r="C45" s="61" t="s">
        <v>53</v>
      </c>
      <c r="D45" s="61" t="s">
        <v>53</v>
      </c>
      <c r="E45" s="61" t="s">
        <v>53</v>
      </c>
      <c r="F45" s="61" t="s">
        <v>53</v>
      </c>
      <c r="G45" s="61" t="s">
        <v>53</v>
      </c>
      <c r="H45" s="61" t="s">
        <v>53</v>
      </c>
      <c r="I45" s="61" t="s">
        <v>53</v>
      </c>
      <c r="J45" s="61" t="s">
        <v>53</v>
      </c>
      <c r="K45" s="61" t="s">
        <v>53</v>
      </c>
      <c r="L45" s="61" t="s">
        <v>53</v>
      </c>
      <c r="M45" s="61" t="s">
        <v>53</v>
      </c>
      <c r="N45" s="61" t="s">
        <v>53</v>
      </c>
    </row>
    <row r="46" spans="1:14" s="3" customFormat="1" ht="14.65" customHeight="1">
      <c r="A46" s="28" t="s">
        <v>47</v>
      </c>
      <c r="B46" s="39" t="s">
        <v>53</v>
      </c>
      <c r="C46" s="60" t="s">
        <v>53</v>
      </c>
      <c r="D46" s="60" t="s">
        <v>53</v>
      </c>
      <c r="E46" s="60" t="s">
        <v>53</v>
      </c>
      <c r="F46" s="60" t="s">
        <v>53</v>
      </c>
      <c r="G46" s="60" t="s">
        <v>53</v>
      </c>
      <c r="H46" s="60" t="s">
        <v>53</v>
      </c>
      <c r="I46" s="60" t="s">
        <v>53</v>
      </c>
      <c r="J46" s="60" t="s">
        <v>53</v>
      </c>
      <c r="K46" s="60" t="s">
        <v>53</v>
      </c>
      <c r="L46" s="60" t="s">
        <v>53</v>
      </c>
      <c r="M46" s="60" t="s">
        <v>53</v>
      </c>
      <c r="N46" s="60" t="s">
        <v>53</v>
      </c>
    </row>
    <row r="47" spans="1:14" s="230" customFormat="1" ht="20.25" customHeight="1">
      <c r="A47" s="378" t="s">
        <v>128</v>
      </c>
      <c r="B47" s="378"/>
      <c r="C47" s="378"/>
      <c r="D47" s="378"/>
      <c r="E47" s="378"/>
      <c r="F47" s="378"/>
      <c r="G47" s="378"/>
      <c r="H47" s="378"/>
      <c r="I47" s="378"/>
      <c r="J47" s="378"/>
      <c r="K47" s="378"/>
      <c r="L47" s="378"/>
      <c r="M47" s="378"/>
      <c r="N47" s="378"/>
    </row>
    <row r="48" spans="1:14" s="3" customFormat="1" ht="14.65" customHeight="1"/>
    <row r="49" s="3" customFormat="1" ht="14.65" customHeight="1"/>
    <row r="50" s="3" customFormat="1" ht="14.65" customHeight="1"/>
    <row r="51" s="3" customFormat="1" ht="14.65" customHeight="1"/>
    <row r="52" s="3" customFormat="1" ht="14.65" customHeight="1"/>
    <row r="53" s="3" customFormat="1" ht="14.65" customHeight="1"/>
    <row r="54" s="3" customFormat="1" ht="14.65" customHeight="1"/>
    <row r="55" s="3" customFormat="1" ht="14.65" customHeight="1"/>
    <row r="56" s="3" customFormat="1" ht="14.65" customHeight="1"/>
    <row r="57" s="3" customFormat="1" ht="14.65" customHeight="1"/>
    <row r="58" s="3" customFormat="1" ht="14.65" customHeight="1"/>
    <row r="59" s="3" customFormat="1" ht="14.65" customHeight="1"/>
    <row r="60" s="3" customFormat="1" ht="14.65" customHeight="1"/>
    <row r="61" s="3" customFormat="1" ht="14.65" customHeight="1"/>
    <row r="62" s="3" customFormat="1" ht="14.65" customHeight="1"/>
    <row r="63" s="3" customFormat="1" ht="14.65" customHeight="1"/>
    <row r="64" s="3" customFormat="1" ht="14.65" customHeight="1"/>
    <row r="65" s="3" customFormat="1" ht="14.65" customHeight="1"/>
    <row r="66" s="3" customFormat="1" ht="14.65" customHeight="1"/>
    <row r="67" s="3" customFormat="1" ht="14.65" customHeight="1"/>
    <row r="68" s="3" customFormat="1" ht="14.65" customHeight="1"/>
    <row r="69" s="3" customFormat="1" ht="11.5"/>
    <row r="70" s="3" customFormat="1" ht="11.5"/>
    <row r="71" s="3" customFormat="1" ht="11.5"/>
    <row r="72" s="3" customFormat="1" ht="11.5"/>
    <row r="73" s="3" customFormat="1" ht="11.5"/>
    <row r="74" s="3" customFormat="1" ht="11.5"/>
    <row r="75" s="3" customFormat="1" ht="11.5"/>
    <row r="76" s="3" customFormat="1" ht="11.5"/>
    <row r="77" s="3" customFormat="1" ht="11.5"/>
    <row r="78" s="3" customFormat="1" ht="11.5"/>
    <row r="79" s="3" customFormat="1" ht="11.5"/>
    <row r="80" s="3" customFormat="1" ht="11.5"/>
    <row r="81" s="3" customFormat="1" ht="11.5"/>
    <row r="82" s="3" customFormat="1" ht="11.5"/>
    <row r="83" s="3" customFormat="1" ht="11.5"/>
    <row r="84" s="3" customFormat="1" ht="11.5"/>
    <row r="85" s="3" customFormat="1" ht="11.5"/>
    <row r="86" s="3" customFormat="1" ht="11.5"/>
    <row r="87" s="3" customFormat="1" ht="11.5"/>
    <row r="88" s="3" customFormat="1" ht="11.5"/>
    <row r="89" s="3" customFormat="1" ht="11.5"/>
    <row r="90" s="3" customFormat="1" ht="11.5"/>
    <row r="91" s="3" customFormat="1" ht="11.5"/>
    <row r="92" s="3" customFormat="1" ht="11.5"/>
    <row r="93" s="3" customFormat="1" ht="11.5"/>
    <row r="94" s="3" customFormat="1" ht="11.5"/>
    <row r="95" s="3" customFormat="1" ht="11.5"/>
    <row r="96" s="3" customFormat="1" ht="11.5"/>
    <row r="97" s="3" customFormat="1" ht="11.5"/>
    <row r="98" s="3" customFormat="1" ht="11.5"/>
    <row r="99" s="3" customFormat="1" ht="11.5"/>
    <row r="100" s="3" customFormat="1" ht="11.5"/>
    <row r="101" s="3" customFormat="1" ht="11.5"/>
    <row r="102" s="3" customFormat="1" ht="11.5"/>
    <row r="103" s="3" customFormat="1" ht="11.5"/>
  </sheetData>
  <mergeCells count="6">
    <mergeCell ref="A47:N47"/>
    <mergeCell ref="A5:A6"/>
    <mergeCell ref="B5:B6"/>
    <mergeCell ref="C5:N5"/>
    <mergeCell ref="B7:N7"/>
    <mergeCell ref="B27:N27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7"/>
  <sheetViews>
    <sheetView workbookViewId="0"/>
  </sheetViews>
  <sheetFormatPr baseColWidth="10" defaultColWidth="10.81640625" defaultRowHeight="12.5"/>
  <cols>
    <col min="1" max="1" width="24.453125" style="2" customWidth="1"/>
    <col min="2" max="16384" width="10.81640625" style="2"/>
  </cols>
  <sheetData>
    <row r="1" spans="1:14" s="5" customFormat="1" ht="20.25" customHeight="1">
      <c r="A1" s="4" t="s">
        <v>0</v>
      </c>
    </row>
    <row r="2" spans="1:14">
      <c r="A2" s="1"/>
    </row>
    <row r="3" spans="1:14" ht="14.65" customHeight="1">
      <c r="A3" s="9" t="s">
        <v>407</v>
      </c>
    </row>
    <row r="4" spans="1:14" s="3" customFormat="1" ht="14.65" customHeight="1"/>
    <row r="5" spans="1:14" s="11" customFormat="1" ht="14.65" customHeight="1">
      <c r="A5" s="368" t="s">
        <v>207</v>
      </c>
      <c r="B5" s="368" t="s">
        <v>1</v>
      </c>
      <c r="C5" s="384" t="s">
        <v>97</v>
      </c>
      <c r="D5" s="437"/>
      <c r="E5" s="437"/>
      <c r="F5" s="437"/>
      <c r="G5" s="437"/>
      <c r="H5" s="437"/>
      <c r="I5" s="437"/>
      <c r="J5" s="437"/>
      <c r="K5" s="437"/>
      <c r="L5" s="437"/>
      <c r="M5" s="437"/>
      <c r="N5" s="437"/>
    </row>
    <row r="6" spans="1:14" s="11" customFormat="1" ht="31.5" customHeight="1">
      <c r="A6" s="368"/>
      <c r="B6" s="368"/>
      <c r="C6" s="80" t="s">
        <v>94</v>
      </c>
      <c r="D6" s="80" t="s">
        <v>95</v>
      </c>
      <c r="E6" s="80" t="s">
        <v>96</v>
      </c>
      <c r="F6" s="80" t="s">
        <v>85</v>
      </c>
      <c r="G6" s="80" t="s">
        <v>86</v>
      </c>
      <c r="H6" s="80" t="s">
        <v>87</v>
      </c>
      <c r="I6" s="80" t="s">
        <v>88</v>
      </c>
      <c r="J6" s="80" t="s">
        <v>89</v>
      </c>
      <c r="K6" s="80" t="s">
        <v>90</v>
      </c>
      <c r="L6" s="80" t="s">
        <v>91</v>
      </c>
      <c r="M6" s="80" t="s">
        <v>92</v>
      </c>
      <c r="N6" s="80" t="s">
        <v>93</v>
      </c>
    </row>
    <row r="7" spans="1:14" s="3" customFormat="1" ht="14.65" customHeight="1">
      <c r="A7" s="8"/>
      <c r="B7" s="364" t="s">
        <v>5</v>
      </c>
      <c r="C7" s="364"/>
      <c r="D7" s="364"/>
      <c r="E7" s="364"/>
      <c r="F7" s="364"/>
      <c r="G7" s="364"/>
      <c r="H7" s="364"/>
      <c r="I7" s="364"/>
      <c r="J7" s="364"/>
      <c r="K7" s="364"/>
      <c r="L7" s="364"/>
      <c r="M7" s="364"/>
      <c r="N7" s="364"/>
    </row>
    <row r="8" spans="1:14" s="3" customFormat="1" ht="14.65" customHeight="1">
      <c r="A8" s="26" t="s">
        <v>29</v>
      </c>
      <c r="B8" s="39">
        <f t="shared" ref="B8:N8" si="0">B9+B10</f>
        <v>593639</v>
      </c>
      <c r="C8" s="39">
        <f t="shared" si="0"/>
        <v>59341</v>
      </c>
      <c r="D8" s="39">
        <f t="shared" si="0"/>
        <v>44824</v>
      </c>
      <c r="E8" s="39">
        <f t="shared" si="0"/>
        <v>50844</v>
      </c>
      <c r="F8" s="39">
        <f t="shared" si="0"/>
        <v>21268</v>
      </c>
      <c r="G8" s="39">
        <f t="shared" si="0"/>
        <v>21506</v>
      </c>
      <c r="H8" s="39">
        <f t="shared" si="0"/>
        <v>19757</v>
      </c>
      <c r="I8" s="39">
        <f t="shared" si="0"/>
        <v>17469</v>
      </c>
      <c r="J8" s="39">
        <f t="shared" si="0"/>
        <v>126952</v>
      </c>
      <c r="K8" s="39">
        <f t="shared" si="0"/>
        <v>112871</v>
      </c>
      <c r="L8" s="39">
        <f t="shared" si="0"/>
        <v>53284</v>
      </c>
      <c r="M8" s="39">
        <f t="shared" si="0"/>
        <v>41268</v>
      </c>
      <c r="N8" s="39">
        <f t="shared" si="0"/>
        <v>24255</v>
      </c>
    </row>
    <row r="9" spans="1:14" s="3" customFormat="1" ht="14.65" customHeight="1">
      <c r="A9" s="27" t="s">
        <v>30</v>
      </c>
      <c r="B9" s="42">
        <f>SUM(C9:N9)</f>
        <v>399239</v>
      </c>
      <c r="C9" s="42">
        <v>41289</v>
      </c>
      <c r="D9" s="42">
        <v>30105</v>
      </c>
      <c r="E9" s="42">
        <v>33944</v>
      </c>
      <c r="F9" s="42">
        <v>12336</v>
      </c>
      <c r="G9" s="42">
        <v>12880</v>
      </c>
      <c r="H9" s="42">
        <v>11336</v>
      </c>
      <c r="I9" s="42">
        <v>9524</v>
      </c>
      <c r="J9" s="42">
        <v>94037</v>
      </c>
      <c r="K9" s="42">
        <v>77347</v>
      </c>
      <c r="L9" s="42">
        <v>34942</v>
      </c>
      <c r="M9" s="42">
        <v>26971</v>
      </c>
      <c r="N9" s="42">
        <v>14528</v>
      </c>
    </row>
    <row r="10" spans="1:14" s="3" customFormat="1" ht="14.65" customHeight="1">
      <c r="A10" s="30" t="s">
        <v>41</v>
      </c>
      <c r="B10" s="39">
        <f>SUM(C10:N10)</f>
        <v>194400</v>
      </c>
      <c r="C10" s="39">
        <v>18052</v>
      </c>
      <c r="D10" s="39">
        <v>14719</v>
      </c>
      <c r="E10" s="39">
        <v>16900</v>
      </c>
      <c r="F10" s="39">
        <v>8932</v>
      </c>
      <c r="G10" s="39">
        <v>8626</v>
      </c>
      <c r="H10" s="39">
        <v>8421</v>
      </c>
      <c r="I10" s="39">
        <v>7945</v>
      </c>
      <c r="J10" s="39">
        <v>32915</v>
      </c>
      <c r="K10" s="39">
        <v>35524</v>
      </c>
      <c r="L10" s="39">
        <v>18342</v>
      </c>
      <c r="M10" s="39">
        <v>14297</v>
      </c>
      <c r="N10" s="39">
        <v>9727</v>
      </c>
    </row>
    <row r="11" spans="1:14" s="3" customFormat="1" ht="14.65" customHeight="1">
      <c r="B11" s="364" t="s">
        <v>48</v>
      </c>
      <c r="C11" s="364"/>
      <c r="D11" s="364"/>
      <c r="E11" s="364"/>
      <c r="F11" s="364"/>
      <c r="G11" s="364"/>
      <c r="H11" s="364"/>
      <c r="I11" s="364"/>
      <c r="J11" s="364"/>
      <c r="K11" s="364"/>
      <c r="L11" s="364"/>
      <c r="M11" s="364"/>
      <c r="N11" s="364"/>
    </row>
    <row r="12" spans="1:14" s="3" customFormat="1" ht="14.65" customHeight="1">
      <c r="A12" s="26" t="s">
        <v>29</v>
      </c>
      <c r="B12" s="39">
        <f t="shared" ref="B12:N12" si="1">B8*100/$B8</f>
        <v>100</v>
      </c>
      <c r="C12" s="60">
        <f t="shared" si="1"/>
        <v>9.9961424367334359</v>
      </c>
      <c r="D12" s="60">
        <f t="shared" si="1"/>
        <v>7.550716849802658</v>
      </c>
      <c r="E12" s="60">
        <f t="shared" si="1"/>
        <v>8.5648011670392279</v>
      </c>
      <c r="F12" s="60">
        <f t="shared" si="1"/>
        <v>3.5826487141175023</v>
      </c>
      <c r="G12" s="60">
        <f t="shared" si="1"/>
        <v>3.6227404196826689</v>
      </c>
      <c r="H12" s="60">
        <f t="shared" si="1"/>
        <v>3.3281169195420111</v>
      </c>
      <c r="I12" s="60">
        <f t="shared" si="1"/>
        <v>2.9426974979743581</v>
      </c>
      <c r="J12" s="60">
        <f t="shared" si="1"/>
        <v>21.385387415584219</v>
      </c>
      <c r="K12" s="60">
        <f t="shared" si="1"/>
        <v>19.013407138008116</v>
      </c>
      <c r="L12" s="60">
        <f t="shared" si="1"/>
        <v>8.9758253753543826</v>
      </c>
      <c r="M12" s="60">
        <f t="shared" si="1"/>
        <v>6.9516996019466379</v>
      </c>
      <c r="N12" s="60">
        <f t="shared" si="1"/>
        <v>4.0858164642147834</v>
      </c>
    </row>
    <row r="13" spans="1:14" s="3" customFormat="1" ht="14.65" customHeight="1">
      <c r="A13" s="27" t="s">
        <v>30</v>
      </c>
      <c r="B13" s="42">
        <f t="shared" ref="B13:N13" si="2">B9*100/$B9</f>
        <v>100</v>
      </c>
      <c r="C13" s="61">
        <f t="shared" si="2"/>
        <v>10.341925513289032</v>
      </c>
      <c r="D13" s="61">
        <f t="shared" si="2"/>
        <v>7.5405959838592924</v>
      </c>
      <c r="E13" s="61">
        <f t="shared" si="2"/>
        <v>8.5021753886769584</v>
      </c>
      <c r="F13" s="61">
        <f t="shared" si="2"/>
        <v>3.0898784938345201</v>
      </c>
      <c r="G13" s="61">
        <f t="shared" si="2"/>
        <v>3.2261377270256664</v>
      </c>
      <c r="H13" s="61">
        <f t="shared" si="2"/>
        <v>2.8394019622331488</v>
      </c>
      <c r="I13" s="61">
        <f t="shared" si="2"/>
        <v>2.3855384869714631</v>
      </c>
      <c r="J13" s="61">
        <f t="shared" si="2"/>
        <v>23.554061602198182</v>
      </c>
      <c r="K13" s="61">
        <f t="shared" si="2"/>
        <v>19.37360828977129</v>
      </c>
      <c r="L13" s="61">
        <f t="shared" si="2"/>
        <v>8.7521509672151261</v>
      </c>
      <c r="M13" s="61">
        <f t="shared" si="2"/>
        <v>6.7556025338205936</v>
      </c>
      <c r="N13" s="61">
        <f t="shared" si="2"/>
        <v>3.6389230511047268</v>
      </c>
    </row>
    <row r="14" spans="1:14" s="3" customFormat="1" ht="14.65" customHeight="1">
      <c r="A14" s="30" t="s">
        <v>41</v>
      </c>
      <c r="B14" s="39">
        <f t="shared" ref="B14:N14" si="3">B10*100/$B10</f>
        <v>100</v>
      </c>
      <c r="C14" s="60">
        <f t="shared" si="3"/>
        <v>9.2860082304526745</v>
      </c>
      <c r="D14" s="60">
        <f t="shared" si="3"/>
        <v>7.5715020576131691</v>
      </c>
      <c r="E14" s="60">
        <f t="shared" si="3"/>
        <v>8.6934156378600829</v>
      </c>
      <c r="F14" s="60">
        <f t="shared" si="3"/>
        <v>4.594650205761317</v>
      </c>
      <c r="G14" s="60">
        <f t="shared" si="3"/>
        <v>4.4372427983539096</v>
      </c>
      <c r="H14" s="60">
        <f t="shared" si="3"/>
        <v>4.3317901234567904</v>
      </c>
      <c r="I14" s="60">
        <f t="shared" si="3"/>
        <v>4.086934156378601</v>
      </c>
      <c r="J14" s="60">
        <f t="shared" si="3"/>
        <v>16.931584362139919</v>
      </c>
      <c r="K14" s="60">
        <f t="shared" si="3"/>
        <v>18.273662551440328</v>
      </c>
      <c r="L14" s="60">
        <f t="shared" si="3"/>
        <v>9.4351851851851851</v>
      </c>
      <c r="M14" s="60">
        <f t="shared" si="3"/>
        <v>7.3544238683127574</v>
      </c>
      <c r="N14" s="60">
        <f t="shared" si="3"/>
        <v>5.0036008230452671</v>
      </c>
    </row>
    <row r="15" spans="1:14" s="230" customFormat="1" ht="20.25" customHeight="1">
      <c r="A15" s="378" t="s">
        <v>128</v>
      </c>
      <c r="B15" s="378"/>
      <c r="C15" s="378"/>
      <c r="D15" s="378"/>
      <c r="E15" s="378"/>
      <c r="F15" s="378"/>
      <c r="G15" s="378"/>
      <c r="H15" s="378"/>
      <c r="I15" s="378"/>
      <c r="J15" s="378"/>
      <c r="K15" s="378"/>
      <c r="L15" s="378"/>
      <c r="M15" s="378"/>
      <c r="N15" s="378"/>
    </row>
    <row r="16" spans="1:14" s="3" customFormat="1" ht="14.65" customHeight="1"/>
    <row r="74" s="3" customFormat="1" ht="11.5"/>
    <row r="75" s="3" customFormat="1" ht="11.5"/>
    <row r="76" s="3" customFormat="1" ht="11.5"/>
    <row r="77" s="3" customFormat="1" ht="11.5"/>
  </sheetData>
  <mergeCells count="6">
    <mergeCell ref="A15:N15"/>
    <mergeCell ref="A5:A6"/>
    <mergeCell ref="B5:B6"/>
    <mergeCell ref="C5:N5"/>
    <mergeCell ref="B7:N7"/>
    <mergeCell ref="B11:N11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9"/>
  <sheetViews>
    <sheetView workbookViewId="0"/>
  </sheetViews>
  <sheetFormatPr baseColWidth="10" defaultColWidth="10.81640625" defaultRowHeight="12.5"/>
  <cols>
    <col min="1" max="1" width="24.453125" style="2" customWidth="1"/>
    <col min="2" max="16384" width="10.81640625" style="2"/>
  </cols>
  <sheetData>
    <row r="1" spans="1:14" s="5" customFormat="1" ht="20.25" customHeight="1">
      <c r="A1" s="4" t="s">
        <v>0</v>
      </c>
    </row>
    <row r="2" spans="1:14">
      <c r="A2" s="1"/>
    </row>
    <row r="3" spans="1:14" ht="14.65" customHeight="1">
      <c r="A3" s="9" t="s">
        <v>408</v>
      </c>
    </row>
    <row r="4" spans="1:14" s="3" customFormat="1" ht="14.65" customHeight="1"/>
    <row r="5" spans="1:14" s="11" customFormat="1" ht="14.65" customHeight="1">
      <c r="A5" s="368" t="s">
        <v>28</v>
      </c>
      <c r="B5" s="368" t="s">
        <v>1</v>
      </c>
      <c r="C5" s="384" t="s">
        <v>97</v>
      </c>
      <c r="D5" s="437"/>
      <c r="E5" s="437"/>
      <c r="F5" s="437"/>
      <c r="G5" s="437"/>
      <c r="H5" s="437"/>
      <c r="I5" s="437"/>
      <c r="J5" s="437"/>
      <c r="K5" s="437"/>
      <c r="L5" s="437"/>
      <c r="M5" s="437"/>
      <c r="N5" s="437"/>
    </row>
    <row r="6" spans="1:14" s="11" customFormat="1" ht="31.5" customHeight="1">
      <c r="A6" s="368"/>
      <c r="B6" s="368"/>
      <c r="C6" s="80" t="s">
        <v>94</v>
      </c>
      <c r="D6" s="80" t="s">
        <v>95</v>
      </c>
      <c r="E6" s="80" t="s">
        <v>96</v>
      </c>
      <c r="F6" s="80" t="s">
        <v>85</v>
      </c>
      <c r="G6" s="80" t="s">
        <v>86</v>
      </c>
      <c r="H6" s="80" t="s">
        <v>87</v>
      </c>
      <c r="I6" s="80" t="s">
        <v>88</v>
      </c>
      <c r="J6" s="80" t="s">
        <v>89</v>
      </c>
      <c r="K6" s="80" t="s">
        <v>90</v>
      </c>
      <c r="L6" s="80" t="s">
        <v>91</v>
      </c>
      <c r="M6" s="80" t="s">
        <v>92</v>
      </c>
      <c r="N6" s="80" t="s">
        <v>93</v>
      </c>
    </row>
    <row r="7" spans="1:14" s="3" customFormat="1" ht="14.65" customHeight="1">
      <c r="A7" s="8"/>
      <c r="B7" s="364" t="s">
        <v>5</v>
      </c>
      <c r="C7" s="364"/>
      <c r="D7" s="364"/>
      <c r="E7" s="364"/>
      <c r="F7" s="364"/>
      <c r="G7" s="364"/>
      <c r="H7" s="364"/>
      <c r="I7" s="364"/>
      <c r="J7" s="364"/>
      <c r="K7" s="364"/>
      <c r="L7" s="364"/>
      <c r="M7" s="364"/>
      <c r="N7" s="364"/>
    </row>
    <row r="8" spans="1:14" s="3" customFormat="1" ht="14.65" customHeight="1">
      <c r="A8" s="26" t="s">
        <v>29</v>
      </c>
      <c r="B8" s="39">
        <f t="shared" ref="B8:N8" si="0">B9+B20</f>
        <v>183447</v>
      </c>
      <c r="C8" s="39">
        <f t="shared" si="0"/>
        <v>18859</v>
      </c>
      <c r="D8" s="39">
        <f t="shared" si="0"/>
        <v>15220</v>
      </c>
      <c r="E8" s="39">
        <f t="shared" si="0"/>
        <v>17279</v>
      </c>
      <c r="F8" s="39">
        <f t="shared" si="0"/>
        <v>7250</v>
      </c>
      <c r="G8" s="39">
        <f t="shared" si="0"/>
        <v>7469</v>
      </c>
      <c r="H8" s="39">
        <f t="shared" si="0"/>
        <v>6672</v>
      </c>
      <c r="I8" s="39">
        <f t="shared" si="0"/>
        <v>5710</v>
      </c>
      <c r="J8" s="39">
        <f t="shared" si="0"/>
        <v>31155</v>
      </c>
      <c r="K8" s="39">
        <f t="shared" si="0"/>
        <v>34207</v>
      </c>
      <c r="L8" s="39">
        <f t="shared" si="0"/>
        <v>18037</v>
      </c>
      <c r="M8" s="39">
        <f t="shared" si="0"/>
        <v>13563</v>
      </c>
      <c r="N8" s="39">
        <f t="shared" si="0"/>
        <v>8026</v>
      </c>
    </row>
    <row r="9" spans="1:14" s="3" customFormat="1" ht="14.65" customHeight="1">
      <c r="A9" s="27" t="s">
        <v>30</v>
      </c>
      <c r="B9" s="42">
        <f>SUM(C9:N9)</f>
        <v>115097</v>
      </c>
      <c r="C9" s="42">
        <v>12385</v>
      </c>
      <c r="D9" s="42">
        <v>9712</v>
      </c>
      <c r="E9" s="42">
        <v>11097</v>
      </c>
      <c r="F9" s="42">
        <v>3792</v>
      </c>
      <c r="G9" s="42">
        <v>4111</v>
      </c>
      <c r="H9" s="42">
        <v>3422</v>
      </c>
      <c r="I9" s="42">
        <v>2730</v>
      </c>
      <c r="J9" s="42">
        <v>21347</v>
      </c>
      <c r="K9" s="42">
        <v>22147</v>
      </c>
      <c r="L9" s="42">
        <v>11310</v>
      </c>
      <c r="M9" s="42">
        <v>8396</v>
      </c>
      <c r="N9" s="42">
        <v>4648</v>
      </c>
    </row>
    <row r="10" spans="1:14" s="3" customFormat="1" ht="14.65" customHeight="1">
      <c r="A10" s="28" t="s">
        <v>31</v>
      </c>
      <c r="B10" s="39">
        <f>SUM(C10:N10)</f>
        <v>3955</v>
      </c>
      <c r="C10" s="39">
        <v>429</v>
      </c>
      <c r="D10" s="39">
        <v>341</v>
      </c>
      <c r="E10" s="39">
        <v>323</v>
      </c>
      <c r="F10" s="39">
        <v>169</v>
      </c>
      <c r="G10" s="39">
        <v>139</v>
      </c>
      <c r="H10" s="39">
        <v>109</v>
      </c>
      <c r="I10" s="39">
        <v>88</v>
      </c>
      <c r="J10" s="39">
        <v>1075</v>
      </c>
      <c r="K10" s="39">
        <v>548</v>
      </c>
      <c r="L10" s="39">
        <v>325</v>
      </c>
      <c r="M10" s="39">
        <v>262</v>
      </c>
      <c r="N10" s="39">
        <v>147</v>
      </c>
    </row>
    <row r="11" spans="1:14" s="3" customFormat="1" ht="14.65" customHeight="1">
      <c r="A11" s="29" t="s">
        <v>32</v>
      </c>
      <c r="B11" s="64" t="s">
        <v>53</v>
      </c>
      <c r="C11" s="64" t="s">
        <v>53</v>
      </c>
      <c r="D11" s="64" t="s">
        <v>53</v>
      </c>
      <c r="E11" s="64" t="s">
        <v>53</v>
      </c>
      <c r="F11" s="64" t="s">
        <v>53</v>
      </c>
      <c r="G11" s="64" t="s">
        <v>53</v>
      </c>
      <c r="H11" s="64" t="s">
        <v>53</v>
      </c>
      <c r="I11" s="64" t="s">
        <v>53</v>
      </c>
      <c r="J11" s="64" t="s">
        <v>53</v>
      </c>
      <c r="K11" s="64" t="s">
        <v>53</v>
      </c>
      <c r="L11" s="64" t="s">
        <v>53</v>
      </c>
      <c r="M11" s="64" t="s">
        <v>53</v>
      </c>
      <c r="N11" s="64" t="s">
        <v>53</v>
      </c>
    </row>
    <row r="12" spans="1:14" s="3" customFormat="1" ht="14.65" customHeight="1">
      <c r="A12" s="28" t="s">
        <v>33</v>
      </c>
      <c r="B12" s="39">
        <f t="shared" ref="B12:B19" si="1">SUM(C12:N12)</f>
        <v>13205</v>
      </c>
      <c r="C12" s="39">
        <v>1406</v>
      </c>
      <c r="D12" s="39">
        <v>1059</v>
      </c>
      <c r="E12" s="39">
        <v>1062</v>
      </c>
      <c r="F12" s="39">
        <v>403</v>
      </c>
      <c r="G12" s="39">
        <v>426</v>
      </c>
      <c r="H12" s="39">
        <v>271</v>
      </c>
      <c r="I12" s="39">
        <v>228</v>
      </c>
      <c r="J12" s="39">
        <v>3160</v>
      </c>
      <c r="K12" s="39">
        <v>2558</v>
      </c>
      <c r="L12" s="39">
        <v>1210</v>
      </c>
      <c r="M12" s="39">
        <v>918</v>
      </c>
      <c r="N12" s="39">
        <v>504</v>
      </c>
    </row>
    <row r="13" spans="1:14" s="3" customFormat="1" ht="14.65" customHeight="1">
      <c r="A13" s="29" t="s">
        <v>34</v>
      </c>
      <c r="B13" s="64" t="s">
        <v>53</v>
      </c>
      <c r="C13" s="64" t="s">
        <v>53</v>
      </c>
      <c r="D13" s="64" t="s">
        <v>53</v>
      </c>
      <c r="E13" s="64" t="s">
        <v>53</v>
      </c>
      <c r="F13" s="64" t="s">
        <v>53</v>
      </c>
      <c r="G13" s="64" t="s">
        <v>53</v>
      </c>
      <c r="H13" s="64" t="s">
        <v>53</v>
      </c>
      <c r="I13" s="64" t="s">
        <v>53</v>
      </c>
      <c r="J13" s="64" t="s">
        <v>53</v>
      </c>
      <c r="K13" s="64" t="s">
        <v>53</v>
      </c>
      <c r="L13" s="64" t="s">
        <v>53</v>
      </c>
      <c r="M13" s="64" t="s">
        <v>53</v>
      </c>
      <c r="N13" s="64" t="s">
        <v>53</v>
      </c>
    </row>
    <row r="14" spans="1:14" s="3" customFormat="1" ht="14.65" customHeight="1">
      <c r="A14" s="28" t="s">
        <v>35</v>
      </c>
      <c r="B14" s="39">
        <f t="shared" si="1"/>
        <v>20971</v>
      </c>
      <c r="C14" s="39">
        <v>964</v>
      </c>
      <c r="D14" s="39">
        <v>553</v>
      </c>
      <c r="E14" s="39">
        <v>687</v>
      </c>
      <c r="F14" s="39">
        <v>228</v>
      </c>
      <c r="G14" s="39">
        <v>246</v>
      </c>
      <c r="H14" s="39">
        <v>143</v>
      </c>
      <c r="I14" s="39">
        <v>145</v>
      </c>
      <c r="J14" s="39">
        <v>14161</v>
      </c>
      <c r="K14" s="39">
        <v>1777</v>
      </c>
      <c r="L14" s="39">
        <v>878</v>
      </c>
      <c r="M14" s="39">
        <v>704</v>
      </c>
      <c r="N14" s="39">
        <v>485</v>
      </c>
    </row>
    <row r="15" spans="1:14" s="3" customFormat="1" ht="14.65" customHeight="1">
      <c r="A15" s="29" t="s">
        <v>36</v>
      </c>
      <c r="B15" s="42">
        <f t="shared" si="1"/>
        <v>14384</v>
      </c>
      <c r="C15" s="42">
        <v>1623</v>
      </c>
      <c r="D15" s="42">
        <v>1472</v>
      </c>
      <c r="E15" s="42">
        <v>1938</v>
      </c>
      <c r="F15" s="42">
        <v>512</v>
      </c>
      <c r="G15" s="42">
        <v>598</v>
      </c>
      <c r="H15" s="42">
        <v>502</v>
      </c>
      <c r="I15" s="42">
        <v>378</v>
      </c>
      <c r="J15" s="42">
        <v>1113</v>
      </c>
      <c r="K15" s="42">
        <v>2804</v>
      </c>
      <c r="L15" s="42">
        <v>1605</v>
      </c>
      <c r="M15" s="42">
        <v>1158</v>
      </c>
      <c r="N15" s="42">
        <v>681</v>
      </c>
    </row>
    <row r="16" spans="1:14" s="3" customFormat="1" ht="14.65" customHeight="1">
      <c r="A16" s="28" t="s">
        <v>37</v>
      </c>
      <c r="B16" s="39">
        <f t="shared" si="1"/>
        <v>13508</v>
      </c>
      <c r="C16" s="39">
        <v>1588</v>
      </c>
      <c r="D16" s="39">
        <v>1357</v>
      </c>
      <c r="E16" s="39">
        <v>1393</v>
      </c>
      <c r="F16" s="39">
        <v>639</v>
      </c>
      <c r="G16" s="39">
        <v>691</v>
      </c>
      <c r="H16" s="39">
        <v>719</v>
      </c>
      <c r="I16" s="39">
        <v>523</v>
      </c>
      <c r="J16" s="39">
        <v>694</v>
      </c>
      <c r="K16" s="39">
        <v>2218</v>
      </c>
      <c r="L16" s="39">
        <v>1745</v>
      </c>
      <c r="M16" s="39">
        <v>1322</v>
      </c>
      <c r="N16" s="39">
        <v>619</v>
      </c>
    </row>
    <row r="17" spans="1:14" s="3" customFormat="1" ht="14.65" customHeight="1">
      <c r="A17" s="29" t="s">
        <v>38</v>
      </c>
      <c r="B17" s="42">
        <f t="shared" si="1"/>
        <v>26421</v>
      </c>
      <c r="C17" s="42">
        <v>3404</v>
      </c>
      <c r="D17" s="42">
        <v>3043</v>
      </c>
      <c r="E17" s="42">
        <v>3616</v>
      </c>
      <c r="F17" s="42">
        <v>1112</v>
      </c>
      <c r="G17" s="42">
        <v>1229</v>
      </c>
      <c r="H17" s="42">
        <v>1119</v>
      </c>
      <c r="I17" s="42">
        <v>962</v>
      </c>
      <c r="J17" s="42">
        <v>428</v>
      </c>
      <c r="K17" s="42">
        <v>4853</v>
      </c>
      <c r="L17" s="42">
        <v>3133</v>
      </c>
      <c r="M17" s="42">
        <v>2341</v>
      </c>
      <c r="N17" s="42">
        <v>1181</v>
      </c>
    </row>
    <row r="18" spans="1:14" s="3" customFormat="1" ht="14.65" customHeight="1">
      <c r="A18" s="28" t="s">
        <v>39</v>
      </c>
      <c r="B18" s="39">
        <f t="shared" si="1"/>
        <v>19938</v>
      </c>
      <c r="C18" s="39">
        <v>2724</v>
      </c>
      <c r="D18" s="39">
        <v>1659</v>
      </c>
      <c r="E18" s="39">
        <v>1801</v>
      </c>
      <c r="F18" s="39">
        <v>618</v>
      </c>
      <c r="G18" s="39">
        <v>653</v>
      </c>
      <c r="H18" s="39">
        <v>459</v>
      </c>
      <c r="I18" s="39">
        <v>330</v>
      </c>
      <c r="J18" s="39">
        <v>110</v>
      </c>
      <c r="K18" s="39">
        <v>7053</v>
      </c>
      <c r="L18" s="39">
        <v>2142</v>
      </c>
      <c r="M18" s="39">
        <v>1500</v>
      </c>
      <c r="N18" s="39">
        <v>889</v>
      </c>
    </row>
    <row r="19" spans="1:14" s="3" customFormat="1" ht="14.65" customHeight="1">
      <c r="A19" s="29" t="s">
        <v>40</v>
      </c>
      <c r="B19" s="42">
        <f t="shared" si="1"/>
        <v>1798</v>
      </c>
      <c r="C19" s="42">
        <v>199</v>
      </c>
      <c r="D19" s="42">
        <v>182</v>
      </c>
      <c r="E19" s="42">
        <v>224</v>
      </c>
      <c r="F19" s="42">
        <v>96</v>
      </c>
      <c r="G19" s="42">
        <v>103</v>
      </c>
      <c r="H19" s="42">
        <v>88</v>
      </c>
      <c r="I19" s="42">
        <v>72</v>
      </c>
      <c r="J19" s="42">
        <v>94</v>
      </c>
      <c r="K19" s="42">
        <v>281</v>
      </c>
      <c r="L19" s="42">
        <v>203</v>
      </c>
      <c r="M19" s="42">
        <v>141</v>
      </c>
      <c r="N19" s="42">
        <v>115</v>
      </c>
    </row>
    <row r="20" spans="1:14" s="3" customFormat="1" ht="14.65" customHeight="1">
      <c r="A20" s="30" t="s">
        <v>41</v>
      </c>
      <c r="B20" s="39">
        <f>SUM(B21:B26)</f>
        <v>68350</v>
      </c>
      <c r="C20" s="39">
        <f t="shared" ref="C20:N20" si="2">SUM(C21:C26)</f>
        <v>6474</v>
      </c>
      <c r="D20" s="39">
        <f t="shared" si="2"/>
        <v>5508</v>
      </c>
      <c r="E20" s="39">
        <f t="shared" si="2"/>
        <v>6182</v>
      </c>
      <c r="F20" s="39">
        <f t="shared" si="2"/>
        <v>3458</v>
      </c>
      <c r="G20" s="39">
        <f t="shared" si="2"/>
        <v>3358</v>
      </c>
      <c r="H20" s="39">
        <f t="shared" si="2"/>
        <v>3250</v>
      </c>
      <c r="I20" s="39">
        <f t="shared" si="2"/>
        <v>2980</v>
      </c>
      <c r="J20" s="39">
        <f t="shared" si="2"/>
        <v>9808</v>
      </c>
      <c r="K20" s="39">
        <f t="shared" si="2"/>
        <v>12060</v>
      </c>
      <c r="L20" s="39">
        <f t="shared" si="2"/>
        <v>6727</v>
      </c>
      <c r="M20" s="39">
        <f t="shared" si="2"/>
        <v>5167</v>
      </c>
      <c r="N20" s="39">
        <f t="shared" si="2"/>
        <v>3378</v>
      </c>
    </row>
    <row r="21" spans="1:14" s="3" customFormat="1" ht="14.65" customHeight="1">
      <c r="A21" s="29" t="s">
        <v>42</v>
      </c>
      <c r="B21" s="42">
        <f t="shared" ref="B21:B26" si="3">SUM(C21:N21)</f>
        <v>10037</v>
      </c>
      <c r="C21" s="42">
        <v>654</v>
      </c>
      <c r="D21" s="42">
        <v>519</v>
      </c>
      <c r="E21" s="42">
        <v>531</v>
      </c>
      <c r="F21" s="42">
        <v>245</v>
      </c>
      <c r="G21" s="42">
        <v>246</v>
      </c>
      <c r="H21" s="42">
        <v>206</v>
      </c>
      <c r="I21" s="42">
        <v>191</v>
      </c>
      <c r="J21" s="42">
        <v>3119</v>
      </c>
      <c r="K21" s="42">
        <v>1798</v>
      </c>
      <c r="L21" s="42">
        <v>1176</v>
      </c>
      <c r="M21" s="42">
        <v>822</v>
      </c>
      <c r="N21" s="42">
        <v>530</v>
      </c>
    </row>
    <row r="22" spans="1:14" s="3" customFormat="1" ht="14.65" customHeight="1">
      <c r="A22" s="28" t="s">
        <v>43</v>
      </c>
      <c r="B22" s="39">
        <f t="shared" si="3"/>
        <v>14243</v>
      </c>
      <c r="C22" s="39">
        <v>1436</v>
      </c>
      <c r="D22" s="39">
        <v>1108</v>
      </c>
      <c r="E22" s="39">
        <v>1359</v>
      </c>
      <c r="F22" s="39">
        <v>771</v>
      </c>
      <c r="G22" s="39">
        <v>736</v>
      </c>
      <c r="H22" s="39">
        <v>702</v>
      </c>
      <c r="I22" s="39">
        <v>670</v>
      </c>
      <c r="J22" s="39">
        <v>2238</v>
      </c>
      <c r="K22" s="39">
        <v>2319</v>
      </c>
      <c r="L22" s="39">
        <v>1222</v>
      </c>
      <c r="M22" s="39">
        <v>962</v>
      </c>
      <c r="N22" s="39">
        <v>720</v>
      </c>
    </row>
    <row r="23" spans="1:14" s="3" customFormat="1" ht="14.65" customHeight="1">
      <c r="A23" s="29" t="s">
        <v>44</v>
      </c>
      <c r="B23" s="42">
        <f t="shared" si="3"/>
        <v>2101</v>
      </c>
      <c r="C23" s="42">
        <v>215</v>
      </c>
      <c r="D23" s="42">
        <v>177</v>
      </c>
      <c r="E23" s="42">
        <v>213</v>
      </c>
      <c r="F23" s="42">
        <v>114</v>
      </c>
      <c r="G23" s="42">
        <v>109</v>
      </c>
      <c r="H23" s="42">
        <v>103</v>
      </c>
      <c r="I23" s="42">
        <v>92</v>
      </c>
      <c r="J23" s="42">
        <v>231</v>
      </c>
      <c r="K23" s="42">
        <v>384</v>
      </c>
      <c r="L23" s="42">
        <v>205</v>
      </c>
      <c r="M23" s="42">
        <v>169</v>
      </c>
      <c r="N23" s="42">
        <v>89</v>
      </c>
    </row>
    <row r="24" spans="1:14" s="3" customFormat="1" ht="14.65" customHeight="1">
      <c r="A24" s="28" t="s">
        <v>45</v>
      </c>
      <c r="B24" s="39">
        <f t="shared" si="3"/>
        <v>17624</v>
      </c>
      <c r="C24" s="39">
        <v>1678</v>
      </c>
      <c r="D24" s="39">
        <v>1525</v>
      </c>
      <c r="E24" s="39">
        <v>1613</v>
      </c>
      <c r="F24" s="39">
        <v>842</v>
      </c>
      <c r="G24" s="39">
        <v>785</v>
      </c>
      <c r="H24" s="39">
        <v>831</v>
      </c>
      <c r="I24" s="39">
        <v>740</v>
      </c>
      <c r="J24" s="39">
        <v>1440</v>
      </c>
      <c r="K24" s="39">
        <v>3898</v>
      </c>
      <c r="L24" s="39">
        <v>1911</v>
      </c>
      <c r="M24" s="39">
        <v>1480</v>
      </c>
      <c r="N24" s="39">
        <v>881</v>
      </c>
    </row>
    <row r="25" spans="1:14" s="3" customFormat="1" ht="14.65" customHeight="1">
      <c r="A25" s="29" t="s">
        <v>46</v>
      </c>
      <c r="B25" s="42">
        <f t="shared" si="3"/>
        <v>15180</v>
      </c>
      <c r="C25" s="42">
        <v>1540</v>
      </c>
      <c r="D25" s="42">
        <v>1354</v>
      </c>
      <c r="E25" s="42">
        <v>1569</v>
      </c>
      <c r="F25" s="42">
        <v>942</v>
      </c>
      <c r="G25" s="42">
        <v>917</v>
      </c>
      <c r="H25" s="42">
        <v>891</v>
      </c>
      <c r="I25" s="42">
        <v>741</v>
      </c>
      <c r="J25" s="42">
        <v>2061</v>
      </c>
      <c r="K25" s="42">
        <v>2004</v>
      </c>
      <c r="L25" s="42">
        <v>1357</v>
      </c>
      <c r="M25" s="42">
        <v>1050</v>
      </c>
      <c r="N25" s="42">
        <v>754</v>
      </c>
    </row>
    <row r="26" spans="1:14" s="3" customFormat="1" ht="14.65" customHeight="1">
      <c r="A26" s="28" t="s">
        <v>47</v>
      </c>
      <c r="B26" s="39">
        <f t="shared" si="3"/>
        <v>9165</v>
      </c>
      <c r="C26" s="39">
        <v>951</v>
      </c>
      <c r="D26" s="39">
        <v>825</v>
      </c>
      <c r="E26" s="39">
        <v>897</v>
      </c>
      <c r="F26" s="39">
        <v>544</v>
      </c>
      <c r="G26" s="39">
        <v>565</v>
      </c>
      <c r="H26" s="39">
        <v>517</v>
      </c>
      <c r="I26" s="39">
        <v>546</v>
      </c>
      <c r="J26" s="39">
        <v>719</v>
      </c>
      <c r="K26" s="39">
        <v>1657</v>
      </c>
      <c r="L26" s="39">
        <v>856</v>
      </c>
      <c r="M26" s="39">
        <v>684</v>
      </c>
      <c r="N26" s="39">
        <v>404</v>
      </c>
    </row>
    <row r="27" spans="1:14" s="3" customFormat="1" ht="14.65" customHeight="1">
      <c r="B27" s="364" t="s">
        <v>48</v>
      </c>
      <c r="C27" s="364"/>
      <c r="D27" s="364"/>
      <c r="E27" s="364"/>
      <c r="F27" s="364"/>
      <c r="G27" s="364"/>
      <c r="H27" s="364"/>
      <c r="I27" s="364"/>
      <c r="J27" s="364"/>
      <c r="K27" s="364"/>
      <c r="L27" s="364"/>
      <c r="M27" s="364"/>
      <c r="N27" s="364"/>
    </row>
    <row r="28" spans="1:14" s="3" customFormat="1" ht="14.65" customHeight="1">
      <c r="A28" s="26" t="s">
        <v>29</v>
      </c>
      <c r="B28" s="39">
        <f>B8*100/$B8</f>
        <v>100</v>
      </c>
      <c r="C28" s="60">
        <f t="shared" ref="C28:N28" si="4">C8*100/$B8</f>
        <v>10.280353453586049</v>
      </c>
      <c r="D28" s="60">
        <f t="shared" si="4"/>
        <v>8.2966742437870344</v>
      </c>
      <c r="E28" s="60">
        <f t="shared" si="4"/>
        <v>9.4190692679629535</v>
      </c>
      <c r="F28" s="60">
        <f t="shared" si="4"/>
        <v>3.952095155549014</v>
      </c>
      <c r="G28" s="60">
        <f t="shared" si="4"/>
        <v>4.0714756850752529</v>
      </c>
      <c r="H28" s="60">
        <f t="shared" si="4"/>
        <v>3.6370177762514513</v>
      </c>
      <c r="I28" s="60">
        <f t="shared" si="4"/>
        <v>3.1126156328530858</v>
      </c>
      <c r="J28" s="60">
        <f t="shared" si="4"/>
        <v>16.983106837397177</v>
      </c>
      <c r="K28" s="60">
        <f t="shared" si="4"/>
        <v>18.646802618740018</v>
      </c>
      <c r="L28" s="60">
        <f t="shared" si="4"/>
        <v>9.8322676304327672</v>
      </c>
      <c r="M28" s="60">
        <f t="shared" si="4"/>
        <v>7.3934160820291419</v>
      </c>
      <c r="N28" s="60">
        <f t="shared" si="4"/>
        <v>4.3751056163360538</v>
      </c>
    </row>
    <row r="29" spans="1:14" s="3" customFormat="1" ht="14.65" customHeight="1">
      <c r="A29" s="27" t="s">
        <v>30</v>
      </c>
      <c r="B29" s="42">
        <f t="shared" ref="B29:N44" si="5">B9*100/$B9</f>
        <v>100</v>
      </c>
      <c r="C29" s="61">
        <f t="shared" si="5"/>
        <v>10.760488978861309</v>
      </c>
      <c r="D29" s="61">
        <f t="shared" si="5"/>
        <v>8.4381000373597921</v>
      </c>
      <c r="E29" s="61">
        <f t="shared" si="5"/>
        <v>9.6414328783547791</v>
      </c>
      <c r="F29" s="61">
        <f t="shared" si="5"/>
        <v>3.294612370435372</v>
      </c>
      <c r="G29" s="61">
        <f t="shared" si="5"/>
        <v>3.5717698984334953</v>
      </c>
      <c r="H29" s="61">
        <f t="shared" si="5"/>
        <v>2.9731443912525957</v>
      </c>
      <c r="I29" s="61">
        <f t="shared" si="5"/>
        <v>2.3719123869431868</v>
      </c>
      <c r="J29" s="61">
        <f t="shared" si="5"/>
        <v>18.546964734093851</v>
      </c>
      <c r="K29" s="61">
        <f t="shared" si="5"/>
        <v>19.242030635029582</v>
      </c>
      <c r="L29" s="61">
        <f t="shared" si="5"/>
        <v>9.8264941744789169</v>
      </c>
      <c r="M29" s="61">
        <f t="shared" si="5"/>
        <v>7.2947166303205124</v>
      </c>
      <c r="N29" s="61">
        <f t="shared" si="5"/>
        <v>4.0383328844366053</v>
      </c>
    </row>
    <row r="30" spans="1:14" s="3" customFormat="1" ht="14.65" customHeight="1">
      <c r="A30" s="28" t="s">
        <v>31</v>
      </c>
      <c r="B30" s="39">
        <f t="shared" si="5"/>
        <v>100</v>
      </c>
      <c r="C30" s="60">
        <f t="shared" si="5"/>
        <v>10.847029077117572</v>
      </c>
      <c r="D30" s="60">
        <f t="shared" si="5"/>
        <v>8.6219974715549945</v>
      </c>
      <c r="E30" s="60">
        <f t="shared" si="5"/>
        <v>8.1668773704171933</v>
      </c>
      <c r="F30" s="60">
        <f t="shared" si="5"/>
        <v>4.2730720606826802</v>
      </c>
      <c r="G30" s="60">
        <f t="shared" si="5"/>
        <v>3.5145385587863465</v>
      </c>
      <c r="H30" s="60">
        <f t="shared" si="5"/>
        <v>2.7560050568900127</v>
      </c>
      <c r="I30" s="60">
        <f t="shared" si="5"/>
        <v>2.2250316055625792</v>
      </c>
      <c r="J30" s="60">
        <f t="shared" si="5"/>
        <v>27.180783817951959</v>
      </c>
      <c r="K30" s="60">
        <f t="shared" si="5"/>
        <v>13.855878634639696</v>
      </c>
      <c r="L30" s="60">
        <f t="shared" si="5"/>
        <v>8.2174462705436149</v>
      </c>
      <c r="M30" s="60">
        <f t="shared" si="5"/>
        <v>6.6245259165613151</v>
      </c>
      <c r="N30" s="60">
        <f t="shared" si="5"/>
        <v>3.7168141592920354</v>
      </c>
    </row>
    <row r="31" spans="1:14" s="3" customFormat="1" ht="14.65" customHeight="1">
      <c r="A31" s="29" t="s">
        <v>32</v>
      </c>
      <c r="B31" s="64" t="s">
        <v>53</v>
      </c>
      <c r="C31" s="64" t="s">
        <v>53</v>
      </c>
      <c r="D31" s="64" t="s">
        <v>53</v>
      </c>
      <c r="E31" s="64" t="s">
        <v>53</v>
      </c>
      <c r="F31" s="64" t="s">
        <v>53</v>
      </c>
      <c r="G31" s="64" t="s">
        <v>53</v>
      </c>
      <c r="H31" s="64" t="s">
        <v>53</v>
      </c>
      <c r="I31" s="64" t="s">
        <v>53</v>
      </c>
      <c r="J31" s="64" t="s">
        <v>53</v>
      </c>
      <c r="K31" s="64" t="s">
        <v>53</v>
      </c>
      <c r="L31" s="64" t="s">
        <v>53</v>
      </c>
      <c r="M31" s="64" t="s">
        <v>53</v>
      </c>
      <c r="N31" s="64" t="s">
        <v>53</v>
      </c>
    </row>
    <row r="32" spans="1:14" s="3" customFormat="1" ht="14.65" customHeight="1">
      <c r="A32" s="28" t="s">
        <v>33</v>
      </c>
      <c r="B32" s="39">
        <f t="shared" si="5"/>
        <v>100</v>
      </c>
      <c r="C32" s="60">
        <f t="shared" si="5"/>
        <v>10.647482014388489</v>
      </c>
      <c r="D32" s="60">
        <f t="shared" si="5"/>
        <v>8.0196895115486555</v>
      </c>
      <c r="E32" s="60">
        <f t="shared" si="5"/>
        <v>8.0424081787201818</v>
      </c>
      <c r="F32" s="60">
        <f t="shared" si="5"/>
        <v>3.0518742900416509</v>
      </c>
      <c r="G32" s="60">
        <f t="shared" si="5"/>
        <v>3.2260507383566832</v>
      </c>
      <c r="H32" s="60">
        <f t="shared" si="5"/>
        <v>2.0522529344945095</v>
      </c>
      <c r="I32" s="60">
        <f t="shared" si="5"/>
        <v>1.7266187050359711</v>
      </c>
      <c r="J32" s="60">
        <f t="shared" si="5"/>
        <v>23.930329420673988</v>
      </c>
      <c r="K32" s="60">
        <f t="shared" si="5"/>
        <v>19.371450208254448</v>
      </c>
      <c r="L32" s="60">
        <f t="shared" si="5"/>
        <v>9.1631957591821287</v>
      </c>
      <c r="M32" s="60">
        <f t="shared" si="5"/>
        <v>6.9519121544869371</v>
      </c>
      <c r="N32" s="60">
        <f t="shared" si="5"/>
        <v>3.8167360848163576</v>
      </c>
    </row>
    <row r="33" spans="1:14" s="3" customFormat="1" ht="14.65" customHeight="1">
      <c r="A33" s="29" t="s">
        <v>34</v>
      </c>
      <c r="B33" s="64" t="s">
        <v>53</v>
      </c>
      <c r="C33" s="64" t="s">
        <v>53</v>
      </c>
      <c r="D33" s="64" t="s">
        <v>53</v>
      </c>
      <c r="E33" s="64" t="s">
        <v>53</v>
      </c>
      <c r="F33" s="64" t="s">
        <v>53</v>
      </c>
      <c r="G33" s="64" t="s">
        <v>53</v>
      </c>
      <c r="H33" s="64" t="s">
        <v>53</v>
      </c>
      <c r="I33" s="64" t="s">
        <v>53</v>
      </c>
      <c r="J33" s="64" t="s">
        <v>53</v>
      </c>
      <c r="K33" s="64" t="s">
        <v>53</v>
      </c>
      <c r="L33" s="64" t="s">
        <v>53</v>
      </c>
      <c r="M33" s="64" t="s">
        <v>53</v>
      </c>
      <c r="N33" s="64" t="s">
        <v>53</v>
      </c>
    </row>
    <row r="34" spans="1:14" s="3" customFormat="1" ht="14.65" customHeight="1">
      <c r="A34" s="28" t="s">
        <v>35</v>
      </c>
      <c r="B34" s="39">
        <f t="shared" si="5"/>
        <v>100</v>
      </c>
      <c r="C34" s="60">
        <f t="shared" si="5"/>
        <v>4.5968241857803633</v>
      </c>
      <c r="D34" s="60">
        <f t="shared" si="5"/>
        <v>2.6369748700586526</v>
      </c>
      <c r="E34" s="60">
        <f t="shared" si="5"/>
        <v>3.2759525058414001</v>
      </c>
      <c r="F34" s="60">
        <f t="shared" si="5"/>
        <v>1.0872156787945257</v>
      </c>
      <c r="G34" s="60">
        <f t="shared" si="5"/>
        <v>1.173048495541462</v>
      </c>
      <c r="H34" s="60">
        <f t="shared" si="5"/>
        <v>0.68189404415621568</v>
      </c>
      <c r="I34" s="60">
        <f t="shared" si="5"/>
        <v>0.69143102379476418</v>
      </c>
      <c r="J34" s="60">
        <f t="shared" si="5"/>
        <v>67.526584330742452</v>
      </c>
      <c r="K34" s="60">
        <f t="shared" si="5"/>
        <v>8.4736064088503174</v>
      </c>
      <c r="L34" s="60">
        <f t="shared" si="5"/>
        <v>4.1867340613227793</v>
      </c>
      <c r="M34" s="60">
        <f t="shared" si="5"/>
        <v>3.3570168327690619</v>
      </c>
      <c r="N34" s="60">
        <f t="shared" si="5"/>
        <v>2.3127175623480043</v>
      </c>
    </row>
    <row r="35" spans="1:14" s="3" customFormat="1" ht="14.65" customHeight="1">
      <c r="A35" s="29" t="s">
        <v>36</v>
      </c>
      <c r="B35" s="42">
        <f t="shared" si="5"/>
        <v>100</v>
      </c>
      <c r="C35" s="61">
        <f t="shared" si="5"/>
        <v>11.283370411568409</v>
      </c>
      <c r="D35" s="61">
        <f t="shared" si="5"/>
        <v>10.233592880978865</v>
      </c>
      <c r="E35" s="61">
        <f t="shared" si="5"/>
        <v>13.473303670745272</v>
      </c>
      <c r="F35" s="61">
        <f t="shared" si="5"/>
        <v>3.5595105672969964</v>
      </c>
      <c r="G35" s="61">
        <f t="shared" si="5"/>
        <v>4.1573971078976637</v>
      </c>
      <c r="H35" s="61">
        <f t="shared" si="5"/>
        <v>3.4899888765294773</v>
      </c>
      <c r="I35" s="61">
        <f t="shared" si="5"/>
        <v>2.6279199110122358</v>
      </c>
      <c r="J35" s="61">
        <f t="shared" si="5"/>
        <v>7.7377641824249164</v>
      </c>
      <c r="K35" s="61">
        <f t="shared" si="5"/>
        <v>19.493882091212459</v>
      </c>
      <c r="L35" s="61">
        <f t="shared" si="5"/>
        <v>11.158231368186874</v>
      </c>
      <c r="M35" s="61">
        <f t="shared" si="5"/>
        <v>8.0506117908787544</v>
      </c>
      <c r="N35" s="61">
        <f t="shared" si="5"/>
        <v>4.7344271412680756</v>
      </c>
    </row>
    <row r="36" spans="1:14" s="3" customFormat="1" ht="14.65" customHeight="1">
      <c r="A36" s="28" t="s">
        <v>37</v>
      </c>
      <c r="B36" s="39">
        <f t="shared" si="5"/>
        <v>100</v>
      </c>
      <c r="C36" s="60">
        <f t="shared" si="5"/>
        <v>11.755996446550192</v>
      </c>
      <c r="D36" s="60">
        <f t="shared" si="5"/>
        <v>10.045898726680486</v>
      </c>
      <c r="E36" s="60">
        <f t="shared" si="5"/>
        <v>10.312407462244595</v>
      </c>
      <c r="F36" s="60">
        <f t="shared" si="5"/>
        <v>4.7305300562629551</v>
      </c>
      <c r="G36" s="60">
        <f t="shared" si="5"/>
        <v>5.1154871187444479</v>
      </c>
      <c r="H36" s="60">
        <f t="shared" si="5"/>
        <v>5.3227716908498666</v>
      </c>
      <c r="I36" s="60">
        <f t="shared" si="5"/>
        <v>3.8717796861119336</v>
      </c>
      <c r="J36" s="60">
        <f t="shared" si="5"/>
        <v>5.1376961800414573</v>
      </c>
      <c r="K36" s="60">
        <f t="shared" si="5"/>
        <v>16.41989931892212</v>
      </c>
      <c r="L36" s="60">
        <f t="shared" si="5"/>
        <v>12.918270654427007</v>
      </c>
      <c r="M36" s="60">
        <f t="shared" si="5"/>
        <v>9.7867930115487116</v>
      </c>
      <c r="N36" s="60">
        <f t="shared" si="5"/>
        <v>4.582469647616227</v>
      </c>
    </row>
    <row r="37" spans="1:14" s="3" customFormat="1" ht="14.65" customHeight="1">
      <c r="A37" s="29" t="s">
        <v>38</v>
      </c>
      <c r="B37" s="42">
        <f t="shared" si="5"/>
        <v>100</v>
      </c>
      <c r="C37" s="61">
        <f t="shared" si="5"/>
        <v>12.883691003368533</v>
      </c>
      <c r="D37" s="61">
        <f t="shared" si="5"/>
        <v>11.517353620226334</v>
      </c>
      <c r="E37" s="61">
        <f t="shared" si="5"/>
        <v>13.686083040006055</v>
      </c>
      <c r="F37" s="61">
        <f t="shared" si="5"/>
        <v>4.2087733242496501</v>
      </c>
      <c r="G37" s="61">
        <f t="shared" si="5"/>
        <v>4.651602891639226</v>
      </c>
      <c r="H37" s="61">
        <f t="shared" si="5"/>
        <v>4.2352674009310771</v>
      </c>
      <c r="I37" s="61">
        <f t="shared" si="5"/>
        <v>3.6410431096476286</v>
      </c>
      <c r="J37" s="61">
        <f t="shared" si="5"/>
        <v>1.6199235456644336</v>
      </c>
      <c r="K37" s="61">
        <f t="shared" si="5"/>
        <v>18.367964876424058</v>
      </c>
      <c r="L37" s="61">
        <f t="shared" si="5"/>
        <v>11.857991748987548</v>
      </c>
      <c r="M37" s="61">
        <f t="shared" si="5"/>
        <v>8.860376215888877</v>
      </c>
      <c r="N37" s="61">
        <f t="shared" si="5"/>
        <v>4.4699292229665799</v>
      </c>
    </row>
    <row r="38" spans="1:14" s="3" customFormat="1" ht="14.65" customHeight="1">
      <c r="A38" s="28" t="s">
        <v>39</v>
      </c>
      <c r="B38" s="39">
        <f t="shared" si="5"/>
        <v>100</v>
      </c>
      <c r="C38" s="60">
        <f t="shared" si="5"/>
        <v>13.662353295215167</v>
      </c>
      <c r="D38" s="60">
        <f t="shared" si="5"/>
        <v>8.3207944628347885</v>
      </c>
      <c r="E38" s="60">
        <f t="shared" si="5"/>
        <v>9.0330023071521719</v>
      </c>
      <c r="F38" s="60">
        <f t="shared" si="5"/>
        <v>3.0996087872404452</v>
      </c>
      <c r="G38" s="60">
        <f t="shared" si="5"/>
        <v>3.2751529742200822</v>
      </c>
      <c r="H38" s="60">
        <f t="shared" si="5"/>
        <v>2.3021366235329523</v>
      </c>
      <c r="I38" s="60">
        <f t="shared" si="5"/>
        <v>1.6551309058080048</v>
      </c>
      <c r="J38" s="60">
        <f t="shared" si="5"/>
        <v>0.55171030193600157</v>
      </c>
      <c r="K38" s="60">
        <f t="shared" si="5"/>
        <v>35.374661450496539</v>
      </c>
      <c r="L38" s="60">
        <f t="shared" si="5"/>
        <v>10.743304243153776</v>
      </c>
      <c r="M38" s="60">
        <f t="shared" si="5"/>
        <v>7.5233222991272948</v>
      </c>
      <c r="N38" s="60">
        <f t="shared" si="5"/>
        <v>4.4588223492827765</v>
      </c>
    </row>
    <row r="39" spans="1:14" s="3" customFormat="1" ht="14.65" customHeight="1">
      <c r="A39" s="29" t="s">
        <v>40</v>
      </c>
      <c r="B39" s="42">
        <f t="shared" si="5"/>
        <v>100</v>
      </c>
      <c r="C39" s="61">
        <f t="shared" si="5"/>
        <v>11.0678531701891</v>
      </c>
      <c r="D39" s="61">
        <f t="shared" si="5"/>
        <v>10.122358175750835</v>
      </c>
      <c r="E39" s="61">
        <f t="shared" si="5"/>
        <v>12.458286985539488</v>
      </c>
      <c r="F39" s="61">
        <f t="shared" si="5"/>
        <v>5.3392658509454947</v>
      </c>
      <c r="G39" s="61">
        <f t="shared" si="5"/>
        <v>5.7285873192436041</v>
      </c>
      <c r="H39" s="61">
        <f t="shared" si="5"/>
        <v>4.8943270300333701</v>
      </c>
      <c r="I39" s="61">
        <f t="shared" si="5"/>
        <v>4.004449388209121</v>
      </c>
      <c r="J39" s="61">
        <f t="shared" si="5"/>
        <v>5.2280311457174635</v>
      </c>
      <c r="K39" s="61">
        <f t="shared" si="5"/>
        <v>15.628476084538375</v>
      </c>
      <c r="L39" s="61">
        <f t="shared" si="5"/>
        <v>11.290322580645162</v>
      </c>
      <c r="M39" s="61">
        <f t="shared" si="5"/>
        <v>7.8420467185761957</v>
      </c>
      <c r="N39" s="61">
        <f t="shared" si="5"/>
        <v>6.3959955506117909</v>
      </c>
    </row>
    <row r="40" spans="1:14" s="3" customFormat="1" ht="14.65" customHeight="1">
      <c r="A40" s="30" t="s">
        <v>41</v>
      </c>
      <c r="B40" s="39">
        <f t="shared" si="5"/>
        <v>100</v>
      </c>
      <c r="C40" s="60">
        <f t="shared" si="5"/>
        <v>9.4718361375274327</v>
      </c>
      <c r="D40" s="60">
        <f t="shared" si="5"/>
        <v>8.0585223116313092</v>
      </c>
      <c r="E40" s="60">
        <f t="shared" si="5"/>
        <v>9.0446232626188738</v>
      </c>
      <c r="F40" s="60">
        <f t="shared" si="5"/>
        <v>5.0592538405267007</v>
      </c>
      <c r="G40" s="60">
        <f t="shared" si="5"/>
        <v>4.9129480614484269</v>
      </c>
      <c r="H40" s="60">
        <f t="shared" si="5"/>
        <v>4.7549378200438914</v>
      </c>
      <c r="I40" s="60">
        <f t="shared" si="5"/>
        <v>4.3599122165325532</v>
      </c>
      <c r="J40" s="60">
        <f t="shared" si="5"/>
        <v>14.349670811997074</v>
      </c>
      <c r="K40" s="60">
        <f t="shared" si="5"/>
        <v>17.644476956839796</v>
      </c>
      <c r="L40" s="60">
        <f t="shared" si="5"/>
        <v>9.8419897585954637</v>
      </c>
      <c r="M40" s="60">
        <f t="shared" si="5"/>
        <v>7.5596196049743964</v>
      </c>
      <c r="N40" s="60">
        <f t="shared" si="5"/>
        <v>4.9422092172640824</v>
      </c>
    </row>
    <row r="41" spans="1:14" s="3" customFormat="1" ht="14.65" customHeight="1">
      <c r="A41" s="29" t="s">
        <v>42</v>
      </c>
      <c r="B41" s="42">
        <f t="shared" si="5"/>
        <v>100</v>
      </c>
      <c r="C41" s="61">
        <f t="shared" si="5"/>
        <v>6.5158912025505629</v>
      </c>
      <c r="D41" s="61">
        <f t="shared" si="5"/>
        <v>5.1708677891800336</v>
      </c>
      <c r="E41" s="61">
        <f t="shared" si="5"/>
        <v>5.2904254259240808</v>
      </c>
      <c r="F41" s="61">
        <f t="shared" si="5"/>
        <v>2.4409684168576269</v>
      </c>
      <c r="G41" s="61">
        <f t="shared" si="5"/>
        <v>2.4509315532529641</v>
      </c>
      <c r="H41" s="61">
        <f t="shared" si="5"/>
        <v>2.0524060974394738</v>
      </c>
      <c r="I41" s="61">
        <f t="shared" si="5"/>
        <v>1.9029590515094152</v>
      </c>
      <c r="J41" s="61">
        <f t="shared" si="5"/>
        <v>31.075022417056889</v>
      </c>
      <c r="K41" s="61">
        <f t="shared" si="5"/>
        <v>17.91371923881638</v>
      </c>
      <c r="L41" s="61">
        <f t="shared" si="5"/>
        <v>11.716648400916609</v>
      </c>
      <c r="M41" s="61">
        <f t="shared" si="5"/>
        <v>8.1896981169672216</v>
      </c>
      <c r="N41" s="61">
        <f t="shared" si="5"/>
        <v>5.2804622895287441</v>
      </c>
    </row>
    <row r="42" spans="1:14" s="3" customFormat="1" ht="14.65" customHeight="1">
      <c r="A42" s="28" t="s">
        <v>43</v>
      </c>
      <c r="B42" s="39">
        <f t="shared" si="5"/>
        <v>100</v>
      </c>
      <c r="C42" s="60">
        <f t="shared" si="5"/>
        <v>10.082145615390017</v>
      </c>
      <c r="D42" s="60">
        <f t="shared" si="5"/>
        <v>7.779259987362213</v>
      </c>
      <c r="E42" s="60">
        <f t="shared" si="5"/>
        <v>9.5415291722249531</v>
      </c>
      <c r="F42" s="60">
        <f t="shared" si="5"/>
        <v>5.4131854244190132</v>
      </c>
      <c r="G42" s="60">
        <f t="shared" si="5"/>
        <v>5.1674506775258022</v>
      </c>
      <c r="H42" s="60">
        <f t="shared" si="5"/>
        <v>4.9287369234009688</v>
      </c>
      <c r="I42" s="60">
        <f t="shared" si="5"/>
        <v>4.7040651548128904</v>
      </c>
      <c r="J42" s="60">
        <f t="shared" si="5"/>
        <v>15.71298181562873</v>
      </c>
      <c r="K42" s="60">
        <f t="shared" si="5"/>
        <v>16.281682229867304</v>
      </c>
      <c r="L42" s="60">
        <f t="shared" si="5"/>
        <v>8.5796531629572428</v>
      </c>
      <c r="M42" s="60">
        <f t="shared" si="5"/>
        <v>6.7541950431791058</v>
      </c>
      <c r="N42" s="60">
        <f t="shared" si="5"/>
        <v>5.0551147932317626</v>
      </c>
    </row>
    <row r="43" spans="1:14" s="3" customFormat="1" ht="14.65" customHeight="1">
      <c r="A43" s="29" t="s">
        <v>44</v>
      </c>
      <c r="B43" s="42">
        <f t="shared" si="5"/>
        <v>100</v>
      </c>
      <c r="C43" s="61">
        <f t="shared" si="5"/>
        <v>10.233222275107092</v>
      </c>
      <c r="D43" s="61">
        <f t="shared" si="5"/>
        <v>8.4245597334602564</v>
      </c>
      <c r="E43" s="61">
        <f t="shared" si="5"/>
        <v>10.138029509757258</v>
      </c>
      <c r="F43" s="61">
        <f t="shared" si="5"/>
        <v>5.4259876249405048</v>
      </c>
      <c r="G43" s="61">
        <f t="shared" si="5"/>
        <v>5.1880057115659213</v>
      </c>
      <c r="H43" s="61">
        <f t="shared" si="5"/>
        <v>4.9024274155164207</v>
      </c>
      <c r="I43" s="61">
        <f t="shared" si="5"/>
        <v>4.3788672060923366</v>
      </c>
      <c r="J43" s="61">
        <f t="shared" si="5"/>
        <v>10.99476439790576</v>
      </c>
      <c r="K43" s="61">
        <f t="shared" si="5"/>
        <v>18.277010947168016</v>
      </c>
      <c r="L43" s="61">
        <f t="shared" si="5"/>
        <v>9.7572584483579252</v>
      </c>
      <c r="M43" s="61">
        <f t="shared" si="5"/>
        <v>8.0437886720609235</v>
      </c>
      <c r="N43" s="61">
        <f t="shared" si="5"/>
        <v>4.2360780580675872</v>
      </c>
    </row>
    <row r="44" spans="1:14" s="3" customFormat="1" ht="14.65" customHeight="1">
      <c r="A44" s="28" t="s">
        <v>45</v>
      </c>
      <c r="B44" s="39">
        <f t="shared" si="5"/>
        <v>100</v>
      </c>
      <c r="C44" s="60">
        <f t="shared" si="5"/>
        <v>9.5211075805719467</v>
      </c>
      <c r="D44" s="60">
        <f t="shared" si="5"/>
        <v>8.6529732183386283</v>
      </c>
      <c r="E44" s="60">
        <f t="shared" si="5"/>
        <v>9.1522923286427602</v>
      </c>
      <c r="F44" s="60">
        <f t="shared" si="5"/>
        <v>4.7775760326827053</v>
      </c>
      <c r="G44" s="60">
        <f t="shared" si="5"/>
        <v>4.4541534271448029</v>
      </c>
      <c r="H44" s="60">
        <f t="shared" si="5"/>
        <v>4.7151611438946892</v>
      </c>
      <c r="I44" s="60">
        <f t="shared" si="5"/>
        <v>4.1988197911938263</v>
      </c>
      <c r="J44" s="60">
        <f t="shared" si="5"/>
        <v>8.170676350431231</v>
      </c>
      <c r="K44" s="60">
        <f t="shared" si="5"/>
        <v>22.117566954153428</v>
      </c>
      <c r="L44" s="60">
        <f t="shared" si="5"/>
        <v>10.843168406718112</v>
      </c>
      <c r="M44" s="60">
        <f t="shared" si="5"/>
        <v>8.3976395823876526</v>
      </c>
      <c r="N44" s="60">
        <f t="shared" si="5"/>
        <v>4.9988651838402181</v>
      </c>
    </row>
    <row r="45" spans="1:14" s="3" customFormat="1" ht="14.65" customHeight="1">
      <c r="A45" s="29" t="s">
        <v>46</v>
      </c>
      <c r="B45" s="42">
        <f t="shared" ref="B45:N46" si="6">B25*100/$B25</f>
        <v>100</v>
      </c>
      <c r="C45" s="61">
        <f t="shared" si="6"/>
        <v>10.144927536231885</v>
      </c>
      <c r="D45" s="61">
        <f t="shared" si="6"/>
        <v>8.9196310935441367</v>
      </c>
      <c r="E45" s="61">
        <f t="shared" si="6"/>
        <v>10.335968379446641</v>
      </c>
      <c r="F45" s="61">
        <f t="shared" si="6"/>
        <v>6.2055335968379444</v>
      </c>
      <c r="G45" s="61">
        <f t="shared" si="6"/>
        <v>6.0408432147562579</v>
      </c>
      <c r="H45" s="61">
        <f t="shared" si="6"/>
        <v>5.8695652173913047</v>
      </c>
      <c r="I45" s="61">
        <f t="shared" si="6"/>
        <v>4.8814229249011856</v>
      </c>
      <c r="J45" s="61">
        <f t="shared" si="6"/>
        <v>13.577075098814229</v>
      </c>
      <c r="K45" s="61">
        <f t="shared" si="6"/>
        <v>13.201581027667984</v>
      </c>
      <c r="L45" s="61">
        <f t="shared" si="6"/>
        <v>8.9393939393939394</v>
      </c>
      <c r="M45" s="61">
        <f t="shared" si="6"/>
        <v>6.9169960474308301</v>
      </c>
      <c r="N45" s="61">
        <f t="shared" si="6"/>
        <v>4.9670619235836631</v>
      </c>
    </row>
    <row r="46" spans="1:14" s="3" customFormat="1" ht="14.65" customHeight="1">
      <c r="A46" s="28" t="s">
        <v>47</v>
      </c>
      <c r="B46" s="39">
        <f t="shared" si="6"/>
        <v>100</v>
      </c>
      <c r="C46" s="60">
        <f t="shared" si="6"/>
        <v>10.376432078559738</v>
      </c>
      <c r="D46" s="60">
        <f t="shared" si="6"/>
        <v>9.0016366612111298</v>
      </c>
      <c r="E46" s="60">
        <f t="shared" si="6"/>
        <v>9.787234042553191</v>
      </c>
      <c r="F46" s="60">
        <f t="shared" si="6"/>
        <v>5.9356246590289148</v>
      </c>
      <c r="G46" s="60">
        <f t="shared" si="6"/>
        <v>6.1647572285870158</v>
      </c>
      <c r="H46" s="60">
        <f t="shared" si="6"/>
        <v>5.6410256410256414</v>
      </c>
      <c r="I46" s="60">
        <f t="shared" si="6"/>
        <v>5.957446808510638</v>
      </c>
      <c r="J46" s="60">
        <f t="shared" si="6"/>
        <v>7.8450627386797596</v>
      </c>
      <c r="K46" s="60">
        <f t="shared" si="6"/>
        <v>18.079650845608292</v>
      </c>
      <c r="L46" s="60">
        <f t="shared" si="6"/>
        <v>9.3398799781778497</v>
      </c>
      <c r="M46" s="60">
        <f t="shared" si="6"/>
        <v>7.4631751227495906</v>
      </c>
      <c r="N46" s="60">
        <f t="shared" si="6"/>
        <v>4.4080741953082381</v>
      </c>
    </row>
    <row r="47" spans="1:14" s="230" customFormat="1" ht="20.25" customHeight="1">
      <c r="A47" s="378" t="s">
        <v>128</v>
      </c>
      <c r="B47" s="378"/>
      <c r="C47" s="378"/>
      <c r="D47" s="378"/>
      <c r="E47" s="378"/>
      <c r="F47" s="378"/>
      <c r="G47" s="378"/>
      <c r="H47" s="378"/>
      <c r="I47" s="378"/>
      <c r="J47" s="378"/>
      <c r="K47" s="378"/>
      <c r="L47" s="378"/>
      <c r="M47" s="378"/>
      <c r="N47" s="378"/>
    </row>
    <row r="48" spans="1:14" s="3" customFormat="1" ht="14.65" customHeight="1"/>
    <row r="49" s="3" customFormat="1" ht="14.65" customHeight="1"/>
    <row r="50" s="3" customFormat="1" ht="14.65" customHeight="1"/>
    <row r="51" s="3" customFormat="1" ht="14.65" customHeight="1"/>
    <row r="52" s="3" customFormat="1" ht="14.65" customHeight="1"/>
    <row r="53" s="3" customFormat="1" ht="14.65" customHeight="1"/>
    <row r="54" s="3" customFormat="1" ht="14.65" customHeight="1"/>
    <row r="55" s="3" customFormat="1" ht="14.65" customHeight="1"/>
    <row r="56" s="3" customFormat="1" ht="14.65" customHeight="1"/>
    <row r="57" s="3" customFormat="1" ht="14.65" customHeight="1"/>
    <row r="58" s="3" customFormat="1" ht="14.65" customHeight="1"/>
    <row r="59" s="3" customFormat="1" ht="14.65" customHeight="1"/>
    <row r="60" s="3" customFormat="1" ht="14.65" customHeight="1"/>
    <row r="61" s="3" customFormat="1" ht="14.65" customHeight="1"/>
    <row r="62" s="3" customFormat="1" ht="14.65" customHeight="1"/>
    <row r="63" s="3" customFormat="1" ht="14.65" customHeight="1"/>
    <row r="64" s="3" customFormat="1" ht="14.65" customHeight="1"/>
    <row r="65" s="3" customFormat="1" ht="14.65" customHeight="1"/>
    <row r="66" s="3" customFormat="1" ht="14.65" customHeight="1"/>
    <row r="67" s="3" customFormat="1" ht="14.65" customHeight="1"/>
    <row r="68" s="3" customFormat="1" ht="14.65" customHeight="1"/>
    <row r="69" s="3" customFormat="1" ht="14.65" customHeight="1"/>
    <row r="70" s="3" customFormat="1" ht="14.65" customHeight="1"/>
    <row r="71" s="3" customFormat="1" ht="14.65" customHeight="1"/>
    <row r="72" s="3" customFormat="1" ht="14.65" customHeight="1"/>
    <row r="73" s="3" customFormat="1" ht="14.65" customHeight="1"/>
    <row r="74" s="3" customFormat="1" ht="14.65" customHeight="1"/>
    <row r="75" s="3" customFormat="1" ht="11.5"/>
    <row r="76" s="3" customFormat="1" ht="11.5"/>
    <row r="77" s="3" customFormat="1" ht="11.5"/>
    <row r="78" s="3" customFormat="1" ht="11.5"/>
    <row r="79" s="3" customFormat="1" ht="11.5"/>
    <row r="80" s="3" customFormat="1" ht="11.5"/>
    <row r="81" s="3" customFormat="1" ht="11.5"/>
    <row r="82" s="3" customFormat="1" ht="11.5"/>
    <row r="83" s="3" customFormat="1" ht="11.5"/>
    <row r="84" s="3" customFormat="1" ht="11.5"/>
    <row r="85" s="3" customFormat="1" ht="11.5"/>
    <row r="86" s="3" customFormat="1" ht="11.5"/>
    <row r="87" s="3" customFormat="1" ht="11.5"/>
    <row r="88" s="3" customFormat="1" ht="11.5"/>
    <row r="89" s="3" customFormat="1" ht="11.5"/>
    <row r="90" s="3" customFormat="1" ht="11.5"/>
    <row r="91" s="3" customFormat="1" ht="11.5"/>
    <row r="92" s="3" customFormat="1" ht="11.5"/>
    <row r="93" s="3" customFormat="1" ht="11.5"/>
    <row r="94" s="3" customFormat="1" ht="11.5"/>
    <row r="95" s="3" customFormat="1" ht="11.5"/>
    <row r="96" s="3" customFormat="1" ht="11.5"/>
    <row r="97" s="3" customFormat="1" ht="11.5"/>
    <row r="98" s="3" customFormat="1" ht="11.5"/>
    <row r="99" s="3" customFormat="1" ht="11.5"/>
    <row r="100" s="3" customFormat="1" ht="11.5"/>
    <row r="101" s="3" customFormat="1" ht="11.5"/>
    <row r="102" s="3" customFormat="1" ht="11.5"/>
    <row r="103" s="3" customFormat="1" ht="11.5"/>
    <row r="104" s="3" customFormat="1" ht="11.5"/>
    <row r="105" s="3" customFormat="1" ht="11.5"/>
    <row r="106" s="3" customFormat="1" ht="11.5"/>
    <row r="107" s="3" customFormat="1" ht="11.5"/>
    <row r="108" s="3" customFormat="1" ht="11.5"/>
    <row r="109" s="3" customFormat="1" ht="11.5"/>
  </sheetData>
  <mergeCells count="6">
    <mergeCell ref="A47:N47"/>
    <mergeCell ref="A5:A6"/>
    <mergeCell ref="B5:B6"/>
    <mergeCell ref="C5:N5"/>
    <mergeCell ref="B7:N7"/>
    <mergeCell ref="B27:N27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workbookViewId="0"/>
  </sheetViews>
  <sheetFormatPr baseColWidth="10" defaultColWidth="10.81640625" defaultRowHeight="12.5"/>
  <cols>
    <col min="1" max="1" width="24.453125" style="2" customWidth="1"/>
    <col min="2" max="14" width="10.81640625" style="2" customWidth="1"/>
    <col min="15" max="16384" width="10.81640625" style="2"/>
  </cols>
  <sheetData>
    <row r="1" spans="1:14" s="5" customFormat="1" ht="20.25" customHeight="1">
      <c r="A1" s="4" t="s">
        <v>0</v>
      </c>
    </row>
    <row r="2" spans="1:14">
      <c r="A2" s="1"/>
    </row>
    <row r="3" spans="1:14" ht="14.65" customHeight="1">
      <c r="A3" s="9" t="s">
        <v>409</v>
      </c>
    </row>
    <row r="4" spans="1:14" s="3" customFormat="1" ht="14.65" customHeight="1"/>
    <row r="5" spans="1:14" s="11" customFormat="1" ht="14.65" customHeight="1">
      <c r="A5" s="368" t="s">
        <v>28</v>
      </c>
      <c r="B5" s="368" t="s">
        <v>1</v>
      </c>
      <c r="C5" s="384" t="s">
        <v>97</v>
      </c>
      <c r="D5" s="437"/>
      <c r="E5" s="437"/>
      <c r="F5" s="437"/>
      <c r="G5" s="437"/>
      <c r="H5" s="437"/>
      <c r="I5" s="437"/>
      <c r="J5" s="437"/>
      <c r="K5" s="437"/>
      <c r="L5" s="437"/>
      <c r="M5" s="437"/>
      <c r="N5" s="437"/>
    </row>
    <row r="6" spans="1:14" s="11" customFormat="1" ht="31.5" customHeight="1">
      <c r="A6" s="368"/>
      <c r="B6" s="368"/>
      <c r="C6" s="80" t="s">
        <v>94</v>
      </c>
      <c r="D6" s="80" t="s">
        <v>95</v>
      </c>
      <c r="E6" s="80" t="s">
        <v>96</v>
      </c>
      <c r="F6" s="80" t="s">
        <v>85</v>
      </c>
      <c r="G6" s="80" t="s">
        <v>86</v>
      </c>
      <c r="H6" s="80" t="s">
        <v>87</v>
      </c>
      <c r="I6" s="80" t="s">
        <v>88</v>
      </c>
      <c r="J6" s="80" t="s">
        <v>89</v>
      </c>
      <c r="K6" s="80" t="s">
        <v>90</v>
      </c>
      <c r="L6" s="80" t="s">
        <v>91</v>
      </c>
      <c r="M6" s="80" t="s">
        <v>92</v>
      </c>
      <c r="N6" s="80" t="s">
        <v>93</v>
      </c>
    </row>
    <row r="7" spans="1:14" s="3" customFormat="1" ht="14.65" customHeight="1">
      <c r="A7" s="8"/>
      <c r="B7" s="364" t="s">
        <v>5</v>
      </c>
      <c r="C7" s="364"/>
      <c r="D7" s="364"/>
      <c r="E7" s="364"/>
      <c r="F7" s="364"/>
      <c r="G7" s="364"/>
      <c r="H7" s="364"/>
      <c r="I7" s="364"/>
      <c r="J7" s="364"/>
      <c r="K7" s="364"/>
      <c r="L7" s="364"/>
      <c r="M7" s="364"/>
      <c r="N7" s="364"/>
    </row>
    <row r="8" spans="1:14" s="3" customFormat="1" ht="14.65" customHeight="1">
      <c r="A8" s="26" t="s">
        <v>29</v>
      </c>
      <c r="B8" s="39">
        <f t="shared" ref="B8:N8" si="0">B9+B20</f>
        <v>85220</v>
      </c>
      <c r="C8" s="39">
        <f t="shared" si="0"/>
        <v>8618</v>
      </c>
      <c r="D8" s="39">
        <f t="shared" si="0"/>
        <v>6148</v>
      </c>
      <c r="E8" s="39">
        <f t="shared" si="0"/>
        <v>7299</v>
      </c>
      <c r="F8" s="39">
        <f t="shared" si="0"/>
        <v>2761</v>
      </c>
      <c r="G8" s="39">
        <f t="shared" si="0"/>
        <v>2673</v>
      </c>
      <c r="H8" s="39">
        <f t="shared" si="0"/>
        <v>2337</v>
      </c>
      <c r="I8" s="39">
        <f t="shared" si="0"/>
        <v>1940</v>
      </c>
      <c r="J8" s="39">
        <f t="shared" si="0"/>
        <v>20630</v>
      </c>
      <c r="K8" s="39">
        <f t="shared" si="0"/>
        <v>16768</v>
      </c>
      <c r="L8" s="39">
        <f t="shared" si="0"/>
        <v>7214</v>
      </c>
      <c r="M8" s="39">
        <f t="shared" si="0"/>
        <v>5614</v>
      </c>
      <c r="N8" s="39">
        <f t="shared" si="0"/>
        <v>3218</v>
      </c>
    </row>
    <row r="9" spans="1:14" s="3" customFormat="1" ht="14.65" customHeight="1">
      <c r="A9" s="27" t="s">
        <v>30</v>
      </c>
      <c r="B9" s="42">
        <f>SUM(B10:B19)</f>
        <v>65622</v>
      </c>
      <c r="C9" s="42">
        <f t="shared" ref="C9:N9" si="1">SUM(C10:C19)</f>
        <v>6808</v>
      </c>
      <c r="D9" s="42">
        <f t="shared" si="1"/>
        <v>4783</v>
      </c>
      <c r="E9" s="42">
        <f t="shared" si="1"/>
        <v>5577</v>
      </c>
      <c r="F9" s="42">
        <f t="shared" si="1"/>
        <v>1895</v>
      </c>
      <c r="G9" s="42">
        <f t="shared" si="1"/>
        <v>1891</v>
      </c>
      <c r="H9" s="42">
        <f t="shared" si="1"/>
        <v>1571</v>
      </c>
      <c r="I9" s="42">
        <f t="shared" si="1"/>
        <v>1218</v>
      </c>
      <c r="J9" s="42">
        <f t="shared" si="1"/>
        <v>17058</v>
      </c>
      <c r="K9" s="42">
        <f t="shared" si="1"/>
        <v>12869</v>
      </c>
      <c r="L9" s="42">
        <f t="shared" si="1"/>
        <v>5460</v>
      </c>
      <c r="M9" s="42">
        <f t="shared" si="1"/>
        <v>4252</v>
      </c>
      <c r="N9" s="42">
        <f t="shared" si="1"/>
        <v>2240</v>
      </c>
    </row>
    <row r="10" spans="1:14" s="3" customFormat="1" ht="14.65" customHeight="1">
      <c r="A10" s="28" t="s">
        <v>31</v>
      </c>
      <c r="B10" s="39">
        <f>SUM(C10:N10)</f>
        <v>4925</v>
      </c>
      <c r="C10" s="39">
        <v>517</v>
      </c>
      <c r="D10" s="39">
        <v>320</v>
      </c>
      <c r="E10" s="39">
        <v>339</v>
      </c>
      <c r="F10" s="39">
        <v>201</v>
      </c>
      <c r="G10" s="39">
        <v>139</v>
      </c>
      <c r="H10" s="39">
        <v>99</v>
      </c>
      <c r="I10" s="39">
        <v>91</v>
      </c>
      <c r="J10" s="39">
        <v>1975</v>
      </c>
      <c r="K10" s="39">
        <v>472</v>
      </c>
      <c r="L10" s="39">
        <v>336</v>
      </c>
      <c r="M10" s="39">
        <v>265</v>
      </c>
      <c r="N10" s="39">
        <v>171</v>
      </c>
    </row>
    <row r="11" spans="1:14" s="3" customFormat="1" ht="14.65" customHeight="1">
      <c r="A11" s="29" t="s">
        <v>32</v>
      </c>
      <c r="B11" s="42">
        <f t="shared" ref="B11:B19" si="2">SUM(C11:N11)</f>
        <v>2801</v>
      </c>
      <c r="C11" s="42">
        <v>360</v>
      </c>
      <c r="D11" s="42">
        <v>255</v>
      </c>
      <c r="E11" s="42">
        <v>171</v>
      </c>
      <c r="F11" s="42">
        <v>114</v>
      </c>
      <c r="G11" s="42">
        <v>134</v>
      </c>
      <c r="H11" s="42">
        <v>78</v>
      </c>
      <c r="I11" s="42">
        <v>86</v>
      </c>
      <c r="J11" s="42">
        <v>566</v>
      </c>
      <c r="K11" s="42">
        <v>433</v>
      </c>
      <c r="L11" s="42">
        <v>288</v>
      </c>
      <c r="M11" s="42">
        <v>228</v>
      </c>
      <c r="N11" s="42">
        <v>88</v>
      </c>
    </row>
    <row r="12" spans="1:14" s="3" customFormat="1" ht="14.65" customHeight="1">
      <c r="A12" s="28" t="s">
        <v>33</v>
      </c>
      <c r="B12" s="39">
        <f t="shared" si="2"/>
        <v>9349</v>
      </c>
      <c r="C12" s="39">
        <v>949</v>
      </c>
      <c r="D12" s="39">
        <v>715</v>
      </c>
      <c r="E12" s="39">
        <v>689</v>
      </c>
      <c r="F12" s="39">
        <v>238</v>
      </c>
      <c r="G12" s="39">
        <v>247</v>
      </c>
      <c r="H12" s="39">
        <v>176</v>
      </c>
      <c r="I12" s="39">
        <v>98</v>
      </c>
      <c r="J12" s="39">
        <v>2630</v>
      </c>
      <c r="K12" s="39">
        <v>1723</v>
      </c>
      <c r="L12" s="39">
        <v>869</v>
      </c>
      <c r="M12" s="39">
        <v>662</v>
      </c>
      <c r="N12" s="39">
        <v>353</v>
      </c>
    </row>
    <row r="13" spans="1:14" s="3" customFormat="1" ht="14.65" customHeight="1">
      <c r="A13" s="29" t="s">
        <v>34</v>
      </c>
      <c r="B13" s="42">
        <f t="shared" si="2"/>
        <v>797</v>
      </c>
      <c r="C13" s="42">
        <v>37</v>
      </c>
      <c r="D13" s="42">
        <v>24</v>
      </c>
      <c r="E13" s="42">
        <v>18</v>
      </c>
      <c r="F13" s="42">
        <v>9</v>
      </c>
      <c r="G13" s="42">
        <v>14</v>
      </c>
      <c r="H13" s="42">
        <v>4</v>
      </c>
      <c r="I13" s="42">
        <v>0</v>
      </c>
      <c r="J13" s="42">
        <v>588</v>
      </c>
      <c r="K13" s="42">
        <v>28</v>
      </c>
      <c r="L13" s="42">
        <v>34</v>
      </c>
      <c r="M13" s="42">
        <v>13</v>
      </c>
      <c r="N13" s="42">
        <v>28</v>
      </c>
    </row>
    <row r="14" spans="1:14" s="3" customFormat="1" ht="14.65" customHeight="1">
      <c r="A14" s="28" t="s">
        <v>35</v>
      </c>
      <c r="B14" s="39">
        <f t="shared" si="2"/>
        <v>12652</v>
      </c>
      <c r="C14" s="39">
        <v>497</v>
      </c>
      <c r="D14" s="39">
        <v>291</v>
      </c>
      <c r="E14" s="39">
        <v>309</v>
      </c>
      <c r="F14" s="39">
        <v>98</v>
      </c>
      <c r="G14" s="39">
        <v>86</v>
      </c>
      <c r="H14" s="39">
        <v>82</v>
      </c>
      <c r="I14" s="39">
        <v>27</v>
      </c>
      <c r="J14" s="39">
        <v>9984</v>
      </c>
      <c r="K14" s="39">
        <v>416</v>
      </c>
      <c r="L14" s="39">
        <v>321</v>
      </c>
      <c r="M14" s="39">
        <v>314</v>
      </c>
      <c r="N14" s="39">
        <v>227</v>
      </c>
    </row>
    <row r="15" spans="1:14" s="3" customFormat="1" ht="14.65" customHeight="1">
      <c r="A15" s="29" t="s">
        <v>36</v>
      </c>
      <c r="B15" s="42">
        <f t="shared" si="2"/>
        <v>5853</v>
      </c>
      <c r="C15" s="42">
        <v>643</v>
      </c>
      <c r="D15" s="42">
        <v>548</v>
      </c>
      <c r="E15" s="42">
        <v>883</v>
      </c>
      <c r="F15" s="42">
        <v>177</v>
      </c>
      <c r="G15" s="42">
        <v>203</v>
      </c>
      <c r="H15" s="42">
        <v>203</v>
      </c>
      <c r="I15" s="42">
        <v>169</v>
      </c>
      <c r="J15" s="42">
        <v>770</v>
      </c>
      <c r="K15" s="42">
        <v>1000</v>
      </c>
      <c r="L15" s="42">
        <v>555</v>
      </c>
      <c r="M15" s="42">
        <v>473</v>
      </c>
      <c r="N15" s="42">
        <v>229</v>
      </c>
    </row>
    <row r="16" spans="1:14" s="3" customFormat="1" ht="14.65" customHeight="1">
      <c r="A16" s="28" t="s">
        <v>37</v>
      </c>
      <c r="B16" s="39">
        <f t="shared" si="2"/>
        <v>4449</v>
      </c>
      <c r="C16" s="39">
        <v>554</v>
      </c>
      <c r="D16" s="39">
        <v>439</v>
      </c>
      <c r="E16" s="39">
        <v>479</v>
      </c>
      <c r="F16" s="39">
        <v>190</v>
      </c>
      <c r="G16" s="39">
        <v>205</v>
      </c>
      <c r="H16" s="39">
        <v>178</v>
      </c>
      <c r="I16" s="39">
        <v>128</v>
      </c>
      <c r="J16" s="39">
        <v>187</v>
      </c>
      <c r="K16" s="39">
        <v>776</v>
      </c>
      <c r="L16" s="39">
        <v>600</v>
      </c>
      <c r="M16" s="39">
        <v>494</v>
      </c>
      <c r="N16" s="39">
        <v>219</v>
      </c>
    </row>
    <row r="17" spans="1:14" s="3" customFormat="1" ht="14.65" customHeight="1">
      <c r="A17" s="29" t="s">
        <v>38</v>
      </c>
      <c r="B17" s="42">
        <f t="shared" si="2"/>
        <v>10211</v>
      </c>
      <c r="C17" s="42">
        <v>1294</v>
      </c>
      <c r="D17" s="42">
        <v>1144</v>
      </c>
      <c r="E17" s="42">
        <v>1482</v>
      </c>
      <c r="F17" s="42">
        <v>400</v>
      </c>
      <c r="G17" s="42">
        <v>438</v>
      </c>
      <c r="H17" s="42">
        <v>374</v>
      </c>
      <c r="I17" s="42">
        <v>330</v>
      </c>
      <c r="J17" s="42">
        <v>182</v>
      </c>
      <c r="K17" s="42">
        <v>2068</v>
      </c>
      <c r="L17" s="42">
        <v>1144</v>
      </c>
      <c r="M17" s="42">
        <v>865</v>
      </c>
      <c r="N17" s="42">
        <v>490</v>
      </c>
    </row>
    <row r="18" spans="1:14" s="3" customFormat="1" ht="14.65" customHeight="1">
      <c r="A18" s="28" t="s">
        <v>39</v>
      </c>
      <c r="B18" s="39">
        <f t="shared" si="2"/>
        <v>14010</v>
      </c>
      <c r="C18" s="39">
        <v>1891</v>
      </c>
      <c r="D18" s="39">
        <v>999</v>
      </c>
      <c r="E18" s="39">
        <v>1139</v>
      </c>
      <c r="F18" s="39">
        <v>442</v>
      </c>
      <c r="G18" s="39">
        <v>381</v>
      </c>
      <c r="H18" s="39">
        <v>346</v>
      </c>
      <c r="I18" s="39">
        <v>264</v>
      </c>
      <c r="J18" s="39">
        <v>113</v>
      </c>
      <c r="K18" s="39">
        <v>5875</v>
      </c>
      <c r="L18" s="39">
        <v>1266</v>
      </c>
      <c r="M18" s="39">
        <v>897</v>
      </c>
      <c r="N18" s="39">
        <v>397</v>
      </c>
    </row>
    <row r="19" spans="1:14" s="3" customFormat="1" ht="14.65" customHeight="1">
      <c r="A19" s="29" t="s">
        <v>40</v>
      </c>
      <c r="B19" s="42">
        <f t="shared" si="2"/>
        <v>575</v>
      </c>
      <c r="C19" s="42">
        <v>66</v>
      </c>
      <c r="D19" s="42">
        <v>48</v>
      </c>
      <c r="E19" s="42">
        <v>68</v>
      </c>
      <c r="F19" s="42">
        <v>26</v>
      </c>
      <c r="G19" s="42">
        <v>44</v>
      </c>
      <c r="H19" s="42">
        <v>31</v>
      </c>
      <c r="I19" s="42">
        <v>25</v>
      </c>
      <c r="J19" s="42">
        <v>63</v>
      </c>
      <c r="K19" s="42">
        <v>78</v>
      </c>
      <c r="L19" s="42">
        <v>47</v>
      </c>
      <c r="M19" s="42">
        <v>41</v>
      </c>
      <c r="N19" s="42">
        <v>38</v>
      </c>
    </row>
    <row r="20" spans="1:14" s="3" customFormat="1" ht="14.65" customHeight="1">
      <c r="A20" s="30" t="s">
        <v>41</v>
      </c>
      <c r="B20" s="39">
        <f>SUM(B21:B26)</f>
        <v>19598</v>
      </c>
      <c r="C20" s="39">
        <f t="shared" ref="C20:N20" si="3">SUM(C21:C26)</f>
        <v>1810</v>
      </c>
      <c r="D20" s="39">
        <f t="shared" si="3"/>
        <v>1365</v>
      </c>
      <c r="E20" s="39">
        <f t="shared" si="3"/>
        <v>1722</v>
      </c>
      <c r="F20" s="39">
        <f t="shared" si="3"/>
        <v>866</v>
      </c>
      <c r="G20" s="39">
        <f t="shared" si="3"/>
        <v>782</v>
      </c>
      <c r="H20" s="39">
        <f t="shared" si="3"/>
        <v>766</v>
      </c>
      <c r="I20" s="39">
        <f t="shared" si="3"/>
        <v>722</v>
      </c>
      <c r="J20" s="39">
        <f t="shared" si="3"/>
        <v>3572</v>
      </c>
      <c r="K20" s="39">
        <f t="shared" si="3"/>
        <v>3899</v>
      </c>
      <c r="L20" s="39">
        <f t="shared" si="3"/>
        <v>1754</v>
      </c>
      <c r="M20" s="39">
        <f t="shared" si="3"/>
        <v>1362</v>
      </c>
      <c r="N20" s="39">
        <f t="shared" si="3"/>
        <v>978</v>
      </c>
    </row>
    <row r="21" spans="1:14" s="3" customFormat="1" ht="14.65" customHeight="1">
      <c r="A21" s="29" t="s">
        <v>42</v>
      </c>
      <c r="B21" s="42">
        <f t="shared" ref="B21:B26" si="4">SUM(C21:N21)</f>
        <v>4182</v>
      </c>
      <c r="C21" s="42">
        <v>304</v>
      </c>
      <c r="D21" s="42">
        <v>227</v>
      </c>
      <c r="E21" s="42">
        <v>184</v>
      </c>
      <c r="F21" s="42">
        <v>93</v>
      </c>
      <c r="G21" s="42">
        <v>110</v>
      </c>
      <c r="H21" s="42">
        <v>88</v>
      </c>
      <c r="I21" s="42">
        <v>56</v>
      </c>
      <c r="J21" s="42">
        <v>1537</v>
      </c>
      <c r="K21" s="42">
        <v>736</v>
      </c>
      <c r="L21" s="42">
        <v>443</v>
      </c>
      <c r="M21" s="42">
        <v>271</v>
      </c>
      <c r="N21" s="42">
        <v>133</v>
      </c>
    </row>
    <row r="22" spans="1:14" s="3" customFormat="1" ht="14.65" customHeight="1">
      <c r="A22" s="28" t="s">
        <v>43</v>
      </c>
      <c r="B22" s="39">
        <f t="shared" si="4"/>
        <v>2373</v>
      </c>
      <c r="C22" s="39">
        <v>116</v>
      </c>
      <c r="D22" s="39">
        <v>141</v>
      </c>
      <c r="E22" s="39">
        <v>225</v>
      </c>
      <c r="F22" s="39">
        <v>82</v>
      </c>
      <c r="G22" s="39">
        <v>97</v>
      </c>
      <c r="H22" s="39">
        <v>105</v>
      </c>
      <c r="I22" s="39">
        <v>55</v>
      </c>
      <c r="J22" s="39">
        <v>401</v>
      </c>
      <c r="K22" s="39">
        <v>713</v>
      </c>
      <c r="L22" s="39">
        <v>121</v>
      </c>
      <c r="M22" s="39">
        <v>132</v>
      </c>
      <c r="N22" s="39">
        <v>185</v>
      </c>
    </row>
    <row r="23" spans="1:14" s="3" customFormat="1" ht="14.65" customHeight="1">
      <c r="A23" s="29" t="s">
        <v>44</v>
      </c>
      <c r="B23" s="42">
        <f t="shared" si="4"/>
        <v>2044</v>
      </c>
      <c r="C23" s="42">
        <v>175</v>
      </c>
      <c r="D23" s="42">
        <v>156</v>
      </c>
      <c r="E23" s="42">
        <v>197</v>
      </c>
      <c r="F23" s="42">
        <v>129</v>
      </c>
      <c r="G23" s="42">
        <v>106</v>
      </c>
      <c r="H23" s="42">
        <v>90</v>
      </c>
      <c r="I23" s="42">
        <v>126</v>
      </c>
      <c r="J23" s="42">
        <v>316</v>
      </c>
      <c r="K23" s="42">
        <v>351</v>
      </c>
      <c r="L23" s="42">
        <v>166</v>
      </c>
      <c r="M23" s="42">
        <v>147</v>
      </c>
      <c r="N23" s="42">
        <v>85</v>
      </c>
    </row>
    <row r="24" spans="1:14" s="3" customFormat="1" ht="14.65" customHeight="1">
      <c r="A24" s="28" t="s">
        <v>45</v>
      </c>
      <c r="B24" s="39">
        <f t="shared" si="4"/>
        <v>4151</v>
      </c>
      <c r="C24" s="39">
        <v>466</v>
      </c>
      <c r="D24" s="39">
        <v>337</v>
      </c>
      <c r="E24" s="39">
        <v>407</v>
      </c>
      <c r="F24" s="39">
        <v>207</v>
      </c>
      <c r="G24" s="39">
        <v>141</v>
      </c>
      <c r="H24" s="39">
        <v>166</v>
      </c>
      <c r="I24" s="39">
        <v>178</v>
      </c>
      <c r="J24" s="39">
        <v>407</v>
      </c>
      <c r="K24" s="39">
        <v>841</v>
      </c>
      <c r="L24" s="39">
        <v>458</v>
      </c>
      <c r="M24" s="39">
        <v>333</v>
      </c>
      <c r="N24" s="39">
        <v>210</v>
      </c>
    </row>
    <row r="25" spans="1:14" s="3" customFormat="1" ht="14.65" customHeight="1">
      <c r="A25" s="29" t="s">
        <v>46</v>
      </c>
      <c r="B25" s="42">
        <f t="shared" si="4"/>
        <v>2824</v>
      </c>
      <c r="C25" s="42">
        <v>328</v>
      </c>
      <c r="D25" s="42">
        <v>204</v>
      </c>
      <c r="E25" s="42">
        <v>270</v>
      </c>
      <c r="F25" s="42">
        <v>157</v>
      </c>
      <c r="G25" s="42">
        <v>138</v>
      </c>
      <c r="H25" s="42">
        <v>130</v>
      </c>
      <c r="I25" s="42">
        <v>122</v>
      </c>
      <c r="J25" s="42">
        <v>545</v>
      </c>
      <c r="K25" s="42">
        <v>315</v>
      </c>
      <c r="L25" s="42">
        <v>242</v>
      </c>
      <c r="M25" s="42">
        <v>215</v>
      </c>
      <c r="N25" s="42">
        <v>158</v>
      </c>
    </row>
    <row r="26" spans="1:14" s="3" customFormat="1" ht="14.65" customHeight="1">
      <c r="A26" s="28" t="s">
        <v>47</v>
      </c>
      <c r="B26" s="39">
        <f t="shared" si="4"/>
        <v>4024</v>
      </c>
      <c r="C26" s="39">
        <v>421</v>
      </c>
      <c r="D26" s="39">
        <v>300</v>
      </c>
      <c r="E26" s="39">
        <v>439</v>
      </c>
      <c r="F26" s="39">
        <v>198</v>
      </c>
      <c r="G26" s="39">
        <v>190</v>
      </c>
      <c r="H26" s="39">
        <v>187</v>
      </c>
      <c r="I26" s="39">
        <v>185</v>
      </c>
      <c r="J26" s="39">
        <v>366</v>
      </c>
      <c r="K26" s="39">
        <v>943</v>
      </c>
      <c r="L26" s="39">
        <v>324</v>
      </c>
      <c r="M26" s="39">
        <v>264</v>
      </c>
      <c r="N26" s="39">
        <v>207</v>
      </c>
    </row>
    <row r="27" spans="1:14" s="3" customFormat="1" ht="14.65" customHeight="1">
      <c r="B27" s="364" t="s">
        <v>48</v>
      </c>
      <c r="C27" s="364"/>
      <c r="D27" s="364"/>
      <c r="E27" s="364"/>
      <c r="F27" s="364"/>
      <c r="G27" s="364"/>
      <c r="H27" s="364"/>
      <c r="I27" s="364"/>
      <c r="J27" s="364"/>
      <c r="K27" s="364"/>
      <c r="L27" s="364"/>
      <c r="M27" s="364"/>
      <c r="N27" s="364"/>
    </row>
    <row r="28" spans="1:14" s="3" customFormat="1" ht="14.65" customHeight="1">
      <c r="A28" s="26" t="s">
        <v>29</v>
      </c>
      <c r="B28" s="39">
        <f>B8*100/$B8</f>
        <v>100</v>
      </c>
      <c r="C28" s="60">
        <f t="shared" ref="C28:N28" si="5">C8*100/$B8</f>
        <v>10.112649612766957</v>
      </c>
      <c r="D28" s="60">
        <f t="shared" si="5"/>
        <v>7.2142689509504807</v>
      </c>
      <c r="E28" s="60">
        <f t="shared" si="5"/>
        <v>8.5648908706876323</v>
      </c>
      <c r="F28" s="60">
        <f t="shared" si="5"/>
        <v>3.2398498005163106</v>
      </c>
      <c r="G28" s="60">
        <f t="shared" si="5"/>
        <v>3.1365876554799343</v>
      </c>
      <c r="H28" s="60">
        <f t="shared" si="5"/>
        <v>2.7423140107955879</v>
      </c>
      <c r="I28" s="60">
        <f t="shared" si="5"/>
        <v>2.2764609246655714</v>
      </c>
      <c r="J28" s="60">
        <f t="shared" si="5"/>
        <v>24.207932410232338</v>
      </c>
      <c r="K28" s="60">
        <f t="shared" si="5"/>
        <v>19.676132363295</v>
      </c>
      <c r="L28" s="60">
        <f t="shared" si="5"/>
        <v>8.4651490260502236</v>
      </c>
      <c r="M28" s="60">
        <f t="shared" si="5"/>
        <v>6.5876554799342877</v>
      </c>
      <c r="N28" s="60">
        <f t="shared" si="5"/>
        <v>3.7761088946256747</v>
      </c>
    </row>
    <row r="29" spans="1:14" s="3" customFormat="1" ht="14.65" customHeight="1">
      <c r="A29" s="27" t="s">
        <v>30</v>
      </c>
      <c r="B29" s="42">
        <f t="shared" ref="B29:N44" si="6">B9*100/$B9</f>
        <v>100</v>
      </c>
      <c r="C29" s="61">
        <f t="shared" si="6"/>
        <v>10.374569504129713</v>
      </c>
      <c r="D29" s="61">
        <f t="shared" si="6"/>
        <v>7.2887141507421296</v>
      </c>
      <c r="E29" s="61">
        <f t="shared" si="6"/>
        <v>8.4986742251074343</v>
      </c>
      <c r="F29" s="61">
        <f t="shared" si="6"/>
        <v>2.8877510590960349</v>
      </c>
      <c r="G29" s="61">
        <f t="shared" si="6"/>
        <v>2.8816555423486028</v>
      </c>
      <c r="H29" s="61">
        <f t="shared" si="6"/>
        <v>2.3940142025540214</v>
      </c>
      <c r="I29" s="61">
        <f t="shared" si="6"/>
        <v>1.8560848495931244</v>
      </c>
      <c r="J29" s="61">
        <f t="shared" si="6"/>
        <v>25.994331169424889</v>
      </c>
      <c r="K29" s="61">
        <f t="shared" si="6"/>
        <v>19.610801255676449</v>
      </c>
      <c r="L29" s="61">
        <f t="shared" si="6"/>
        <v>8.3203803602450392</v>
      </c>
      <c r="M29" s="61">
        <f t="shared" si="6"/>
        <v>6.4795343025204959</v>
      </c>
      <c r="N29" s="61">
        <f t="shared" si="6"/>
        <v>3.4134893785620677</v>
      </c>
    </row>
    <row r="30" spans="1:14" s="3" customFormat="1" ht="14.65" customHeight="1">
      <c r="A30" s="28" t="s">
        <v>31</v>
      </c>
      <c r="B30" s="39">
        <f t="shared" si="6"/>
        <v>100</v>
      </c>
      <c r="C30" s="60">
        <f t="shared" si="6"/>
        <v>10.49746192893401</v>
      </c>
      <c r="D30" s="60">
        <f t="shared" si="6"/>
        <v>6.4974619289340101</v>
      </c>
      <c r="E30" s="60">
        <f t="shared" si="6"/>
        <v>6.8832487309644668</v>
      </c>
      <c r="F30" s="60">
        <f t="shared" si="6"/>
        <v>4.0812182741116754</v>
      </c>
      <c r="G30" s="60">
        <f t="shared" si="6"/>
        <v>2.8223350253807107</v>
      </c>
      <c r="H30" s="60">
        <f t="shared" si="6"/>
        <v>2.0101522842639592</v>
      </c>
      <c r="I30" s="60">
        <f t="shared" si="6"/>
        <v>1.8477157360406091</v>
      </c>
      <c r="J30" s="60">
        <f t="shared" si="6"/>
        <v>40.101522842639596</v>
      </c>
      <c r="K30" s="60">
        <f t="shared" si="6"/>
        <v>9.5837563451776653</v>
      </c>
      <c r="L30" s="60">
        <f t="shared" si="6"/>
        <v>6.8223350253807107</v>
      </c>
      <c r="M30" s="60">
        <f t="shared" si="6"/>
        <v>5.3807106598984769</v>
      </c>
      <c r="N30" s="60">
        <f t="shared" si="6"/>
        <v>3.4720812182741119</v>
      </c>
    </row>
    <row r="31" spans="1:14" s="3" customFormat="1" ht="14.65" customHeight="1">
      <c r="A31" s="29" t="s">
        <v>32</v>
      </c>
      <c r="B31" s="42">
        <f t="shared" si="6"/>
        <v>100</v>
      </c>
      <c r="C31" s="61">
        <f t="shared" si="6"/>
        <v>12.85255265976437</v>
      </c>
      <c r="D31" s="61">
        <f t="shared" si="6"/>
        <v>9.1038914673330957</v>
      </c>
      <c r="E31" s="61">
        <f t="shared" si="6"/>
        <v>6.1049625133880756</v>
      </c>
      <c r="F31" s="61">
        <f t="shared" si="6"/>
        <v>4.0699750089253834</v>
      </c>
      <c r="G31" s="61">
        <f t="shared" si="6"/>
        <v>4.7840057122456265</v>
      </c>
      <c r="H31" s="61">
        <f t="shared" si="6"/>
        <v>2.7847197429489468</v>
      </c>
      <c r="I31" s="61">
        <f t="shared" si="6"/>
        <v>3.070332024277044</v>
      </c>
      <c r="J31" s="61">
        <f t="shared" si="6"/>
        <v>20.20706890396287</v>
      </c>
      <c r="K31" s="61">
        <f t="shared" si="6"/>
        <v>15.458764726883256</v>
      </c>
      <c r="L31" s="61">
        <f t="shared" si="6"/>
        <v>10.282042127811495</v>
      </c>
      <c r="M31" s="61">
        <f t="shared" si="6"/>
        <v>8.1399500178507669</v>
      </c>
      <c r="N31" s="61">
        <f t="shared" si="6"/>
        <v>3.1417350946090683</v>
      </c>
    </row>
    <row r="32" spans="1:14" s="3" customFormat="1" ht="14.65" customHeight="1">
      <c r="A32" s="28" t="s">
        <v>33</v>
      </c>
      <c r="B32" s="39">
        <f t="shared" si="6"/>
        <v>100</v>
      </c>
      <c r="C32" s="60">
        <f t="shared" si="6"/>
        <v>10.150818269333618</v>
      </c>
      <c r="D32" s="60">
        <f t="shared" si="6"/>
        <v>7.6478767782650552</v>
      </c>
      <c r="E32" s="60">
        <f t="shared" si="6"/>
        <v>7.3697721681463255</v>
      </c>
      <c r="F32" s="60">
        <f t="shared" si="6"/>
        <v>2.5457268157022139</v>
      </c>
      <c r="G32" s="60">
        <f t="shared" si="6"/>
        <v>2.6419937961279283</v>
      </c>
      <c r="H32" s="60">
        <f t="shared" si="6"/>
        <v>1.8825542838806288</v>
      </c>
      <c r="I32" s="60">
        <f t="shared" si="6"/>
        <v>1.0482404535244412</v>
      </c>
      <c r="J32" s="60">
        <f t="shared" si="6"/>
        <v>28.131350946625307</v>
      </c>
      <c r="K32" s="60">
        <f t="shared" si="6"/>
        <v>18.429778585945019</v>
      </c>
      <c r="L32" s="60">
        <f t="shared" si="6"/>
        <v>9.2951117766606046</v>
      </c>
      <c r="M32" s="60">
        <f t="shared" si="6"/>
        <v>7.0809712268691838</v>
      </c>
      <c r="N32" s="60">
        <f t="shared" si="6"/>
        <v>3.7758048989196706</v>
      </c>
    </row>
    <row r="33" spans="1:14" s="3" customFormat="1" ht="14.65" customHeight="1">
      <c r="A33" s="29" t="s">
        <v>34</v>
      </c>
      <c r="B33" s="42">
        <f t="shared" si="6"/>
        <v>100</v>
      </c>
      <c r="C33" s="61">
        <f t="shared" si="6"/>
        <v>4.6424090338770387</v>
      </c>
      <c r="D33" s="61">
        <f t="shared" si="6"/>
        <v>3.0112923462986196</v>
      </c>
      <c r="E33" s="61">
        <f t="shared" si="6"/>
        <v>2.2584692597239648</v>
      </c>
      <c r="F33" s="61">
        <f t="shared" si="6"/>
        <v>1.1292346298619824</v>
      </c>
      <c r="G33" s="61">
        <f t="shared" si="6"/>
        <v>1.7565872020075282</v>
      </c>
      <c r="H33" s="61">
        <f t="shared" si="6"/>
        <v>0.50188205771643668</v>
      </c>
      <c r="I33" s="61">
        <f t="shared" si="6"/>
        <v>0</v>
      </c>
      <c r="J33" s="61">
        <f t="shared" si="6"/>
        <v>73.776662484316191</v>
      </c>
      <c r="K33" s="61">
        <f t="shared" si="6"/>
        <v>3.5131744040150563</v>
      </c>
      <c r="L33" s="61">
        <f t="shared" si="6"/>
        <v>4.2659974905897116</v>
      </c>
      <c r="M33" s="61">
        <f t="shared" si="6"/>
        <v>1.6311166875784191</v>
      </c>
      <c r="N33" s="61">
        <f t="shared" si="6"/>
        <v>3.5131744040150563</v>
      </c>
    </row>
    <row r="34" spans="1:14" s="3" customFormat="1" ht="14.65" customHeight="1">
      <c r="A34" s="28" t="s">
        <v>35</v>
      </c>
      <c r="B34" s="39">
        <f t="shared" si="6"/>
        <v>100</v>
      </c>
      <c r="C34" s="60">
        <f t="shared" si="6"/>
        <v>3.9282326904837181</v>
      </c>
      <c r="D34" s="60">
        <f t="shared" si="6"/>
        <v>2.300031615554853</v>
      </c>
      <c r="E34" s="60">
        <f t="shared" si="6"/>
        <v>2.4423016123932975</v>
      </c>
      <c r="F34" s="60">
        <f t="shared" si="6"/>
        <v>0.77458109389819796</v>
      </c>
      <c r="G34" s="60">
        <f t="shared" si="6"/>
        <v>0.67973442933923489</v>
      </c>
      <c r="H34" s="60">
        <f t="shared" si="6"/>
        <v>0.64811887448624728</v>
      </c>
      <c r="I34" s="60">
        <f t="shared" si="6"/>
        <v>0.21340499525766676</v>
      </c>
      <c r="J34" s="60">
        <f t="shared" si="6"/>
        <v>78.912424913057222</v>
      </c>
      <c r="K34" s="60">
        <f t="shared" si="6"/>
        <v>3.2880177047107177</v>
      </c>
      <c r="L34" s="60">
        <f t="shared" si="6"/>
        <v>2.5371482769522604</v>
      </c>
      <c r="M34" s="60">
        <f t="shared" si="6"/>
        <v>2.4818210559595322</v>
      </c>
      <c r="N34" s="60">
        <f t="shared" si="6"/>
        <v>1.7941827379070503</v>
      </c>
    </row>
    <row r="35" spans="1:14" s="3" customFormat="1" ht="14.65" customHeight="1">
      <c r="A35" s="29" t="s">
        <v>36</v>
      </c>
      <c r="B35" s="42">
        <f t="shared" si="6"/>
        <v>100</v>
      </c>
      <c r="C35" s="61">
        <f t="shared" si="6"/>
        <v>10.985819237997609</v>
      </c>
      <c r="D35" s="61">
        <f t="shared" si="6"/>
        <v>9.3627199726635908</v>
      </c>
      <c r="E35" s="61">
        <f t="shared" si="6"/>
        <v>15.086280539894071</v>
      </c>
      <c r="F35" s="61">
        <f t="shared" si="6"/>
        <v>3.0240902101486418</v>
      </c>
      <c r="G35" s="61">
        <f t="shared" si="6"/>
        <v>3.4683068511874251</v>
      </c>
      <c r="H35" s="61">
        <f t="shared" si="6"/>
        <v>3.4683068511874251</v>
      </c>
      <c r="I35" s="61">
        <f t="shared" si="6"/>
        <v>2.8874081667520928</v>
      </c>
      <c r="J35" s="61">
        <f t="shared" si="6"/>
        <v>13.15564667691782</v>
      </c>
      <c r="K35" s="61">
        <f t="shared" si="6"/>
        <v>17.085255424568597</v>
      </c>
      <c r="L35" s="61">
        <f t="shared" si="6"/>
        <v>9.4823167606355714</v>
      </c>
      <c r="M35" s="61">
        <f t="shared" si="6"/>
        <v>8.0813258158209464</v>
      </c>
      <c r="N35" s="61">
        <f t="shared" si="6"/>
        <v>3.9125234922262089</v>
      </c>
    </row>
    <row r="36" spans="1:14" s="3" customFormat="1" ht="14.65" customHeight="1">
      <c r="A36" s="28" t="s">
        <v>37</v>
      </c>
      <c r="B36" s="39">
        <f t="shared" si="6"/>
        <v>100</v>
      </c>
      <c r="C36" s="60">
        <f t="shared" si="6"/>
        <v>12.452236457630928</v>
      </c>
      <c r="D36" s="60">
        <f t="shared" si="6"/>
        <v>9.8673859294223423</v>
      </c>
      <c r="E36" s="60">
        <f t="shared" si="6"/>
        <v>10.766464374016634</v>
      </c>
      <c r="F36" s="60">
        <f t="shared" si="6"/>
        <v>4.2706226118228816</v>
      </c>
      <c r="G36" s="60">
        <f t="shared" si="6"/>
        <v>4.6077770285457404</v>
      </c>
      <c r="H36" s="60">
        <f t="shared" si="6"/>
        <v>4.0008990784445944</v>
      </c>
      <c r="I36" s="60">
        <f t="shared" si="6"/>
        <v>2.8770510227017305</v>
      </c>
      <c r="J36" s="60">
        <f t="shared" si="6"/>
        <v>4.20319172847831</v>
      </c>
      <c r="K36" s="60">
        <f t="shared" si="6"/>
        <v>17.442121825129242</v>
      </c>
      <c r="L36" s="60">
        <f t="shared" si="6"/>
        <v>13.486176668914363</v>
      </c>
      <c r="M36" s="60">
        <f t="shared" si="6"/>
        <v>11.103618790739493</v>
      </c>
      <c r="N36" s="60">
        <f t="shared" si="6"/>
        <v>4.9224544841537421</v>
      </c>
    </row>
    <row r="37" spans="1:14" s="3" customFormat="1" ht="14.65" customHeight="1">
      <c r="A37" s="29" t="s">
        <v>38</v>
      </c>
      <c r="B37" s="42">
        <f t="shared" si="6"/>
        <v>100</v>
      </c>
      <c r="C37" s="61">
        <f t="shared" si="6"/>
        <v>12.672607971795124</v>
      </c>
      <c r="D37" s="61">
        <f t="shared" si="6"/>
        <v>11.203603956517481</v>
      </c>
      <c r="E37" s="61">
        <f t="shared" si="6"/>
        <v>14.5137596709431</v>
      </c>
      <c r="F37" s="61">
        <f t="shared" si="6"/>
        <v>3.9173440407403781</v>
      </c>
      <c r="G37" s="61">
        <f t="shared" si="6"/>
        <v>4.2894917246107136</v>
      </c>
      <c r="H37" s="61">
        <f t="shared" si="6"/>
        <v>3.6627166780922535</v>
      </c>
      <c r="I37" s="61">
        <f t="shared" si="6"/>
        <v>3.2318088336108119</v>
      </c>
      <c r="J37" s="61">
        <f t="shared" si="6"/>
        <v>1.782391538536872</v>
      </c>
      <c r="K37" s="61">
        <f t="shared" si="6"/>
        <v>20.252668690627754</v>
      </c>
      <c r="L37" s="61">
        <f t="shared" si="6"/>
        <v>11.203603956517481</v>
      </c>
      <c r="M37" s="61">
        <f t="shared" si="6"/>
        <v>8.4712564881010675</v>
      </c>
      <c r="N37" s="61">
        <f t="shared" si="6"/>
        <v>4.7987464499069628</v>
      </c>
    </row>
    <row r="38" spans="1:14" s="3" customFormat="1" ht="14.65" customHeight="1">
      <c r="A38" s="28" t="s">
        <v>39</v>
      </c>
      <c r="B38" s="39">
        <f t="shared" si="6"/>
        <v>100</v>
      </c>
      <c r="C38" s="60">
        <f t="shared" si="6"/>
        <v>13.497501784439686</v>
      </c>
      <c r="D38" s="60">
        <f t="shared" si="6"/>
        <v>7.1306209850107063</v>
      </c>
      <c r="E38" s="60">
        <f t="shared" si="6"/>
        <v>8.1299072091363307</v>
      </c>
      <c r="F38" s="60">
        <f t="shared" si="6"/>
        <v>3.1548893647394718</v>
      </c>
      <c r="G38" s="60">
        <f t="shared" si="6"/>
        <v>2.7194860813704498</v>
      </c>
      <c r="H38" s="60">
        <f t="shared" si="6"/>
        <v>2.4696645253390437</v>
      </c>
      <c r="I38" s="60">
        <f t="shared" si="6"/>
        <v>1.8843683083511777</v>
      </c>
      <c r="J38" s="60">
        <f t="shared" si="6"/>
        <v>0.80656673804425405</v>
      </c>
      <c r="K38" s="60">
        <f t="shared" si="6"/>
        <v>41.934332619557459</v>
      </c>
      <c r="L38" s="60">
        <f t="shared" si="6"/>
        <v>9.0364025695931485</v>
      </c>
      <c r="M38" s="60">
        <f t="shared" si="6"/>
        <v>6.402569593147752</v>
      </c>
      <c r="N38" s="60">
        <f t="shared" si="6"/>
        <v>2.8336902212705208</v>
      </c>
    </row>
    <row r="39" spans="1:14" s="3" customFormat="1" ht="14.65" customHeight="1">
      <c r="A39" s="29" t="s">
        <v>40</v>
      </c>
      <c r="B39" s="42">
        <f t="shared" si="6"/>
        <v>100</v>
      </c>
      <c r="C39" s="61">
        <f t="shared" si="6"/>
        <v>11.478260869565217</v>
      </c>
      <c r="D39" s="61">
        <f t="shared" si="6"/>
        <v>8.3478260869565215</v>
      </c>
      <c r="E39" s="61">
        <f t="shared" si="6"/>
        <v>11.826086956521738</v>
      </c>
      <c r="F39" s="61">
        <f t="shared" si="6"/>
        <v>4.5217391304347823</v>
      </c>
      <c r="G39" s="61">
        <f t="shared" si="6"/>
        <v>7.6521739130434785</v>
      </c>
      <c r="H39" s="61">
        <f t="shared" si="6"/>
        <v>5.3913043478260869</v>
      </c>
      <c r="I39" s="61">
        <f t="shared" si="6"/>
        <v>4.3478260869565215</v>
      </c>
      <c r="J39" s="61">
        <f t="shared" si="6"/>
        <v>10.956521739130435</v>
      </c>
      <c r="K39" s="61">
        <f t="shared" si="6"/>
        <v>13.565217391304348</v>
      </c>
      <c r="L39" s="61">
        <f t="shared" si="6"/>
        <v>8.1739130434782616</v>
      </c>
      <c r="M39" s="61">
        <f t="shared" si="6"/>
        <v>7.1304347826086953</v>
      </c>
      <c r="N39" s="61">
        <f t="shared" si="6"/>
        <v>6.6086956521739131</v>
      </c>
    </row>
    <row r="40" spans="1:14" s="3" customFormat="1" ht="14.65" customHeight="1">
      <c r="A40" s="30" t="s">
        <v>41</v>
      </c>
      <c r="B40" s="39">
        <f t="shared" si="6"/>
        <v>100</v>
      </c>
      <c r="C40" s="60">
        <f t="shared" si="6"/>
        <v>9.2356362894172879</v>
      </c>
      <c r="D40" s="60">
        <f t="shared" si="6"/>
        <v>6.9649964282069599</v>
      </c>
      <c r="E40" s="60">
        <f t="shared" si="6"/>
        <v>8.7866108786610884</v>
      </c>
      <c r="F40" s="60">
        <f t="shared" si="6"/>
        <v>4.4188182467598738</v>
      </c>
      <c r="G40" s="60">
        <f t="shared" si="6"/>
        <v>3.9902030819471372</v>
      </c>
      <c r="H40" s="60">
        <f t="shared" si="6"/>
        <v>3.9085620981732832</v>
      </c>
      <c r="I40" s="60">
        <f t="shared" si="6"/>
        <v>3.6840493927951834</v>
      </c>
      <c r="J40" s="60">
        <f t="shared" si="6"/>
        <v>18.226349627513013</v>
      </c>
      <c r="K40" s="60">
        <f t="shared" si="6"/>
        <v>19.894887233391163</v>
      </c>
      <c r="L40" s="60">
        <f t="shared" si="6"/>
        <v>8.9498928462087974</v>
      </c>
      <c r="M40" s="60">
        <f t="shared" si="6"/>
        <v>6.9496887437493617</v>
      </c>
      <c r="N40" s="60">
        <f t="shared" si="6"/>
        <v>4.9903051331768546</v>
      </c>
    </row>
    <row r="41" spans="1:14" s="3" customFormat="1" ht="14.65" customHeight="1">
      <c r="A41" s="29" t="s">
        <v>42</v>
      </c>
      <c r="B41" s="42">
        <f t="shared" si="6"/>
        <v>100</v>
      </c>
      <c r="C41" s="61">
        <f t="shared" si="6"/>
        <v>7.2692491630798663</v>
      </c>
      <c r="D41" s="61">
        <f t="shared" si="6"/>
        <v>5.4280248684839787</v>
      </c>
      <c r="E41" s="61">
        <f t="shared" si="6"/>
        <v>4.3998087039693923</v>
      </c>
      <c r="F41" s="61">
        <f t="shared" si="6"/>
        <v>2.2238163558106168</v>
      </c>
      <c r="G41" s="61">
        <f t="shared" si="6"/>
        <v>2.6303204208512674</v>
      </c>
      <c r="H41" s="61">
        <f t="shared" si="6"/>
        <v>2.1042563366810141</v>
      </c>
      <c r="I41" s="61">
        <f t="shared" si="6"/>
        <v>1.3390722142515543</v>
      </c>
      <c r="J41" s="61">
        <f t="shared" si="6"/>
        <v>36.752749880439978</v>
      </c>
      <c r="K41" s="61">
        <f t="shared" si="6"/>
        <v>17.599234815877569</v>
      </c>
      <c r="L41" s="61">
        <f t="shared" si="6"/>
        <v>10.593017694882832</v>
      </c>
      <c r="M41" s="61">
        <f t="shared" si="6"/>
        <v>6.4801530368244862</v>
      </c>
      <c r="N41" s="61">
        <f t="shared" si="6"/>
        <v>3.1802965088474413</v>
      </c>
    </row>
    <row r="42" spans="1:14" s="3" customFormat="1" ht="14.65" customHeight="1">
      <c r="A42" s="28" t="s">
        <v>43</v>
      </c>
      <c r="B42" s="39">
        <f t="shared" si="6"/>
        <v>100</v>
      </c>
      <c r="C42" s="60">
        <f t="shared" si="6"/>
        <v>4.8883270122208176</v>
      </c>
      <c r="D42" s="60">
        <f t="shared" si="6"/>
        <v>5.9418457648546141</v>
      </c>
      <c r="E42" s="60">
        <f t="shared" si="6"/>
        <v>9.4816687737041718</v>
      </c>
      <c r="F42" s="60">
        <f t="shared" si="6"/>
        <v>3.4555415086388539</v>
      </c>
      <c r="G42" s="60">
        <f t="shared" si="6"/>
        <v>4.0876527602191315</v>
      </c>
      <c r="H42" s="60">
        <f t="shared" si="6"/>
        <v>4.4247787610619467</v>
      </c>
      <c r="I42" s="60">
        <f t="shared" si="6"/>
        <v>2.3177412557943531</v>
      </c>
      <c r="J42" s="60">
        <f t="shared" si="6"/>
        <v>16.898440792246102</v>
      </c>
      <c r="K42" s="60">
        <f t="shared" si="6"/>
        <v>30.046354825115888</v>
      </c>
      <c r="L42" s="60">
        <f t="shared" si="6"/>
        <v>5.0990307627475771</v>
      </c>
      <c r="M42" s="60">
        <f t="shared" si="6"/>
        <v>5.5625790139064479</v>
      </c>
      <c r="N42" s="60">
        <f t="shared" si="6"/>
        <v>7.7960387694900968</v>
      </c>
    </row>
    <row r="43" spans="1:14" s="3" customFormat="1" ht="14.65" customHeight="1">
      <c r="A43" s="29" t="s">
        <v>44</v>
      </c>
      <c r="B43" s="42">
        <f t="shared" si="6"/>
        <v>100</v>
      </c>
      <c r="C43" s="61">
        <f t="shared" si="6"/>
        <v>8.5616438356164384</v>
      </c>
      <c r="D43" s="61">
        <f t="shared" si="6"/>
        <v>7.6320939334637963</v>
      </c>
      <c r="E43" s="61">
        <f t="shared" si="6"/>
        <v>9.637964774951076</v>
      </c>
      <c r="F43" s="61">
        <f t="shared" si="6"/>
        <v>6.3111545988258317</v>
      </c>
      <c r="G43" s="61">
        <f t="shared" si="6"/>
        <v>5.1859099804305284</v>
      </c>
      <c r="H43" s="61">
        <f t="shared" si="6"/>
        <v>4.4031311154598827</v>
      </c>
      <c r="I43" s="61">
        <f t="shared" si="6"/>
        <v>6.1643835616438354</v>
      </c>
      <c r="J43" s="61">
        <f t="shared" si="6"/>
        <v>15.459882583170254</v>
      </c>
      <c r="K43" s="61">
        <f t="shared" si="6"/>
        <v>17.172211350293541</v>
      </c>
      <c r="L43" s="61">
        <f t="shared" si="6"/>
        <v>8.1213307240704502</v>
      </c>
      <c r="M43" s="61">
        <f t="shared" si="6"/>
        <v>7.1917808219178081</v>
      </c>
      <c r="N43" s="61">
        <f t="shared" si="6"/>
        <v>4.1585127201565557</v>
      </c>
    </row>
    <row r="44" spans="1:14" s="3" customFormat="1" ht="14.65" customHeight="1">
      <c r="A44" s="28" t="s">
        <v>45</v>
      </c>
      <c r="B44" s="39">
        <f t="shared" si="6"/>
        <v>100</v>
      </c>
      <c r="C44" s="60">
        <f t="shared" si="6"/>
        <v>11.226210551674296</v>
      </c>
      <c r="D44" s="60">
        <f t="shared" si="6"/>
        <v>8.1185256564683215</v>
      </c>
      <c r="E44" s="60">
        <f t="shared" si="6"/>
        <v>9.8048662972777638</v>
      </c>
      <c r="F44" s="60">
        <f t="shared" si="6"/>
        <v>4.9867501806793539</v>
      </c>
      <c r="G44" s="60">
        <f t="shared" si="6"/>
        <v>3.396771862201879</v>
      </c>
      <c r="H44" s="60">
        <f t="shared" si="6"/>
        <v>3.9990363767766803</v>
      </c>
      <c r="I44" s="60">
        <f t="shared" si="6"/>
        <v>4.2881233437725852</v>
      </c>
      <c r="J44" s="60">
        <f t="shared" si="6"/>
        <v>9.8048662972777638</v>
      </c>
      <c r="K44" s="60">
        <f t="shared" si="6"/>
        <v>20.260178270296315</v>
      </c>
      <c r="L44" s="60">
        <f t="shared" si="6"/>
        <v>11.033485907010359</v>
      </c>
      <c r="M44" s="60">
        <f t="shared" si="6"/>
        <v>8.0221633341363532</v>
      </c>
      <c r="N44" s="60">
        <f t="shared" si="6"/>
        <v>5.0590219224283306</v>
      </c>
    </row>
    <row r="45" spans="1:14" s="3" customFormat="1" ht="14.65" customHeight="1">
      <c r="A45" s="29" t="s">
        <v>46</v>
      </c>
      <c r="B45" s="42">
        <f t="shared" ref="B45:N46" si="7">B25*100/$B25</f>
        <v>100</v>
      </c>
      <c r="C45" s="61">
        <f t="shared" si="7"/>
        <v>11.614730878186968</v>
      </c>
      <c r="D45" s="61">
        <f t="shared" si="7"/>
        <v>7.2237960339943346</v>
      </c>
      <c r="E45" s="61">
        <f t="shared" si="7"/>
        <v>9.5609065155807365</v>
      </c>
      <c r="F45" s="61">
        <f t="shared" si="7"/>
        <v>5.5594900849858355</v>
      </c>
      <c r="G45" s="61">
        <f t="shared" si="7"/>
        <v>4.8866855524079318</v>
      </c>
      <c r="H45" s="61">
        <f t="shared" si="7"/>
        <v>4.6033994334277617</v>
      </c>
      <c r="I45" s="61">
        <f t="shared" si="7"/>
        <v>4.3201133144475925</v>
      </c>
      <c r="J45" s="61">
        <f t="shared" si="7"/>
        <v>19.298866855524079</v>
      </c>
      <c r="K45" s="61">
        <f t="shared" si="7"/>
        <v>11.154390934844193</v>
      </c>
      <c r="L45" s="61">
        <f t="shared" si="7"/>
        <v>8.569405099150142</v>
      </c>
      <c r="M45" s="61">
        <f t="shared" si="7"/>
        <v>7.6133144475920682</v>
      </c>
      <c r="N45" s="61">
        <f t="shared" si="7"/>
        <v>5.594900849858357</v>
      </c>
    </row>
    <row r="46" spans="1:14" s="3" customFormat="1" ht="14.65" customHeight="1">
      <c r="A46" s="28" t="s">
        <v>47</v>
      </c>
      <c r="B46" s="39">
        <f t="shared" si="7"/>
        <v>100</v>
      </c>
      <c r="C46" s="60">
        <f t="shared" si="7"/>
        <v>10.462226640159045</v>
      </c>
      <c r="D46" s="60">
        <f t="shared" si="7"/>
        <v>7.4552683896620282</v>
      </c>
      <c r="E46" s="60">
        <f t="shared" si="7"/>
        <v>10.909542743538767</v>
      </c>
      <c r="F46" s="60">
        <f t="shared" si="7"/>
        <v>4.9204771371769382</v>
      </c>
      <c r="G46" s="60">
        <f t="shared" si="7"/>
        <v>4.7216699801192847</v>
      </c>
      <c r="H46" s="60">
        <f t="shared" si="7"/>
        <v>4.6471172962226639</v>
      </c>
      <c r="I46" s="60">
        <f t="shared" si="7"/>
        <v>4.5974155069582503</v>
      </c>
      <c r="J46" s="60">
        <f t="shared" si="7"/>
        <v>9.0954274353876734</v>
      </c>
      <c r="K46" s="60">
        <f t="shared" si="7"/>
        <v>23.434393638170974</v>
      </c>
      <c r="L46" s="60">
        <f t="shared" si="7"/>
        <v>8.0516898608349905</v>
      </c>
      <c r="M46" s="60">
        <f t="shared" si="7"/>
        <v>6.5606361829025843</v>
      </c>
      <c r="N46" s="60">
        <f t="shared" si="7"/>
        <v>5.144135188866799</v>
      </c>
    </row>
    <row r="47" spans="1:14" s="230" customFormat="1" ht="20.25" customHeight="1">
      <c r="A47" s="378" t="s">
        <v>128</v>
      </c>
      <c r="B47" s="378"/>
      <c r="C47" s="378"/>
      <c r="D47" s="378"/>
      <c r="E47" s="378"/>
      <c r="F47" s="378"/>
      <c r="G47" s="378"/>
      <c r="H47" s="378"/>
      <c r="I47" s="378"/>
      <c r="J47" s="378"/>
      <c r="K47" s="378"/>
      <c r="L47" s="378"/>
      <c r="M47" s="378"/>
      <c r="N47" s="378"/>
    </row>
  </sheetData>
  <mergeCells count="6">
    <mergeCell ref="A47:N47"/>
    <mergeCell ref="A5:A6"/>
    <mergeCell ref="B5:B6"/>
    <mergeCell ref="C5:N5"/>
    <mergeCell ref="B7:N7"/>
    <mergeCell ref="B27:N27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6"/>
  <sheetViews>
    <sheetView workbookViewId="0"/>
  </sheetViews>
  <sheetFormatPr baseColWidth="10" defaultColWidth="10.81640625" defaultRowHeight="12.5"/>
  <cols>
    <col min="1" max="1" width="24.453125" style="2" customWidth="1"/>
    <col min="2" max="16384" width="10.81640625" style="2"/>
  </cols>
  <sheetData>
    <row r="1" spans="1:14" s="5" customFormat="1" ht="20.25" customHeight="1">
      <c r="A1" s="4" t="s">
        <v>0</v>
      </c>
    </row>
    <row r="2" spans="1:14">
      <c r="A2" s="1"/>
    </row>
    <row r="3" spans="1:14" ht="14.65" customHeight="1">
      <c r="A3" s="9" t="s">
        <v>410</v>
      </c>
    </row>
    <row r="4" spans="1:14" s="3" customFormat="1" ht="14.65" customHeight="1"/>
    <row r="5" spans="1:14" s="11" customFormat="1" ht="14.65" customHeight="1">
      <c r="A5" s="368" t="s">
        <v>28</v>
      </c>
      <c r="B5" s="368" t="s">
        <v>1</v>
      </c>
      <c r="C5" s="384" t="s">
        <v>97</v>
      </c>
      <c r="D5" s="437"/>
      <c r="E5" s="437"/>
      <c r="F5" s="437"/>
      <c r="G5" s="437"/>
      <c r="H5" s="437"/>
      <c r="I5" s="437"/>
      <c r="J5" s="437"/>
      <c r="K5" s="437"/>
      <c r="L5" s="437"/>
      <c r="M5" s="437"/>
      <c r="N5" s="437"/>
    </row>
    <row r="6" spans="1:14" s="11" customFormat="1" ht="31.5" customHeight="1">
      <c r="A6" s="368"/>
      <c r="B6" s="368"/>
      <c r="C6" s="80" t="s">
        <v>94</v>
      </c>
      <c r="D6" s="80" t="s">
        <v>95</v>
      </c>
      <c r="E6" s="80" t="s">
        <v>96</v>
      </c>
      <c r="F6" s="80" t="s">
        <v>85</v>
      </c>
      <c r="G6" s="80" t="s">
        <v>86</v>
      </c>
      <c r="H6" s="80" t="s">
        <v>87</v>
      </c>
      <c r="I6" s="80" t="s">
        <v>88</v>
      </c>
      <c r="J6" s="80" t="s">
        <v>89</v>
      </c>
      <c r="K6" s="80" t="s">
        <v>90</v>
      </c>
      <c r="L6" s="80" t="s">
        <v>91</v>
      </c>
      <c r="M6" s="80" t="s">
        <v>92</v>
      </c>
      <c r="N6" s="80" t="s">
        <v>93</v>
      </c>
    </row>
    <row r="7" spans="1:14" s="3" customFormat="1" ht="14.65" customHeight="1">
      <c r="A7" s="8"/>
      <c r="B7" s="364" t="s">
        <v>5</v>
      </c>
      <c r="C7" s="364"/>
      <c r="D7" s="364"/>
      <c r="E7" s="364"/>
      <c r="F7" s="364"/>
      <c r="G7" s="364"/>
      <c r="H7" s="364"/>
      <c r="I7" s="364"/>
      <c r="J7" s="364"/>
      <c r="K7" s="364"/>
      <c r="L7" s="364"/>
      <c r="M7" s="364"/>
      <c r="N7" s="364"/>
    </row>
    <row r="8" spans="1:14" s="3" customFormat="1" ht="14.65" customHeight="1">
      <c r="A8" s="26" t="s">
        <v>29</v>
      </c>
      <c r="B8" s="39">
        <f t="shared" ref="B8:N8" si="0">B9+B20</f>
        <v>80017</v>
      </c>
      <c r="C8" s="39">
        <f t="shared" si="0"/>
        <v>8536</v>
      </c>
      <c r="D8" s="39">
        <f t="shared" si="0"/>
        <v>5849</v>
      </c>
      <c r="E8" s="39">
        <f t="shared" si="0"/>
        <v>7123</v>
      </c>
      <c r="F8" s="39">
        <f t="shared" si="0"/>
        <v>2300</v>
      </c>
      <c r="G8" s="39">
        <f t="shared" si="0"/>
        <v>2381</v>
      </c>
      <c r="H8" s="39">
        <f t="shared" si="0"/>
        <v>1909</v>
      </c>
      <c r="I8" s="39">
        <f t="shared" si="0"/>
        <v>1503</v>
      </c>
      <c r="J8" s="39">
        <f t="shared" si="0"/>
        <v>19323</v>
      </c>
      <c r="K8" s="39">
        <f t="shared" si="0"/>
        <v>17178</v>
      </c>
      <c r="L8" s="39">
        <f t="shared" si="0"/>
        <v>6415</v>
      </c>
      <c r="M8" s="39">
        <f t="shared" si="0"/>
        <v>4822</v>
      </c>
      <c r="N8" s="39">
        <f t="shared" si="0"/>
        <v>2678</v>
      </c>
    </row>
    <row r="9" spans="1:14" s="3" customFormat="1" ht="14.65" customHeight="1">
      <c r="A9" s="27" t="s">
        <v>30</v>
      </c>
      <c r="B9" s="42">
        <f t="shared" ref="B9:B19" si="1">SUM(C9:N9)</f>
        <v>76152</v>
      </c>
      <c r="C9" s="42">
        <v>8195</v>
      </c>
      <c r="D9" s="42">
        <v>5611</v>
      </c>
      <c r="E9" s="42">
        <v>6765</v>
      </c>
      <c r="F9" s="42">
        <v>2147</v>
      </c>
      <c r="G9" s="42">
        <v>2233</v>
      </c>
      <c r="H9" s="42">
        <v>1761</v>
      </c>
      <c r="I9" s="42">
        <v>1351</v>
      </c>
      <c r="J9" s="42">
        <v>18526</v>
      </c>
      <c r="K9" s="42">
        <v>16323</v>
      </c>
      <c r="L9" s="42">
        <v>6107</v>
      </c>
      <c r="M9" s="42">
        <v>4594</v>
      </c>
      <c r="N9" s="42">
        <v>2539</v>
      </c>
    </row>
    <row r="10" spans="1:14" s="3" customFormat="1" ht="14.65" customHeight="1">
      <c r="A10" s="28" t="s">
        <v>31</v>
      </c>
      <c r="B10" s="39" t="s">
        <v>53</v>
      </c>
      <c r="C10" s="39" t="s">
        <v>53</v>
      </c>
      <c r="D10" s="39" t="s">
        <v>53</v>
      </c>
      <c r="E10" s="39" t="s">
        <v>53</v>
      </c>
      <c r="F10" s="39" t="s">
        <v>53</v>
      </c>
      <c r="G10" s="39" t="s">
        <v>53</v>
      </c>
      <c r="H10" s="39" t="s">
        <v>53</v>
      </c>
      <c r="I10" s="39" t="s">
        <v>53</v>
      </c>
      <c r="J10" s="39" t="s">
        <v>53</v>
      </c>
      <c r="K10" s="39" t="s">
        <v>53</v>
      </c>
      <c r="L10" s="39" t="s">
        <v>53</v>
      </c>
      <c r="M10" s="39" t="s">
        <v>53</v>
      </c>
      <c r="N10" s="39" t="s">
        <v>53</v>
      </c>
    </row>
    <row r="11" spans="1:14" s="3" customFormat="1" ht="14.65" customHeight="1">
      <c r="A11" s="29" t="s">
        <v>32</v>
      </c>
      <c r="B11" s="42">
        <f t="shared" si="1"/>
        <v>435</v>
      </c>
      <c r="C11" s="42">
        <v>58</v>
      </c>
      <c r="D11" s="42">
        <v>39</v>
      </c>
      <c r="E11" s="42">
        <v>32</v>
      </c>
      <c r="F11" s="42">
        <v>21</v>
      </c>
      <c r="G11" s="42">
        <v>15</v>
      </c>
      <c r="H11" s="42">
        <v>13</v>
      </c>
      <c r="I11" s="42">
        <v>13</v>
      </c>
      <c r="J11" s="42">
        <v>101</v>
      </c>
      <c r="K11" s="42">
        <v>57</v>
      </c>
      <c r="L11" s="42">
        <v>45</v>
      </c>
      <c r="M11" s="42">
        <v>31</v>
      </c>
      <c r="N11" s="42">
        <v>10</v>
      </c>
    </row>
    <row r="12" spans="1:14" s="3" customFormat="1" ht="14.65" customHeight="1">
      <c r="A12" s="28" t="s">
        <v>33</v>
      </c>
      <c r="B12" s="39">
        <f t="shared" si="1"/>
        <v>5592</v>
      </c>
      <c r="C12" s="39">
        <v>601</v>
      </c>
      <c r="D12" s="39">
        <v>349</v>
      </c>
      <c r="E12" s="39">
        <v>318</v>
      </c>
      <c r="F12" s="39">
        <v>115</v>
      </c>
      <c r="G12" s="39">
        <v>89</v>
      </c>
      <c r="H12" s="39">
        <v>77</v>
      </c>
      <c r="I12" s="39">
        <v>35</v>
      </c>
      <c r="J12" s="39">
        <v>2582</v>
      </c>
      <c r="K12" s="39">
        <v>625</v>
      </c>
      <c r="L12" s="39">
        <v>375</v>
      </c>
      <c r="M12" s="39">
        <v>271</v>
      </c>
      <c r="N12" s="39">
        <v>155</v>
      </c>
    </row>
    <row r="13" spans="1:14" s="3" customFormat="1" ht="14.65" customHeight="1">
      <c r="A13" s="29" t="s">
        <v>34</v>
      </c>
      <c r="B13" s="64" t="s">
        <v>53</v>
      </c>
      <c r="C13" s="64" t="s">
        <v>53</v>
      </c>
      <c r="D13" s="64" t="s">
        <v>53</v>
      </c>
      <c r="E13" s="64" t="s">
        <v>53</v>
      </c>
      <c r="F13" s="64" t="s">
        <v>53</v>
      </c>
      <c r="G13" s="64" t="s">
        <v>53</v>
      </c>
      <c r="H13" s="64" t="s">
        <v>53</v>
      </c>
      <c r="I13" s="64" t="s">
        <v>53</v>
      </c>
      <c r="J13" s="64" t="s">
        <v>53</v>
      </c>
      <c r="K13" s="64" t="s">
        <v>53</v>
      </c>
      <c r="L13" s="64" t="s">
        <v>53</v>
      </c>
      <c r="M13" s="64" t="s">
        <v>53</v>
      </c>
      <c r="N13" s="64" t="s">
        <v>53</v>
      </c>
    </row>
    <row r="14" spans="1:14" s="3" customFormat="1" ht="14.65" customHeight="1">
      <c r="A14" s="28" t="s">
        <v>35</v>
      </c>
      <c r="B14" s="39">
        <f t="shared" si="1"/>
        <v>18795</v>
      </c>
      <c r="C14" s="39">
        <v>893</v>
      </c>
      <c r="D14" s="39">
        <v>479</v>
      </c>
      <c r="E14" s="39">
        <v>539</v>
      </c>
      <c r="F14" s="39">
        <v>147</v>
      </c>
      <c r="G14" s="39">
        <v>133</v>
      </c>
      <c r="H14" s="39">
        <v>77</v>
      </c>
      <c r="I14" s="39">
        <v>65</v>
      </c>
      <c r="J14" s="39">
        <v>14386</v>
      </c>
      <c r="K14" s="39">
        <v>624</v>
      </c>
      <c r="L14" s="39">
        <v>556</v>
      </c>
      <c r="M14" s="39">
        <v>525</v>
      </c>
      <c r="N14" s="39">
        <v>371</v>
      </c>
    </row>
    <row r="15" spans="1:14" s="3" customFormat="1" ht="14.65" customHeight="1">
      <c r="A15" s="29" t="s">
        <v>36</v>
      </c>
      <c r="B15" s="42">
        <f t="shared" si="1"/>
        <v>3677</v>
      </c>
      <c r="C15" s="42">
        <v>421</v>
      </c>
      <c r="D15" s="42">
        <v>342</v>
      </c>
      <c r="E15" s="42">
        <v>528</v>
      </c>
      <c r="F15" s="42">
        <v>133</v>
      </c>
      <c r="G15" s="42">
        <v>120</v>
      </c>
      <c r="H15" s="42">
        <v>148</v>
      </c>
      <c r="I15" s="42">
        <v>127</v>
      </c>
      <c r="J15" s="42">
        <v>375</v>
      </c>
      <c r="K15" s="42">
        <v>678</v>
      </c>
      <c r="L15" s="42">
        <v>356</v>
      </c>
      <c r="M15" s="42">
        <v>281</v>
      </c>
      <c r="N15" s="42">
        <v>168</v>
      </c>
    </row>
    <row r="16" spans="1:14" s="3" customFormat="1" ht="14.65" customHeight="1">
      <c r="A16" s="28" t="s">
        <v>37</v>
      </c>
      <c r="B16" s="39">
        <f t="shared" si="1"/>
        <v>8129</v>
      </c>
      <c r="C16" s="39">
        <v>1018</v>
      </c>
      <c r="D16" s="39">
        <v>766</v>
      </c>
      <c r="E16" s="39">
        <v>770</v>
      </c>
      <c r="F16" s="39">
        <v>385</v>
      </c>
      <c r="G16" s="39">
        <v>421</v>
      </c>
      <c r="H16" s="39">
        <v>401</v>
      </c>
      <c r="I16" s="39">
        <v>290</v>
      </c>
      <c r="J16" s="39">
        <v>346</v>
      </c>
      <c r="K16" s="39">
        <v>1421</v>
      </c>
      <c r="L16" s="39">
        <v>1048</v>
      </c>
      <c r="M16" s="39">
        <v>832</v>
      </c>
      <c r="N16" s="39">
        <v>431</v>
      </c>
    </row>
    <row r="17" spans="1:14" s="3" customFormat="1" ht="14.65" customHeight="1">
      <c r="A17" s="29" t="s">
        <v>38</v>
      </c>
      <c r="B17" s="42">
        <f t="shared" si="1"/>
        <v>13516</v>
      </c>
      <c r="C17" s="42">
        <v>1766</v>
      </c>
      <c r="D17" s="42">
        <v>1582</v>
      </c>
      <c r="E17" s="42">
        <v>2102</v>
      </c>
      <c r="F17" s="42">
        <v>535</v>
      </c>
      <c r="G17" s="42">
        <v>599</v>
      </c>
      <c r="H17" s="42">
        <v>479</v>
      </c>
      <c r="I17" s="42">
        <v>420</v>
      </c>
      <c r="J17" s="42">
        <v>189</v>
      </c>
      <c r="K17" s="42">
        <v>2696</v>
      </c>
      <c r="L17" s="42">
        <v>1478</v>
      </c>
      <c r="M17" s="42">
        <v>1090</v>
      </c>
      <c r="N17" s="42">
        <v>580</v>
      </c>
    </row>
    <row r="18" spans="1:14" s="3" customFormat="1" ht="14.65" customHeight="1">
      <c r="A18" s="28" t="s">
        <v>39</v>
      </c>
      <c r="B18" s="39">
        <f t="shared" si="1"/>
        <v>23341</v>
      </c>
      <c r="C18" s="39">
        <v>3145</v>
      </c>
      <c r="D18" s="39">
        <v>1814</v>
      </c>
      <c r="E18" s="39">
        <v>2084</v>
      </c>
      <c r="F18" s="39">
        <v>689</v>
      </c>
      <c r="G18" s="39">
        <v>753</v>
      </c>
      <c r="H18" s="39">
        <v>453</v>
      </c>
      <c r="I18" s="39">
        <v>304</v>
      </c>
      <c r="J18" s="39">
        <v>76</v>
      </c>
      <c r="K18" s="39">
        <v>9932</v>
      </c>
      <c r="L18" s="39">
        <v>2019</v>
      </c>
      <c r="M18" s="39">
        <v>1372</v>
      </c>
      <c r="N18" s="39">
        <v>700</v>
      </c>
    </row>
    <row r="19" spans="1:14" s="3" customFormat="1" ht="14.65" customHeight="1">
      <c r="A19" s="29" t="s">
        <v>40</v>
      </c>
      <c r="B19" s="42">
        <f t="shared" si="1"/>
        <v>2142</v>
      </c>
      <c r="C19" s="42">
        <v>265</v>
      </c>
      <c r="D19" s="42">
        <v>208</v>
      </c>
      <c r="E19" s="42">
        <v>365</v>
      </c>
      <c r="F19" s="42">
        <v>113</v>
      </c>
      <c r="G19" s="42">
        <v>95</v>
      </c>
      <c r="H19" s="42">
        <v>105</v>
      </c>
      <c r="I19" s="42">
        <v>94</v>
      </c>
      <c r="J19" s="42">
        <v>166</v>
      </c>
      <c r="K19" s="42">
        <v>263</v>
      </c>
      <c r="L19" s="42">
        <v>195</v>
      </c>
      <c r="M19" s="42">
        <v>162</v>
      </c>
      <c r="N19" s="42">
        <v>111</v>
      </c>
    </row>
    <row r="20" spans="1:14" s="3" customFormat="1" ht="14.65" customHeight="1">
      <c r="A20" s="30" t="s">
        <v>41</v>
      </c>
      <c r="B20" s="39">
        <f>SUM(C20:N20)</f>
        <v>3865</v>
      </c>
      <c r="C20" s="39">
        <v>341</v>
      </c>
      <c r="D20" s="39">
        <v>238</v>
      </c>
      <c r="E20" s="39">
        <v>358</v>
      </c>
      <c r="F20" s="39">
        <v>153</v>
      </c>
      <c r="G20" s="39">
        <v>148</v>
      </c>
      <c r="H20" s="39">
        <v>148</v>
      </c>
      <c r="I20" s="39">
        <v>152</v>
      </c>
      <c r="J20" s="39">
        <v>797</v>
      </c>
      <c r="K20" s="39">
        <v>855</v>
      </c>
      <c r="L20" s="39">
        <v>308</v>
      </c>
      <c r="M20" s="39">
        <v>228</v>
      </c>
      <c r="N20" s="39">
        <v>139</v>
      </c>
    </row>
    <row r="21" spans="1:14" s="3" customFormat="1" ht="14.65" customHeight="1">
      <c r="A21" s="29" t="s">
        <v>42</v>
      </c>
      <c r="B21" s="42">
        <f t="shared" ref="B21:B26" si="2">SUM(C21:N21)</f>
        <v>964</v>
      </c>
      <c r="C21" s="42">
        <v>52</v>
      </c>
      <c r="D21" s="42">
        <v>38</v>
      </c>
      <c r="E21" s="42">
        <v>42</v>
      </c>
      <c r="F21" s="42">
        <v>28</v>
      </c>
      <c r="G21" s="42">
        <v>16</v>
      </c>
      <c r="H21" s="42">
        <v>14</v>
      </c>
      <c r="I21" s="42">
        <v>25</v>
      </c>
      <c r="J21" s="42">
        <v>402</v>
      </c>
      <c r="K21" s="42">
        <v>190</v>
      </c>
      <c r="L21" s="42">
        <v>78</v>
      </c>
      <c r="M21" s="42">
        <v>53</v>
      </c>
      <c r="N21" s="42">
        <v>26</v>
      </c>
    </row>
    <row r="22" spans="1:14" s="3" customFormat="1" ht="14.65" customHeight="1">
      <c r="A22" s="28" t="s">
        <v>43</v>
      </c>
      <c r="B22" s="39">
        <f t="shared" si="2"/>
        <v>273</v>
      </c>
      <c r="C22" s="39">
        <v>21</v>
      </c>
      <c r="D22" s="39">
        <v>8</v>
      </c>
      <c r="E22" s="39">
        <v>31</v>
      </c>
      <c r="F22" s="39">
        <v>7</v>
      </c>
      <c r="G22" s="39">
        <v>10</v>
      </c>
      <c r="H22" s="39">
        <v>14</v>
      </c>
      <c r="I22" s="39">
        <v>16</v>
      </c>
      <c r="J22" s="39">
        <v>61</v>
      </c>
      <c r="K22" s="39">
        <v>66</v>
      </c>
      <c r="L22" s="39">
        <v>16</v>
      </c>
      <c r="M22" s="39">
        <v>12</v>
      </c>
      <c r="N22" s="39">
        <v>11</v>
      </c>
    </row>
    <row r="23" spans="1:14" s="3" customFormat="1" ht="14.65" customHeight="1">
      <c r="A23" s="29" t="s">
        <v>44</v>
      </c>
      <c r="B23" s="64" t="s">
        <v>53</v>
      </c>
      <c r="C23" s="64" t="s">
        <v>53</v>
      </c>
      <c r="D23" s="64" t="s">
        <v>53</v>
      </c>
      <c r="E23" s="64" t="s">
        <v>53</v>
      </c>
      <c r="F23" s="64" t="s">
        <v>53</v>
      </c>
      <c r="G23" s="64" t="s">
        <v>53</v>
      </c>
      <c r="H23" s="64" t="s">
        <v>53</v>
      </c>
      <c r="I23" s="64" t="s">
        <v>53</v>
      </c>
      <c r="J23" s="64" t="s">
        <v>53</v>
      </c>
      <c r="K23" s="64" t="s">
        <v>53</v>
      </c>
      <c r="L23" s="64" t="s">
        <v>53</v>
      </c>
      <c r="M23" s="64" t="s">
        <v>53</v>
      </c>
      <c r="N23" s="64" t="s">
        <v>53</v>
      </c>
    </row>
    <row r="24" spans="1:14" s="3" customFormat="1" ht="14.65" customHeight="1">
      <c r="A24" s="28" t="s">
        <v>45</v>
      </c>
      <c r="B24" s="39">
        <f t="shared" si="2"/>
        <v>541</v>
      </c>
      <c r="C24" s="39">
        <v>52</v>
      </c>
      <c r="D24" s="39">
        <v>31</v>
      </c>
      <c r="E24" s="39">
        <v>33</v>
      </c>
      <c r="F24" s="39">
        <v>21</v>
      </c>
      <c r="G24" s="39">
        <v>20</v>
      </c>
      <c r="H24" s="39">
        <v>17</v>
      </c>
      <c r="I24" s="39">
        <v>29</v>
      </c>
      <c r="J24" s="39">
        <v>47</v>
      </c>
      <c r="K24" s="39">
        <v>175</v>
      </c>
      <c r="L24" s="39">
        <v>60</v>
      </c>
      <c r="M24" s="39">
        <v>36</v>
      </c>
      <c r="N24" s="39">
        <v>20</v>
      </c>
    </row>
    <row r="25" spans="1:14" s="3" customFormat="1" ht="14.65" customHeight="1">
      <c r="A25" s="29" t="s">
        <v>46</v>
      </c>
      <c r="B25" s="42">
        <f t="shared" si="2"/>
        <v>573</v>
      </c>
      <c r="C25" s="42">
        <v>56</v>
      </c>
      <c r="D25" s="42">
        <v>49</v>
      </c>
      <c r="E25" s="42">
        <v>58</v>
      </c>
      <c r="F25" s="42">
        <v>23</v>
      </c>
      <c r="G25" s="42">
        <v>24</v>
      </c>
      <c r="H25" s="42">
        <v>25</v>
      </c>
      <c r="I25" s="42">
        <v>34</v>
      </c>
      <c r="J25" s="42">
        <v>144</v>
      </c>
      <c r="K25" s="42">
        <v>73</v>
      </c>
      <c r="L25" s="42">
        <v>37</v>
      </c>
      <c r="M25" s="42">
        <v>32</v>
      </c>
      <c r="N25" s="42">
        <v>18</v>
      </c>
    </row>
    <row r="26" spans="1:14" s="3" customFormat="1" ht="14.65" customHeight="1">
      <c r="A26" s="28" t="s">
        <v>47</v>
      </c>
      <c r="B26" s="39">
        <f t="shared" si="2"/>
        <v>1265</v>
      </c>
      <c r="C26" s="39">
        <v>135</v>
      </c>
      <c r="D26" s="39">
        <v>97</v>
      </c>
      <c r="E26" s="39">
        <v>174</v>
      </c>
      <c r="F26" s="39">
        <v>69</v>
      </c>
      <c r="G26" s="39">
        <v>67</v>
      </c>
      <c r="H26" s="39">
        <v>68</v>
      </c>
      <c r="I26" s="39">
        <v>44</v>
      </c>
      <c r="J26" s="39">
        <v>91</v>
      </c>
      <c r="K26" s="39">
        <v>302</v>
      </c>
      <c r="L26" s="39">
        <v>88</v>
      </c>
      <c r="M26" s="39">
        <v>77</v>
      </c>
      <c r="N26" s="39">
        <v>53</v>
      </c>
    </row>
    <row r="27" spans="1:14" s="3" customFormat="1" ht="14.65" customHeight="1">
      <c r="B27" s="364" t="s">
        <v>48</v>
      </c>
      <c r="C27" s="364"/>
      <c r="D27" s="364"/>
      <c r="E27" s="364"/>
      <c r="F27" s="364"/>
      <c r="G27" s="364"/>
      <c r="H27" s="364"/>
      <c r="I27" s="364"/>
      <c r="J27" s="364"/>
      <c r="K27" s="364"/>
      <c r="L27" s="364"/>
      <c r="M27" s="364"/>
      <c r="N27" s="364"/>
    </row>
    <row r="28" spans="1:14" s="3" customFormat="1" ht="14.65" customHeight="1">
      <c r="A28" s="26" t="s">
        <v>29</v>
      </c>
      <c r="B28" s="39">
        <f>B8*100/$B8</f>
        <v>100</v>
      </c>
      <c r="C28" s="60">
        <f t="shared" ref="C28:N28" si="3">C8*100/$B8</f>
        <v>10.667733106714824</v>
      </c>
      <c r="D28" s="60">
        <f t="shared" si="3"/>
        <v>7.3096966894534914</v>
      </c>
      <c r="E28" s="60">
        <f t="shared" si="3"/>
        <v>8.9018583550995416</v>
      </c>
      <c r="F28" s="60">
        <f t="shared" si="3"/>
        <v>2.8743891922966371</v>
      </c>
      <c r="G28" s="60">
        <f t="shared" si="3"/>
        <v>2.9756176812427357</v>
      </c>
      <c r="H28" s="60">
        <f t="shared" si="3"/>
        <v>2.3857430296062088</v>
      </c>
      <c r="I28" s="60">
        <f t="shared" si="3"/>
        <v>1.8783508504442805</v>
      </c>
      <c r="J28" s="60">
        <f t="shared" si="3"/>
        <v>24.14861841858605</v>
      </c>
      <c r="K28" s="60">
        <f t="shared" si="3"/>
        <v>21.467938063161579</v>
      </c>
      <c r="L28" s="60">
        <f t="shared" si="3"/>
        <v>8.0170463776447498</v>
      </c>
      <c r="M28" s="60">
        <f t="shared" si="3"/>
        <v>6.026219428371471</v>
      </c>
      <c r="N28" s="60">
        <f t="shared" si="3"/>
        <v>3.3467888073784322</v>
      </c>
    </row>
    <row r="29" spans="1:14" s="3" customFormat="1" ht="14.65" customHeight="1">
      <c r="A29" s="27" t="s">
        <v>30</v>
      </c>
      <c r="B29" s="42">
        <f t="shared" ref="B29:N44" si="4">B9*100/$B9</f>
        <v>100</v>
      </c>
      <c r="C29" s="61">
        <f t="shared" si="4"/>
        <v>10.761371992856393</v>
      </c>
      <c r="D29" s="61">
        <f t="shared" si="4"/>
        <v>7.3681584200021009</v>
      </c>
      <c r="E29" s="61">
        <f t="shared" si="4"/>
        <v>8.883548692089505</v>
      </c>
      <c r="F29" s="61">
        <f t="shared" si="4"/>
        <v>2.8193612774451098</v>
      </c>
      <c r="G29" s="61">
        <f t="shared" si="4"/>
        <v>2.9322933081206011</v>
      </c>
      <c r="H29" s="61">
        <f t="shared" si="4"/>
        <v>2.3124803025527894</v>
      </c>
      <c r="I29" s="61">
        <f t="shared" si="4"/>
        <v>1.7740834121231221</v>
      </c>
      <c r="J29" s="61">
        <f t="shared" si="4"/>
        <v>24.32766046853661</v>
      </c>
      <c r="K29" s="61">
        <f t="shared" si="4"/>
        <v>21.434762054837694</v>
      </c>
      <c r="L29" s="61">
        <f t="shared" si="4"/>
        <v>8.0194873411072596</v>
      </c>
      <c r="M29" s="61">
        <f t="shared" si="4"/>
        <v>6.0326714991070487</v>
      </c>
      <c r="N29" s="61">
        <f t="shared" si="4"/>
        <v>3.3341212312217672</v>
      </c>
    </row>
    <row r="30" spans="1:14" s="3" customFormat="1" ht="14.65" customHeight="1">
      <c r="A30" s="28" t="s">
        <v>31</v>
      </c>
      <c r="B30" s="39" t="s">
        <v>53</v>
      </c>
      <c r="C30" s="60" t="s">
        <v>53</v>
      </c>
      <c r="D30" s="60" t="s">
        <v>53</v>
      </c>
      <c r="E30" s="60" t="s">
        <v>53</v>
      </c>
      <c r="F30" s="60" t="s">
        <v>53</v>
      </c>
      <c r="G30" s="60" t="s">
        <v>53</v>
      </c>
      <c r="H30" s="60" t="s">
        <v>53</v>
      </c>
      <c r="I30" s="60" t="s">
        <v>53</v>
      </c>
      <c r="J30" s="60" t="s">
        <v>53</v>
      </c>
      <c r="K30" s="60" t="s">
        <v>53</v>
      </c>
      <c r="L30" s="60" t="s">
        <v>53</v>
      </c>
      <c r="M30" s="60" t="s">
        <v>53</v>
      </c>
      <c r="N30" s="60" t="s">
        <v>53</v>
      </c>
    </row>
    <row r="31" spans="1:14" s="3" customFormat="1" ht="14.65" customHeight="1">
      <c r="A31" s="29" t="s">
        <v>32</v>
      </c>
      <c r="B31" s="42">
        <f t="shared" si="4"/>
        <v>100</v>
      </c>
      <c r="C31" s="61">
        <f t="shared" si="4"/>
        <v>13.333333333333334</v>
      </c>
      <c r="D31" s="61">
        <f t="shared" si="4"/>
        <v>8.9655172413793096</v>
      </c>
      <c r="E31" s="61">
        <f t="shared" si="4"/>
        <v>7.3563218390804597</v>
      </c>
      <c r="F31" s="61">
        <f t="shared" si="4"/>
        <v>4.8275862068965516</v>
      </c>
      <c r="G31" s="61">
        <f t="shared" si="4"/>
        <v>3.4482758620689653</v>
      </c>
      <c r="H31" s="61">
        <f t="shared" si="4"/>
        <v>2.9885057471264367</v>
      </c>
      <c r="I31" s="61">
        <f t="shared" si="4"/>
        <v>2.9885057471264367</v>
      </c>
      <c r="J31" s="61">
        <f t="shared" si="4"/>
        <v>23.2183908045977</v>
      </c>
      <c r="K31" s="61">
        <f t="shared" si="4"/>
        <v>13.103448275862069</v>
      </c>
      <c r="L31" s="61">
        <f t="shared" si="4"/>
        <v>10.344827586206897</v>
      </c>
      <c r="M31" s="61">
        <f t="shared" si="4"/>
        <v>7.1264367816091951</v>
      </c>
      <c r="N31" s="61">
        <f t="shared" si="4"/>
        <v>2.2988505747126435</v>
      </c>
    </row>
    <row r="32" spans="1:14" s="3" customFormat="1" ht="14.65" customHeight="1">
      <c r="A32" s="28" t="s">
        <v>33</v>
      </c>
      <c r="B32" s="39">
        <f t="shared" si="4"/>
        <v>100</v>
      </c>
      <c r="C32" s="60">
        <f t="shared" si="4"/>
        <v>10.747496423462088</v>
      </c>
      <c r="D32" s="60">
        <f t="shared" si="4"/>
        <v>6.2410586552217451</v>
      </c>
      <c r="E32" s="60">
        <f t="shared" si="4"/>
        <v>5.6866952789699567</v>
      </c>
      <c r="F32" s="60">
        <f t="shared" si="4"/>
        <v>2.0565092989985696</v>
      </c>
      <c r="G32" s="60">
        <f t="shared" si="4"/>
        <v>1.5915593705293276</v>
      </c>
      <c r="H32" s="60">
        <f t="shared" si="4"/>
        <v>1.3769670958512161</v>
      </c>
      <c r="I32" s="60">
        <f t="shared" si="4"/>
        <v>0.62589413447782549</v>
      </c>
      <c r="J32" s="60">
        <f t="shared" si="4"/>
        <v>46.17310443490701</v>
      </c>
      <c r="K32" s="60">
        <f t="shared" si="4"/>
        <v>11.176680972818312</v>
      </c>
      <c r="L32" s="60">
        <f t="shared" si="4"/>
        <v>6.7060085836909868</v>
      </c>
      <c r="M32" s="60">
        <f t="shared" si="4"/>
        <v>4.8462088698140198</v>
      </c>
      <c r="N32" s="60">
        <f t="shared" si="4"/>
        <v>2.7718168812589412</v>
      </c>
    </row>
    <row r="33" spans="1:14" s="3" customFormat="1" ht="14.65" customHeight="1">
      <c r="A33" s="29" t="s">
        <v>34</v>
      </c>
      <c r="B33" s="64" t="s">
        <v>53</v>
      </c>
      <c r="C33" s="64" t="s">
        <v>53</v>
      </c>
      <c r="D33" s="64" t="s">
        <v>53</v>
      </c>
      <c r="E33" s="64" t="s">
        <v>53</v>
      </c>
      <c r="F33" s="64" t="s">
        <v>53</v>
      </c>
      <c r="G33" s="64" t="s">
        <v>53</v>
      </c>
      <c r="H33" s="64" t="s">
        <v>53</v>
      </c>
      <c r="I33" s="64" t="s">
        <v>53</v>
      </c>
      <c r="J33" s="64" t="s">
        <v>53</v>
      </c>
      <c r="K33" s="64" t="s">
        <v>53</v>
      </c>
      <c r="L33" s="64" t="s">
        <v>53</v>
      </c>
      <c r="M33" s="64" t="s">
        <v>53</v>
      </c>
      <c r="N33" s="64" t="s">
        <v>53</v>
      </c>
    </row>
    <row r="34" spans="1:14" s="3" customFormat="1" ht="14.65" customHeight="1">
      <c r="A34" s="28" t="s">
        <v>35</v>
      </c>
      <c r="B34" s="39">
        <f t="shared" si="4"/>
        <v>100</v>
      </c>
      <c r="C34" s="60">
        <f t="shared" si="4"/>
        <v>4.7512636339451984</v>
      </c>
      <c r="D34" s="60">
        <f t="shared" si="4"/>
        <v>2.5485501463155096</v>
      </c>
      <c r="E34" s="60">
        <f t="shared" si="4"/>
        <v>2.8677839851024207</v>
      </c>
      <c r="F34" s="60">
        <f t="shared" si="4"/>
        <v>0.78212290502793291</v>
      </c>
      <c r="G34" s="60">
        <f t="shared" si="4"/>
        <v>0.707635009310987</v>
      </c>
      <c r="H34" s="60">
        <f t="shared" si="4"/>
        <v>0.40968342644320299</v>
      </c>
      <c r="I34" s="60">
        <f t="shared" si="4"/>
        <v>0.3458366586858207</v>
      </c>
      <c r="J34" s="60">
        <f t="shared" si="4"/>
        <v>76.541633413141795</v>
      </c>
      <c r="K34" s="60">
        <f t="shared" si="4"/>
        <v>3.3200319233838789</v>
      </c>
      <c r="L34" s="60">
        <f t="shared" si="4"/>
        <v>2.9582335727587123</v>
      </c>
      <c r="M34" s="60">
        <f t="shared" si="4"/>
        <v>2.7932960893854748</v>
      </c>
      <c r="N34" s="60">
        <f t="shared" si="4"/>
        <v>1.9739292364990688</v>
      </c>
    </row>
    <row r="35" spans="1:14" s="3" customFormat="1" ht="14.65" customHeight="1">
      <c r="A35" s="29" t="s">
        <v>36</v>
      </c>
      <c r="B35" s="42">
        <f t="shared" si="4"/>
        <v>100</v>
      </c>
      <c r="C35" s="61">
        <f t="shared" si="4"/>
        <v>11.449551264617895</v>
      </c>
      <c r="D35" s="61">
        <f t="shared" si="4"/>
        <v>9.3010606472667927</v>
      </c>
      <c r="E35" s="61">
        <f t="shared" si="4"/>
        <v>14.35953222735926</v>
      </c>
      <c r="F35" s="61">
        <f t="shared" si="4"/>
        <v>3.617079140603753</v>
      </c>
      <c r="G35" s="61">
        <f t="shared" si="4"/>
        <v>3.2635300516725589</v>
      </c>
      <c r="H35" s="61">
        <f t="shared" si="4"/>
        <v>4.0250203970628231</v>
      </c>
      <c r="I35" s="61">
        <f t="shared" si="4"/>
        <v>3.453902638020125</v>
      </c>
      <c r="J35" s="61">
        <f t="shared" si="4"/>
        <v>10.198531411476747</v>
      </c>
      <c r="K35" s="61">
        <f t="shared" si="4"/>
        <v>18.438944791949961</v>
      </c>
      <c r="L35" s="61">
        <f t="shared" si="4"/>
        <v>9.6818058199619248</v>
      </c>
      <c r="M35" s="61">
        <f t="shared" si="4"/>
        <v>7.6420995376665761</v>
      </c>
      <c r="N35" s="61">
        <f t="shared" si="4"/>
        <v>4.5689420723415832</v>
      </c>
    </row>
    <row r="36" spans="1:14" s="3" customFormat="1" ht="14.65" customHeight="1">
      <c r="A36" s="28" t="s">
        <v>37</v>
      </c>
      <c r="B36" s="39">
        <f t="shared" si="4"/>
        <v>100</v>
      </c>
      <c r="C36" s="60">
        <f t="shared" si="4"/>
        <v>12.523065567720506</v>
      </c>
      <c r="D36" s="60">
        <f t="shared" si="4"/>
        <v>9.4230532660843895</v>
      </c>
      <c r="E36" s="60">
        <f t="shared" si="4"/>
        <v>9.472259810554803</v>
      </c>
      <c r="F36" s="60">
        <f t="shared" si="4"/>
        <v>4.7361299052774015</v>
      </c>
      <c r="G36" s="60">
        <f t="shared" si="4"/>
        <v>5.1789888055111328</v>
      </c>
      <c r="H36" s="60">
        <f t="shared" si="4"/>
        <v>4.93295608315906</v>
      </c>
      <c r="I36" s="60">
        <f t="shared" si="4"/>
        <v>3.5674744741050559</v>
      </c>
      <c r="J36" s="60">
        <f t="shared" si="4"/>
        <v>4.2563660966908596</v>
      </c>
      <c r="K36" s="60">
        <f t="shared" si="4"/>
        <v>17.480624923114775</v>
      </c>
      <c r="L36" s="60">
        <f t="shared" si="4"/>
        <v>12.892114651248615</v>
      </c>
      <c r="M36" s="60">
        <f t="shared" si="4"/>
        <v>10.234961249846229</v>
      </c>
      <c r="N36" s="60">
        <f t="shared" si="4"/>
        <v>5.3020051666871693</v>
      </c>
    </row>
    <row r="37" spans="1:14" s="3" customFormat="1" ht="14.65" customHeight="1">
      <c r="A37" s="29" t="s">
        <v>38</v>
      </c>
      <c r="B37" s="42">
        <f t="shared" si="4"/>
        <v>100</v>
      </c>
      <c r="C37" s="61">
        <f t="shared" si="4"/>
        <v>13.065995856762356</v>
      </c>
      <c r="D37" s="61">
        <f t="shared" si="4"/>
        <v>11.704646345072506</v>
      </c>
      <c r="E37" s="61">
        <f t="shared" si="4"/>
        <v>15.551938443326428</v>
      </c>
      <c r="F37" s="61">
        <f t="shared" si="4"/>
        <v>3.9582716780112461</v>
      </c>
      <c r="G37" s="61">
        <f t="shared" si="4"/>
        <v>4.4317845516424974</v>
      </c>
      <c r="H37" s="61">
        <f t="shared" si="4"/>
        <v>3.5439479135839007</v>
      </c>
      <c r="I37" s="61">
        <f t="shared" si="4"/>
        <v>3.1074282332050904</v>
      </c>
      <c r="J37" s="61">
        <f t="shared" si="4"/>
        <v>1.3983427049422905</v>
      </c>
      <c r="K37" s="61">
        <f t="shared" si="4"/>
        <v>19.946729801716483</v>
      </c>
      <c r="L37" s="61">
        <f t="shared" si="4"/>
        <v>10.935187925421722</v>
      </c>
      <c r="M37" s="61">
        <f t="shared" si="4"/>
        <v>8.064516129032258</v>
      </c>
      <c r="N37" s="61">
        <f t="shared" si="4"/>
        <v>4.2912104172832199</v>
      </c>
    </row>
    <row r="38" spans="1:14" s="3" customFormat="1" ht="14.65" customHeight="1">
      <c r="A38" s="28" t="s">
        <v>39</v>
      </c>
      <c r="B38" s="39">
        <f t="shared" si="4"/>
        <v>100</v>
      </c>
      <c r="C38" s="60">
        <f t="shared" si="4"/>
        <v>13.47414420975965</v>
      </c>
      <c r="D38" s="60">
        <f t="shared" si="4"/>
        <v>7.7717321451523071</v>
      </c>
      <c r="E38" s="60">
        <f t="shared" si="4"/>
        <v>8.9284949230966966</v>
      </c>
      <c r="F38" s="60">
        <f t="shared" si="4"/>
        <v>2.9518872370506832</v>
      </c>
      <c r="G38" s="60">
        <f t="shared" si="4"/>
        <v>3.2260828584893533</v>
      </c>
      <c r="H38" s="60">
        <f t="shared" si="4"/>
        <v>1.9407908829955871</v>
      </c>
      <c r="I38" s="60">
        <f t="shared" si="4"/>
        <v>1.3024292018336832</v>
      </c>
      <c r="J38" s="60">
        <f t="shared" si="4"/>
        <v>0.32560730045842079</v>
      </c>
      <c r="K38" s="60">
        <f t="shared" si="4"/>
        <v>42.551733002013627</v>
      </c>
      <c r="L38" s="60">
        <f t="shared" si="4"/>
        <v>8.6500149950730467</v>
      </c>
      <c r="M38" s="60">
        <f t="shared" si="4"/>
        <v>5.8780686345914912</v>
      </c>
      <c r="N38" s="60">
        <f t="shared" si="4"/>
        <v>2.9990146094854548</v>
      </c>
    </row>
    <row r="39" spans="1:14" s="3" customFormat="1" ht="14.65" customHeight="1">
      <c r="A39" s="29" t="s">
        <v>40</v>
      </c>
      <c r="B39" s="42">
        <f t="shared" si="4"/>
        <v>100</v>
      </c>
      <c r="C39" s="61">
        <f t="shared" si="4"/>
        <v>12.371615312791784</v>
      </c>
      <c r="D39" s="61">
        <f t="shared" si="4"/>
        <v>9.7105508870214745</v>
      </c>
      <c r="E39" s="61">
        <f t="shared" si="4"/>
        <v>17.040149393090569</v>
      </c>
      <c r="F39" s="61">
        <f t="shared" si="4"/>
        <v>5.2754435107376283</v>
      </c>
      <c r="G39" s="61">
        <f t="shared" si="4"/>
        <v>4.4351073762838471</v>
      </c>
      <c r="H39" s="61">
        <f t="shared" si="4"/>
        <v>4.9019607843137258</v>
      </c>
      <c r="I39" s="61">
        <f t="shared" si="4"/>
        <v>4.3884220354808594</v>
      </c>
      <c r="J39" s="61">
        <f t="shared" si="4"/>
        <v>7.7497665732959851</v>
      </c>
      <c r="K39" s="61">
        <f t="shared" si="4"/>
        <v>12.278244631185808</v>
      </c>
      <c r="L39" s="61">
        <f t="shared" si="4"/>
        <v>9.1036414565826327</v>
      </c>
      <c r="M39" s="61">
        <f t="shared" si="4"/>
        <v>7.5630252100840334</v>
      </c>
      <c r="N39" s="61">
        <f t="shared" si="4"/>
        <v>5.1820728291316529</v>
      </c>
    </row>
    <row r="40" spans="1:14" s="3" customFormat="1" ht="14.65" customHeight="1">
      <c r="A40" s="30" t="s">
        <v>41</v>
      </c>
      <c r="B40" s="39">
        <f t="shared" si="4"/>
        <v>100</v>
      </c>
      <c r="C40" s="60">
        <f t="shared" si="4"/>
        <v>8.8227684346701167</v>
      </c>
      <c r="D40" s="60">
        <f t="shared" si="4"/>
        <v>6.1578266494178528</v>
      </c>
      <c r="E40" s="60">
        <f t="shared" si="4"/>
        <v>9.262613195342821</v>
      </c>
      <c r="F40" s="60">
        <f t="shared" si="4"/>
        <v>3.9586028460543337</v>
      </c>
      <c r="G40" s="60">
        <f t="shared" si="4"/>
        <v>3.8292367399741267</v>
      </c>
      <c r="H40" s="60">
        <f t="shared" si="4"/>
        <v>3.8292367399741267</v>
      </c>
      <c r="I40" s="60">
        <f t="shared" si="4"/>
        <v>3.9327296248382924</v>
      </c>
      <c r="J40" s="60">
        <f t="shared" si="4"/>
        <v>20.620957309184995</v>
      </c>
      <c r="K40" s="60">
        <f t="shared" si="4"/>
        <v>22.121604139715394</v>
      </c>
      <c r="L40" s="60">
        <f t="shared" si="4"/>
        <v>7.9689521345407499</v>
      </c>
      <c r="M40" s="60">
        <f t="shared" si="4"/>
        <v>5.899094437257439</v>
      </c>
      <c r="N40" s="60">
        <f t="shared" si="4"/>
        <v>3.5963777490297542</v>
      </c>
    </row>
    <row r="41" spans="1:14" s="3" customFormat="1" ht="14.65" customHeight="1">
      <c r="A41" s="29" t="s">
        <v>42</v>
      </c>
      <c r="B41" s="42">
        <f t="shared" si="4"/>
        <v>100</v>
      </c>
      <c r="C41" s="61">
        <f t="shared" si="4"/>
        <v>5.394190871369295</v>
      </c>
      <c r="D41" s="61">
        <f t="shared" si="4"/>
        <v>3.9419087136929463</v>
      </c>
      <c r="E41" s="61">
        <f t="shared" si="4"/>
        <v>4.3568464730290453</v>
      </c>
      <c r="F41" s="61">
        <f t="shared" si="4"/>
        <v>2.904564315352697</v>
      </c>
      <c r="G41" s="61">
        <f t="shared" si="4"/>
        <v>1.6597510373443984</v>
      </c>
      <c r="H41" s="61">
        <f t="shared" si="4"/>
        <v>1.4522821576763485</v>
      </c>
      <c r="I41" s="61">
        <f t="shared" si="4"/>
        <v>2.5933609958506225</v>
      </c>
      <c r="J41" s="61">
        <f t="shared" si="4"/>
        <v>41.701244813278009</v>
      </c>
      <c r="K41" s="61">
        <f t="shared" si="4"/>
        <v>19.709543568464731</v>
      </c>
      <c r="L41" s="61">
        <f t="shared" si="4"/>
        <v>8.0912863070539416</v>
      </c>
      <c r="M41" s="61">
        <f t="shared" si="4"/>
        <v>5.4979253112033195</v>
      </c>
      <c r="N41" s="61">
        <f t="shared" si="4"/>
        <v>2.6970954356846475</v>
      </c>
    </row>
    <row r="42" spans="1:14" s="3" customFormat="1" ht="14.65" customHeight="1">
      <c r="A42" s="28" t="s">
        <v>43</v>
      </c>
      <c r="B42" s="39">
        <f t="shared" si="4"/>
        <v>100</v>
      </c>
      <c r="C42" s="60">
        <f t="shared" si="4"/>
        <v>7.6923076923076925</v>
      </c>
      <c r="D42" s="60">
        <f t="shared" si="4"/>
        <v>2.9304029304029302</v>
      </c>
      <c r="E42" s="60">
        <f t="shared" si="4"/>
        <v>11.355311355311356</v>
      </c>
      <c r="F42" s="60">
        <f t="shared" si="4"/>
        <v>2.5641025641025643</v>
      </c>
      <c r="G42" s="60">
        <f t="shared" si="4"/>
        <v>3.6630036630036629</v>
      </c>
      <c r="H42" s="60">
        <f t="shared" si="4"/>
        <v>5.1282051282051286</v>
      </c>
      <c r="I42" s="60">
        <f t="shared" si="4"/>
        <v>5.8608058608058604</v>
      </c>
      <c r="J42" s="60">
        <f t="shared" si="4"/>
        <v>22.344322344322343</v>
      </c>
      <c r="K42" s="60">
        <f t="shared" si="4"/>
        <v>24.175824175824175</v>
      </c>
      <c r="L42" s="60">
        <f t="shared" si="4"/>
        <v>5.8608058608058604</v>
      </c>
      <c r="M42" s="60">
        <f t="shared" si="4"/>
        <v>4.395604395604396</v>
      </c>
      <c r="N42" s="60">
        <f t="shared" si="4"/>
        <v>4.0293040293040292</v>
      </c>
    </row>
    <row r="43" spans="1:14" s="3" customFormat="1" ht="14.65" customHeight="1">
      <c r="A43" s="29" t="s">
        <v>44</v>
      </c>
      <c r="B43" s="64" t="s">
        <v>53</v>
      </c>
      <c r="C43" s="64" t="s">
        <v>53</v>
      </c>
      <c r="D43" s="64" t="s">
        <v>53</v>
      </c>
      <c r="E43" s="64" t="s">
        <v>53</v>
      </c>
      <c r="F43" s="64" t="s">
        <v>53</v>
      </c>
      <c r="G43" s="64" t="s">
        <v>53</v>
      </c>
      <c r="H43" s="64" t="s">
        <v>53</v>
      </c>
      <c r="I43" s="64" t="s">
        <v>53</v>
      </c>
      <c r="J43" s="64" t="s">
        <v>53</v>
      </c>
      <c r="K43" s="64" t="s">
        <v>53</v>
      </c>
      <c r="L43" s="64" t="s">
        <v>53</v>
      </c>
      <c r="M43" s="64" t="s">
        <v>53</v>
      </c>
      <c r="N43" s="64" t="s">
        <v>53</v>
      </c>
    </row>
    <row r="44" spans="1:14" s="3" customFormat="1" ht="14.65" customHeight="1">
      <c r="A44" s="28" t="s">
        <v>45</v>
      </c>
      <c r="B44" s="39">
        <f t="shared" si="4"/>
        <v>100</v>
      </c>
      <c r="C44" s="60">
        <f t="shared" si="4"/>
        <v>9.6118299445471358</v>
      </c>
      <c r="D44" s="60">
        <f t="shared" si="4"/>
        <v>5.730129390018484</v>
      </c>
      <c r="E44" s="60">
        <f t="shared" si="4"/>
        <v>6.0998151571164509</v>
      </c>
      <c r="F44" s="60">
        <f t="shared" si="4"/>
        <v>3.8817005545286505</v>
      </c>
      <c r="G44" s="60">
        <f t="shared" si="4"/>
        <v>3.6968576709796674</v>
      </c>
      <c r="H44" s="60">
        <f t="shared" si="4"/>
        <v>3.142329020332717</v>
      </c>
      <c r="I44" s="60">
        <f t="shared" si="4"/>
        <v>5.3604436229205179</v>
      </c>
      <c r="J44" s="60">
        <f t="shared" si="4"/>
        <v>8.6876155268022188</v>
      </c>
      <c r="K44" s="60">
        <f t="shared" si="4"/>
        <v>32.34750462107209</v>
      </c>
      <c r="L44" s="60">
        <f t="shared" si="4"/>
        <v>11.090573012939002</v>
      </c>
      <c r="M44" s="60">
        <f t="shared" si="4"/>
        <v>6.654343807763401</v>
      </c>
      <c r="N44" s="60">
        <f t="shared" si="4"/>
        <v>3.6968576709796674</v>
      </c>
    </row>
    <row r="45" spans="1:14" s="3" customFormat="1" ht="14.65" customHeight="1">
      <c r="A45" s="29" t="s">
        <v>46</v>
      </c>
      <c r="B45" s="42">
        <f t="shared" ref="B45:N46" si="5">B25*100/$B25</f>
        <v>100</v>
      </c>
      <c r="C45" s="61">
        <f t="shared" si="5"/>
        <v>9.7731239092495645</v>
      </c>
      <c r="D45" s="61">
        <f t="shared" si="5"/>
        <v>8.5514834205933674</v>
      </c>
      <c r="E45" s="61">
        <f t="shared" si="5"/>
        <v>10.122164048865619</v>
      </c>
      <c r="F45" s="61">
        <f t="shared" si="5"/>
        <v>4.0139616055846421</v>
      </c>
      <c r="G45" s="61">
        <f t="shared" si="5"/>
        <v>4.1884816753926701</v>
      </c>
      <c r="H45" s="61">
        <f t="shared" si="5"/>
        <v>4.3630017452006982</v>
      </c>
      <c r="I45" s="61">
        <f t="shared" si="5"/>
        <v>5.9336823734729496</v>
      </c>
      <c r="J45" s="61">
        <f t="shared" si="5"/>
        <v>25.130890052356023</v>
      </c>
      <c r="K45" s="61">
        <f t="shared" si="5"/>
        <v>12.739965095986038</v>
      </c>
      <c r="L45" s="61">
        <f t="shared" si="5"/>
        <v>6.4572425828970328</v>
      </c>
      <c r="M45" s="61">
        <f t="shared" si="5"/>
        <v>5.5846422338568935</v>
      </c>
      <c r="N45" s="61">
        <f t="shared" si="5"/>
        <v>3.1413612565445028</v>
      </c>
    </row>
    <row r="46" spans="1:14" s="3" customFormat="1" ht="14.65" customHeight="1">
      <c r="A46" s="28" t="s">
        <v>47</v>
      </c>
      <c r="B46" s="39">
        <f t="shared" si="5"/>
        <v>100</v>
      </c>
      <c r="C46" s="60">
        <f t="shared" si="5"/>
        <v>10.671936758893281</v>
      </c>
      <c r="D46" s="60">
        <f t="shared" si="5"/>
        <v>7.6679841897233203</v>
      </c>
      <c r="E46" s="60">
        <f t="shared" si="5"/>
        <v>13.754940711462451</v>
      </c>
      <c r="F46" s="60">
        <f t="shared" si="5"/>
        <v>5.4545454545454541</v>
      </c>
      <c r="G46" s="60">
        <f t="shared" si="5"/>
        <v>5.2964426877470352</v>
      </c>
      <c r="H46" s="60">
        <f t="shared" si="5"/>
        <v>5.3754940711462451</v>
      </c>
      <c r="I46" s="60">
        <f t="shared" si="5"/>
        <v>3.4782608695652173</v>
      </c>
      <c r="J46" s="60">
        <f t="shared" si="5"/>
        <v>7.1936758893280635</v>
      </c>
      <c r="K46" s="60">
        <f t="shared" si="5"/>
        <v>23.873517786561266</v>
      </c>
      <c r="L46" s="60">
        <f t="shared" si="5"/>
        <v>6.9565217391304346</v>
      </c>
      <c r="M46" s="60">
        <f t="shared" si="5"/>
        <v>6.0869565217391308</v>
      </c>
      <c r="N46" s="60">
        <f t="shared" si="5"/>
        <v>4.1897233201581026</v>
      </c>
    </row>
    <row r="47" spans="1:14" s="230" customFormat="1" ht="20.25" customHeight="1">
      <c r="A47" s="378" t="s">
        <v>128</v>
      </c>
      <c r="B47" s="378"/>
      <c r="C47" s="378"/>
      <c r="D47" s="378"/>
      <c r="E47" s="378"/>
      <c r="F47" s="378"/>
      <c r="G47" s="378"/>
      <c r="H47" s="378"/>
      <c r="I47" s="378"/>
      <c r="J47" s="378"/>
      <c r="K47" s="378"/>
      <c r="L47" s="378"/>
      <c r="M47" s="378"/>
      <c r="N47" s="378"/>
    </row>
    <row r="48" spans="1:14" s="3" customFormat="1" ht="11.5"/>
    <row r="49" s="3" customFormat="1" ht="11.5"/>
    <row r="50" s="3" customFormat="1" ht="11.5"/>
    <row r="51" s="3" customFormat="1" ht="11.5"/>
    <row r="52" s="3" customFormat="1" ht="11.5"/>
    <row r="53" s="3" customFormat="1" ht="11.5"/>
    <row r="54" s="3" customFormat="1" ht="11.5"/>
    <row r="55" s="3" customFormat="1" ht="11.5"/>
    <row r="56" s="3" customFormat="1" ht="11.5"/>
    <row r="57" s="3" customFormat="1" ht="11.5"/>
    <row r="58" s="3" customFormat="1" ht="11.5"/>
    <row r="59" s="3" customFormat="1" ht="11.5"/>
    <row r="60" s="3" customFormat="1" ht="11.5"/>
    <row r="61" s="3" customFormat="1" ht="11.5"/>
    <row r="62" s="3" customFormat="1" ht="11.5"/>
    <row r="63" s="3" customFormat="1" ht="11.5"/>
    <row r="64" s="3" customFormat="1" ht="11.5"/>
    <row r="65" s="3" customFormat="1" ht="11.5"/>
    <row r="66" s="3" customFormat="1" ht="11.5"/>
  </sheetData>
  <mergeCells count="6">
    <mergeCell ref="A47:N47"/>
    <mergeCell ref="A5:A6"/>
    <mergeCell ref="B5:B6"/>
    <mergeCell ref="C5:N5"/>
    <mergeCell ref="B7:N7"/>
    <mergeCell ref="B27:N27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3"/>
  <sheetViews>
    <sheetView workbookViewId="0"/>
  </sheetViews>
  <sheetFormatPr baseColWidth="10" defaultColWidth="10.81640625" defaultRowHeight="12.5"/>
  <cols>
    <col min="1" max="1" width="24.453125" style="2" customWidth="1"/>
    <col min="2" max="16384" width="10.81640625" style="2"/>
  </cols>
  <sheetData>
    <row r="1" spans="1:14" s="5" customFormat="1" ht="20.25" customHeight="1">
      <c r="A1" s="4" t="s">
        <v>0</v>
      </c>
    </row>
    <row r="2" spans="1:14">
      <c r="A2" s="1"/>
    </row>
    <row r="3" spans="1:14" ht="14.65" customHeight="1">
      <c r="A3" s="9" t="s">
        <v>411</v>
      </c>
    </row>
    <row r="4" spans="1:14" s="3" customFormat="1" ht="14.65" customHeight="1"/>
    <row r="5" spans="1:14" s="11" customFormat="1" ht="14.65" customHeight="1">
      <c r="A5" s="368" t="s">
        <v>28</v>
      </c>
      <c r="B5" s="368" t="s">
        <v>1</v>
      </c>
      <c r="C5" s="384" t="s">
        <v>97</v>
      </c>
      <c r="D5" s="437"/>
      <c r="E5" s="437"/>
      <c r="F5" s="437"/>
      <c r="G5" s="437"/>
      <c r="H5" s="437"/>
      <c r="I5" s="437"/>
      <c r="J5" s="437"/>
      <c r="K5" s="437"/>
      <c r="L5" s="437"/>
      <c r="M5" s="437"/>
      <c r="N5" s="437"/>
    </row>
    <row r="6" spans="1:14" s="11" customFormat="1" ht="31.5" customHeight="1">
      <c r="A6" s="368"/>
      <c r="B6" s="368"/>
      <c r="C6" s="80" t="s">
        <v>94</v>
      </c>
      <c r="D6" s="80" t="s">
        <v>95</v>
      </c>
      <c r="E6" s="80" t="s">
        <v>96</v>
      </c>
      <c r="F6" s="80" t="s">
        <v>85</v>
      </c>
      <c r="G6" s="80" t="s">
        <v>86</v>
      </c>
      <c r="H6" s="80" t="s">
        <v>87</v>
      </c>
      <c r="I6" s="80" t="s">
        <v>88</v>
      </c>
      <c r="J6" s="80" t="s">
        <v>89</v>
      </c>
      <c r="K6" s="80" t="s">
        <v>90</v>
      </c>
      <c r="L6" s="80" t="s">
        <v>91</v>
      </c>
      <c r="M6" s="80" t="s">
        <v>92</v>
      </c>
      <c r="N6" s="80" t="s">
        <v>93</v>
      </c>
    </row>
    <row r="7" spans="1:14" s="3" customFormat="1" ht="14.65" customHeight="1">
      <c r="A7" s="8"/>
      <c r="B7" s="364" t="s">
        <v>5</v>
      </c>
      <c r="C7" s="364"/>
      <c r="D7" s="364"/>
      <c r="E7" s="364"/>
      <c r="F7" s="364"/>
      <c r="G7" s="364"/>
      <c r="H7" s="364"/>
      <c r="I7" s="364"/>
      <c r="J7" s="364"/>
      <c r="K7" s="364"/>
      <c r="L7" s="364"/>
      <c r="M7" s="364"/>
      <c r="N7" s="364"/>
    </row>
    <row r="8" spans="1:14" s="3" customFormat="1" ht="14.65" customHeight="1">
      <c r="A8" s="26" t="s">
        <v>29</v>
      </c>
      <c r="B8" s="39">
        <f t="shared" ref="B8:N8" si="0">B9+B20</f>
        <v>34127</v>
      </c>
      <c r="C8" s="39">
        <f t="shared" si="0"/>
        <v>2894</v>
      </c>
      <c r="D8" s="39">
        <f t="shared" si="0"/>
        <v>2255</v>
      </c>
      <c r="E8" s="39">
        <f t="shared" si="0"/>
        <v>2554</v>
      </c>
      <c r="F8" s="39">
        <f t="shared" si="0"/>
        <v>1203</v>
      </c>
      <c r="G8" s="39">
        <f t="shared" si="0"/>
        <v>1094</v>
      </c>
      <c r="H8" s="39">
        <f t="shared" si="0"/>
        <v>1142</v>
      </c>
      <c r="I8" s="39">
        <f t="shared" si="0"/>
        <v>1029</v>
      </c>
      <c r="J8" s="39">
        <f t="shared" si="0"/>
        <v>9372</v>
      </c>
      <c r="K8" s="39">
        <f t="shared" si="0"/>
        <v>6191</v>
      </c>
      <c r="L8" s="39">
        <f t="shared" si="0"/>
        <v>2725</v>
      </c>
      <c r="M8" s="39">
        <f t="shared" si="0"/>
        <v>2198</v>
      </c>
      <c r="N8" s="39">
        <f t="shared" si="0"/>
        <v>1470</v>
      </c>
    </row>
    <row r="9" spans="1:14" s="3" customFormat="1" ht="14.65" customHeight="1">
      <c r="A9" s="27" t="s">
        <v>30</v>
      </c>
      <c r="B9" s="42">
        <f t="shared" ref="B9:B20" si="1">SUM(C9:N9)</f>
        <v>18619</v>
      </c>
      <c r="C9" s="42">
        <v>1421</v>
      </c>
      <c r="D9" s="42">
        <v>1007</v>
      </c>
      <c r="E9" s="42">
        <v>1123</v>
      </c>
      <c r="F9" s="42">
        <v>467</v>
      </c>
      <c r="G9" s="42">
        <v>404</v>
      </c>
      <c r="H9" s="42">
        <v>434</v>
      </c>
      <c r="I9" s="42">
        <v>333</v>
      </c>
      <c r="J9" s="42">
        <v>6989</v>
      </c>
      <c r="K9" s="42">
        <v>3355</v>
      </c>
      <c r="L9" s="42">
        <v>1356</v>
      </c>
      <c r="M9" s="42">
        <v>1090</v>
      </c>
      <c r="N9" s="42">
        <v>640</v>
      </c>
    </row>
    <row r="10" spans="1:14" s="3" customFormat="1" ht="14.65" customHeight="1">
      <c r="A10" s="28" t="s">
        <v>31</v>
      </c>
      <c r="B10" s="76" t="s">
        <v>53</v>
      </c>
      <c r="C10" s="76" t="s">
        <v>53</v>
      </c>
      <c r="D10" s="76" t="s">
        <v>53</v>
      </c>
      <c r="E10" s="76" t="s">
        <v>53</v>
      </c>
      <c r="F10" s="76" t="s">
        <v>53</v>
      </c>
      <c r="G10" s="76" t="s">
        <v>53</v>
      </c>
      <c r="H10" s="76" t="s">
        <v>53</v>
      </c>
      <c r="I10" s="76" t="s">
        <v>53</v>
      </c>
      <c r="J10" s="76" t="s">
        <v>53</v>
      </c>
      <c r="K10" s="76" t="s">
        <v>53</v>
      </c>
      <c r="L10" s="76" t="s">
        <v>53</v>
      </c>
      <c r="M10" s="76" t="s">
        <v>53</v>
      </c>
      <c r="N10" s="76" t="s">
        <v>53</v>
      </c>
    </row>
    <row r="11" spans="1:14" s="3" customFormat="1" ht="14.65" customHeight="1">
      <c r="A11" s="29" t="s">
        <v>32</v>
      </c>
      <c r="B11" s="42" t="s">
        <v>53</v>
      </c>
      <c r="C11" s="42" t="s">
        <v>53</v>
      </c>
      <c r="D11" s="42" t="s">
        <v>53</v>
      </c>
      <c r="E11" s="42" t="s">
        <v>53</v>
      </c>
      <c r="F11" s="42" t="s">
        <v>53</v>
      </c>
      <c r="G11" s="42" t="s">
        <v>53</v>
      </c>
      <c r="H11" s="42" t="s">
        <v>53</v>
      </c>
      <c r="I11" s="42" t="s">
        <v>53</v>
      </c>
      <c r="J11" s="42" t="s">
        <v>53</v>
      </c>
      <c r="K11" s="42" t="s">
        <v>53</v>
      </c>
      <c r="L11" s="42" t="s">
        <v>53</v>
      </c>
      <c r="M11" s="42" t="s">
        <v>53</v>
      </c>
      <c r="N11" s="42" t="s">
        <v>53</v>
      </c>
    </row>
    <row r="12" spans="1:14" s="3" customFormat="1" ht="14.65" customHeight="1">
      <c r="A12" s="28" t="s">
        <v>33</v>
      </c>
      <c r="B12" s="39" t="s">
        <v>53</v>
      </c>
      <c r="C12" s="39" t="s">
        <v>53</v>
      </c>
      <c r="D12" s="39" t="s">
        <v>53</v>
      </c>
      <c r="E12" s="39" t="s">
        <v>53</v>
      </c>
      <c r="F12" s="39" t="s">
        <v>53</v>
      </c>
      <c r="G12" s="39" t="s">
        <v>53</v>
      </c>
      <c r="H12" s="39" t="s">
        <v>53</v>
      </c>
      <c r="I12" s="39" t="s">
        <v>53</v>
      </c>
      <c r="J12" s="39" t="s">
        <v>53</v>
      </c>
      <c r="K12" s="39" t="s">
        <v>53</v>
      </c>
      <c r="L12" s="39" t="s">
        <v>53</v>
      </c>
      <c r="M12" s="39" t="s">
        <v>53</v>
      </c>
      <c r="N12" s="39" t="s">
        <v>53</v>
      </c>
    </row>
    <row r="13" spans="1:14" s="3" customFormat="1" ht="14.65" customHeight="1">
      <c r="A13" s="29" t="s">
        <v>34</v>
      </c>
      <c r="B13" s="42" t="s">
        <v>53</v>
      </c>
      <c r="C13" s="42" t="s">
        <v>53</v>
      </c>
      <c r="D13" s="42" t="s">
        <v>53</v>
      </c>
      <c r="E13" s="42" t="s">
        <v>53</v>
      </c>
      <c r="F13" s="42" t="s">
        <v>53</v>
      </c>
      <c r="G13" s="42" t="s">
        <v>53</v>
      </c>
      <c r="H13" s="42" t="s">
        <v>53</v>
      </c>
      <c r="I13" s="42" t="s">
        <v>53</v>
      </c>
      <c r="J13" s="42" t="s">
        <v>53</v>
      </c>
      <c r="K13" s="42" t="s">
        <v>53</v>
      </c>
      <c r="L13" s="42" t="s">
        <v>53</v>
      </c>
      <c r="M13" s="42" t="s">
        <v>53</v>
      </c>
      <c r="N13" s="42" t="s">
        <v>53</v>
      </c>
    </row>
    <row r="14" spans="1:14" s="3" customFormat="1" ht="14.65" customHeight="1">
      <c r="A14" s="28" t="s">
        <v>35</v>
      </c>
      <c r="B14" s="39" t="s">
        <v>53</v>
      </c>
      <c r="C14" s="39" t="s">
        <v>53</v>
      </c>
      <c r="D14" s="39" t="s">
        <v>53</v>
      </c>
      <c r="E14" s="39" t="s">
        <v>53</v>
      </c>
      <c r="F14" s="39" t="s">
        <v>53</v>
      </c>
      <c r="G14" s="39" t="s">
        <v>53</v>
      </c>
      <c r="H14" s="39" t="s">
        <v>53</v>
      </c>
      <c r="I14" s="39" t="s">
        <v>53</v>
      </c>
      <c r="J14" s="39" t="s">
        <v>53</v>
      </c>
      <c r="K14" s="39" t="s">
        <v>53</v>
      </c>
      <c r="L14" s="39" t="s">
        <v>53</v>
      </c>
      <c r="M14" s="39" t="s">
        <v>53</v>
      </c>
      <c r="N14" s="39" t="s">
        <v>53</v>
      </c>
    </row>
    <row r="15" spans="1:14" s="3" customFormat="1" ht="14.65" customHeight="1">
      <c r="A15" s="29" t="s">
        <v>36</v>
      </c>
      <c r="B15" s="42" t="s">
        <v>53</v>
      </c>
      <c r="C15" s="42" t="s">
        <v>53</v>
      </c>
      <c r="D15" s="42" t="s">
        <v>53</v>
      </c>
      <c r="E15" s="42" t="s">
        <v>53</v>
      </c>
      <c r="F15" s="42" t="s">
        <v>53</v>
      </c>
      <c r="G15" s="42" t="s">
        <v>53</v>
      </c>
      <c r="H15" s="42" t="s">
        <v>53</v>
      </c>
      <c r="I15" s="42" t="s">
        <v>53</v>
      </c>
      <c r="J15" s="42" t="s">
        <v>53</v>
      </c>
      <c r="K15" s="42" t="s">
        <v>53</v>
      </c>
      <c r="L15" s="42" t="s">
        <v>53</v>
      </c>
      <c r="M15" s="42" t="s">
        <v>53</v>
      </c>
      <c r="N15" s="42" t="s">
        <v>53</v>
      </c>
    </row>
    <row r="16" spans="1:14" s="3" customFormat="1" ht="14.65" customHeight="1">
      <c r="A16" s="28" t="s">
        <v>37</v>
      </c>
      <c r="B16" s="39" t="s">
        <v>53</v>
      </c>
      <c r="C16" s="39" t="s">
        <v>53</v>
      </c>
      <c r="D16" s="39" t="s">
        <v>53</v>
      </c>
      <c r="E16" s="39" t="s">
        <v>53</v>
      </c>
      <c r="F16" s="39" t="s">
        <v>53</v>
      </c>
      <c r="G16" s="39" t="s">
        <v>53</v>
      </c>
      <c r="H16" s="39" t="s">
        <v>53</v>
      </c>
      <c r="I16" s="39" t="s">
        <v>53</v>
      </c>
      <c r="J16" s="39" t="s">
        <v>53</v>
      </c>
      <c r="K16" s="39" t="s">
        <v>53</v>
      </c>
      <c r="L16" s="39" t="s">
        <v>53</v>
      </c>
      <c r="M16" s="39" t="s">
        <v>53</v>
      </c>
      <c r="N16" s="39" t="s">
        <v>53</v>
      </c>
    </row>
    <row r="17" spans="1:14" s="3" customFormat="1" ht="14.65" customHeight="1">
      <c r="A17" s="29" t="s">
        <v>38</v>
      </c>
      <c r="B17" s="42" t="s">
        <v>53</v>
      </c>
      <c r="C17" s="42" t="s">
        <v>53</v>
      </c>
      <c r="D17" s="42" t="s">
        <v>53</v>
      </c>
      <c r="E17" s="42" t="s">
        <v>53</v>
      </c>
      <c r="F17" s="42" t="s">
        <v>53</v>
      </c>
      <c r="G17" s="42" t="s">
        <v>53</v>
      </c>
      <c r="H17" s="42" t="s">
        <v>53</v>
      </c>
      <c r="I17" s="42" t="s">
        <v>53</v>
      </c>
      <c r="J17" s="42" t="s">
        <v>53</v>
      </c>
      <c r="K17" s="42" t="s">
        <v>53</v>
      </c>
      <c r="L17" s="42" t="s">
        <v>53</v>
      </c>
      <c r="M17" s="42" t="s">
        <v>53</v>
      </c>
      <c r="N17" s="42" t="s">
        <v>53</v>
      </c>
    </row>
    <row r="18" spans="1:14" s="3" customFormat="1" ht="14.65" customHeight="1">
      <c r="A18" s="28" t="s">
        <v>39</v>
      </c>
      <c r="B18" s="39" t="s">
        <v>53</v>
      </c>
      <c r="C18" s="39" t="s">
        <v>53</v>
      </c>
      <c r="D18" s="39" t="s">
        <v>53</v>
      </c>
      <c r="E18" s="39" t="s">
        <v>53</v>
      </c>
      <c r="F18" s="39" t="s">
        <v>53</v>
      </c>
      <c r="G18" s="39" t="s">
        <v>53</v>
      </c>
      <c r="H18" s="39" t="s">
        <v>53</v>
      </c>
      <c r="I18" s="39" t="s">
        <v>53</v>
      </c>
      <c r="J18" s="39" t="s">
        <v>53</v>
      </c>
      <c r="K18" s="39" t="s">
        <v>53</v>
      </c>
      <c r="L18" s="39" t="s">
        <v>53</v>
      </c>
      <c r="M18" s="39" t="s">
        <v>53</v>
      </c>
      <c r="N18" s="39" t="s">
        <v>53</v>
      </c>
    </row>
    <row r="19" spans="1:14" s="3" customFormat="1" ht="14.65" customHeight="1">
      <c r="A19" s="29" t="s">
        <v>40</v>
      </c>
      <c r="B19" s="42" t="s">
        <v>53</v>
      </c>
      <c r="C19" s="42" t="s">
        <v>53</v>
      </c>
      <c r="D19" s="42" t="s">
        <v>53</v>
      </c>
      <c r="E19" s="42" t="s">
        <v>53</v>
      </c>
      <c r="F19" s="42" t="s">
        <v>53</v>
      </c>
      <c r="G19" s="42" t="s">
        <v>53</v>
      </c>
      <c r="H19" s="42" t="s">
        <v>53</v>
      </c>
      <c r="I19" s="42" t="s">
        <v>53</v>
      </c>
      <c r="J19" s="42" t="s">
        <v>53</v>
      </c>
      <c r="K19" s="42" t="s">
        <v>53</v>
      </c>
      <c r="L19" s="42" t="s">
        <v>53</v>
      </c>
      <c r="M19" s="42" t="s">
        <v>53</v>
      </c>
      <c r="N19" s="42" t="s">
        <v>53</v>
      </c>
    </row>
    <row r="20" spans="1:14" s="3" customFormat="1" ht="14.65" customHeight="1">
      <c r="A20" s="30" t="s">
        <v>41</v>
      </c>
      <c r="B20" s="39">
        <f t="shared" si="1"/>
        <v>15508</v>
      </c>
      <c r="C20" s="39">
        <v>1473</v>
      </c>
      <c r="D20" s="39">
        <v>1248</v>
      </c>
      <c r="E20" s="39">
        <v>1431</v>
      </c>
      <c r="F20" s="39">
        <v>736</v>
      </c>
      <c r="G20" s="39">
        <v>690</v>
      </c>
      <c r="H20" s="39">
        <v>708</v>
      </c>
      <c r="I20" s="39">
        <v>696</v>
      </c>
      <c r="J20" s="39">
        <v>2383</v>
      </c>
      <c r="K20" s="39">
        <v>2836</v>
      </c>
      <c r="L20" s="39">
        <v>1369</v>
      </c>
      <c r="M20" s="39">
        <v>1108</v>
      </c>
      <c r="N20" s="39">
        <v>830</v>
      </c>
    </row>
    <row r="21" spans="1:14" s="3" customFormat="1" ht="14.65" customHeight="1">
      <c r="A21" s="29" t="s">
        <v>42</v>
      </c>
      <c r="B21" s="42" t="s">
        <v>53</v>
      </c>
      <c r="C21" s="42" t="s">
        <v>53</v>
      </c>
      <c r="D21" s="42" t="s">
        <v>53</v>
      </c>
      <c r="E21" s="42" t="s">
        <v>53</v>
      </c>
      <c r="F21" s="42" t="s">
        <v>53</v>
      </c>
      <c r="G21" s="42" t="s">
        <v>53</v>
      </c>
      <c r="H21" s="42" t="s">
        <v>53</v>
      </c>
      <c r="I21" s="42" t="s">
        <v>53</v>
      </c>
      <c r="J21" s="42" t="s">
        <v>53</v>
      </c>
      <c r="K21" s="42" t="s">
        <v>53</v>
      </c>
      <c r="L21" s="42" t="s">
        <v>53</v>
      </c>
      <c r="M21" s="42" t="s">
        <v>53</v>
      </c>
      <c r="N21" s="42" t="s">
        <v>53</v>
      </c>
    </row>
    <row r="22" spans="1:14" s="3" customFormat="1" ht="14.65" customHeight="1">
      <c r="A22" s="28" t="s">
        <v>43</v>
      </c>
      <c r="B22" s="39" t="s">
        <v>53</v>
      </c>
      <c r="C22" s="39" t="s">
        <v>53</v>
      </c>
      <c r="D22" s="39" t="s">
        <v>53</v>
      </c>
      <c r="E22" s="39" t="s">
        <v>53</v>
      </c>
      <c r="F22" s="39" t="s">
        <v>53</v>
      </c>
      <c r="G22" s="39" t="s">
        <v>53</v>
      </c>
      <c r="H22" s="39" t="s">
        <v>53</v>
      </c>
      <c r="I22" s="39" t="s">
        <v>53</v>
      </c>
      <c r="J22" s="39" t="s">
        <v>53</v>
      </c>
      <c r="K22" s="39" t="s">
        <v>53</v>
      </c>
      <c r="L22" s="39" t="s">
        <v>53</v>
      </c>
      <c r="M22" s="39" t="s">
        <v>53</v>
      </c>
      <c r="N22" s="39" t="s">
        <v>53</v>
      </c>
    </row>
    <row r="23" spans="1:14" s="3" customFormat="1" ht="14.65" customHeight="1">
      <c r="A23" s="29" t="s">
        <v>44</v>
      </c>
      <c r="B23" s="42" t="s">
        <v>53</v>
      </c>
      <c r="C23" s="42" t="s">
        <v>53</v>
      </c>
      <c r="D23" s="42" t="s">
        <v>53</v>
      </c>
      <c r="E23" s="42" t="s">
        <v>53</v>
      </c>
      <c r="F23" s="42" t="s">
        <v>53</v>
      </c>
      <c r="G23" s="42" t="s">
        <v>53</v>
      </c>
      <c r="H23" s="42" t="s">
        <v>53</v>
      </c>
      <c r="I23" s="42" t="s">
        <v>53</v>
      </c>
      <c r="J23" s="42" t="s">
        <v>53</v>
      </c>
      <c r="K23" s="42" t="s">
        <v>53</v>
      </c>
      <c r="L23" s="42" t="s">
        <v>53</v>
      </c>
      <c r="M23" s="42" t="s">
        <v>53</v>
      </c>
      <c r="N23" s="42" t="s">
        <v>53</v>
      </c>
    </row>
    <row r="24" spans="1:14" s="3" customFormat="1" ht="14.65" customHeight="1">
      <c r="A24" s="28" t="s">
        <v>45</v>
      </c>
      <c r="B24" s="39" t="s">
        <v>53</v>
      </c>
      <c r="C24" s="39" t="s">
        <v>53</v>
      </c>
      <c r="D24" s="39" t="s">
        <v>53</v>
      </c>
      <c r="E24" s="39" t="s">
        <v>53</v>
      </c>
      <c r="F24" s="39" t="s">
        <v>53</v>
      </c>
      <c r="G24" s="39" t="s">
        <v>53</v>
      </c>
      <c r="H24" s="39" t="s">
        <v>53</v>
      </c>
      <c r="I24" s="39" t="s">
        <v>53</v>
      </c>
      <c r="J24" s="39" t="s">
        <v>53</v>
      </c>
      <c r="K24" s="39" t="s">
        <v>53</v>
      </c>
      <c r="L24" s="39" t="s">
        <v>53</v>
      </c>
      <c r="M24" s="39" t="s">
        <v>53</v>
      </c>
      <c r="N24" s="39" t="s">
        <v>53</v>
      </c>
    </row>
    <row r="25" spans="1:14" s="3" customFormat="1" ht="14.65" customHeight="1">
      <c r="A25" s="29" t="s">
        <v>46</v>
      </c>
      <c r="B25" s="42" t="s">
        <v>53</v>
      </c>
      <c r="C25" s="42" t="s">
        <v>53</v>
      </c>
      <c r="D25" s="42" t="s">
        <v>53</v>
      </c>
      <c r="E25" s="42" t="s">
        <v>53</v>
      </c>
      <c r="F25" s="42" t="s">
        <v>53</v>
      </c>
      <c r="G25" s="42" t="s">
        <v>53</v>
      </c>
      <c r="H25" s="42" t="s">
        <v>53</v>
      </c>
      <c r="I25" s="42" t="s">
        <v>53</v>
      </c>
      <c r="J25" s="42" t="s">
        <v>53</v>
      </c>
      <c r="K25" s="42" t="s">
        <v>53</v>
      </c>
      <c r="L25" s="42" t="s">
        <v>53</v>
      </c>
      <c r="M25" s="42" t="s">
        <v>53</v>
      </c>
      <c r="N25" s="42" t="s">
        <v>53</v>
      </c>
    </row>
    <row r="26" spans="1:14" s="3" customFormat="1" ht="14.65" customHeight="1">
      <c r="A26" s="28" t="s">
        <v>47</v>
      </c>
      <c r="B26" s="39" t="s">
        <v>53</v>
      </c>
      <c r="C26" s="39" t="s">
        <v>53</v>
      </c>
      <c r="D26" s="39" t="s">
        <v>53</v>
      </c>
      <c r="E26" s="39" t="s">
        <v>53</v>
      </c>
      <c r="F26" s="39" t="s">
        <v>53</v>
      </c>
      <c r="G26" s="39" t="s">
        <v>53</v>
      </c>
      <c r="H26" s="39" t="s">
        <v>53</v>
      </c>
      <c r="I26" s="39" t="s">
        <v>53</v>
      </c>
      <c r="J26" s="39" t="s">
        <v>53</v>
      </c>
      <c r="K26" s="39" t="s">
        <v>53</v>
      </c>
      <c r="L26" s="39" t="s">
        <v>53</v>
      </c>
      <c r="M26" s="39" t="s">
        <v>53</v>
      </c>
      <c r="N26" s="39" t="s">
        <v>53</v>
      </c>
    </row>
    <row r="27" spans="1:14" s="3" customFormat="1" ht="14.65" customHeight="1">
      <c r="B27" s="364" t="s">
        <v>48</v>
      </c>
      <c r="C27" s="364"/>
      <c r="D27" s="364"/>
      <c r="E27" s="364"/>
      <c r="F27" s="364"/>
      <c r="G27" s="364"/>
      <c r="H27" s="364"/>
      <c r="I27" s="364"/>
      <c r="J27" s="364"/>
      <c r="K27" s="364"/>
      <c r="L27" s="364"/>
      <c r="M27" s="364"/>
      <c r="N27" s="364"/>
    </row>
    <row r="28" spans="1:14" s="3" customFormat="1" ht="14.65" customHeight="1">
      <c r="A28" s="26" t="s">
        <v>29</v>
      </c>
      <c r="B28" s="39">
        <f>B8*100/$B8</f>
        <v>100</v>
      </c>
      <c r="C28" s="60">
        <f t="shared" ref="C28:N28" si="2">C8*100/$B8</f>
        <v>8.4800890790283354</v>
      </c>
      <c r="D28" s="60">
        <f t="shared" si="2"/>
        <v>6.607671345269142</v>
      </c>
      <c r="E28" s="60">
        <f t="shared" si="2"/>
        <v>7.483810472646292</v>
      </c>
      <c r="F28" s="60">
        <f t="shared" si="2"/>
        <v>3.5250681278752896</v>
      </c>
      <c r="G28" s="60">
        <f t="shared" si="2"/>
        <v>3.2056729275939873</v>
      </c>
      <c r="H28" s="60">
        <f t="shared" si="2"/>
        <v>3.3463240249655697</v>
      </c>
      <c r="I28" s="60">
        <f t="shared" si="2"/>
        <v>3.0152078999033023</v>
      </c>
      <c r="J28" s="60">
        <f t="shared" si="2"/>
        <v>27.462126761801507</v>
      </c>
      <c r="K28" s="60">
        <f t="shared" si="2"/>
        <v>18.141061329738918</v>
      </c>
      <c r="L28" s="60">
        <f t="shared" si="2"/>
        <v>7.9848800070325545</v>
      </c>
      <c r="M28" s="60">
        <f t="shared" si="2"/>
        <v>6.4406481671403872</v>
      </c>
      <c r="N28" s="60">
        <f t="shared" si="2"/>
        <v>4.3074398570047174</v>
      </c>
    </row>
    <row r="29" spans="1:14" s="3" customFormat="1" ht="14.65" customHeight="1">
      <c r="A29" s="27" t="s">
        <v>30</v>
      </c>
      <c r="B29" s="42">
        <f t="shared" ref="B29:N40" si="3">B9*100/$B9</f>
        <v>100</v>
      </c>
      <c r="C29" s="61">
        <f t="shared" si="3"/>
        <v>7.6319888286159303</v>
      </c>
      <c r="D29" s="61">
        <f t="shared" si="3"/>
        <v>5.4084537300606907</v>
      </c>
      <c r="E29" s="61">
        <f t="shared" si="3"/>
        <v>6.0314732262742359</v>
      </c>
      <c r="F29" s="61">
        <f t="shared" si="3"/>
        <v>2.5081905580321178</v>
      </c>
      <c r="G29" s="61">
        <f t="shared" si="3"/>
        <v>2.1698265212954508</v>
      </c>
      <c r="H29" s="61">
        <f t="shared" si="3"/>
        <v>2.3309522530748161</v>
      </c>
      <c r="I29" s="61">
        <f t="shared" si="3"/>
        <v>1.7884956227509534</v>
      </c>
      <c r="J29" s="61">
        <f t="shared" si="3"/>
        <v>37.536924646866105</v>
      </c>
      <c r="K29" s="61">
        <f t="shared" si="3"/>
        <v>18.019227670659003</v>
      </c>
      <c r="L29" s="61">
        <f t="shared" si="3"/>
        <v>7.2828830764273054</v>
      </c>
      <c r="M29" s="61">
        <f t="shared" si="3"/>
        <v>5.8542349213169347</v>
      </c>
      <c r="N29" s="61">
        <f t="shared" si="3"/>
        <v>3.4373489446264567</v>
      </c>
    </row>
    <row r="30" spans="1:14" s="3" customFormat="1" ht="14.65" customHeight="1">
      <c r="A30" s="28" t="s">
        <v>31</v>
      </c>
      <c r="B30" s="60" t="s">
        <v>53</v>
      </c>
      <c r="C30" s="60" t="s">
        <v>53</v>
      </c>
      <c r="D30" s="60" t="s">
        <v>53</v>
      </c>
      <c r="E30" s="60" t="s">
        <v>53</v>
      </c>
      <c r="F30" s="60" t="s">
        <v>53</v>
      </c>
      <c r="G30" s="60" t="s">
        <v>53</v>
      </c>
      <c r="H30" s="60" t="s">
        <v>53</v>
      </c>
      <c r="I30" s="60" t="s">
        <v>53</v>
      </c>
      <c r="J30" s="60" t="s">
        <v>53</v>
      </c>
      <c r="K30" s="60" t="s">
        <v>53</v>
      </c>
      <c r="L30" s="60" t="s">
        <v>53</v>
      </c>
      <c r="M30" s="60" t="s">
        <v>53</v>
      </c>
      <c r="N30" s="60" t="s">
        <v>53</v>
      </c>
    </row>
    <row r="31" spans="1:14" s="3" customFormat="1" ht="14.65" customHeight="1">
      <c r="A31" s="29" t="s">
        <v>32</v>
      </c>
      <c r="B31" s="61" t="s">
        <v>53</v>
      </c>
      <c r="C31" s="61" t="s">
        <v>53</v>
      </c>
      <c r="D31" s="61" t="s">
        <v>53</v>
      </c>
      <c r="E31" s="61" t="s">
        <v>53</v>
      </c>
      <c r="F31" s="61" t="s">
        <v>53</v>
      </c>
      <c r="G31" s="61" t="s">
        <v>53</v>
      </c>
      <c r="H31" s="61" t="s">
        <v>53</v>
      </c>
      <c r="I31" s="61" t="s">
        <v>53</v>
      </c>
      <c r="J31" s="61" t="s">
        <v>53</v>
      </c>
      <c r="K31" s="61" t="s">
        <v>53</v>
      </c>
      <c r="L31" s="61" t="s">
        <v>53</v>
      </c>
      <c r="M31" s="61" t="s">
        <v>53</v>
      </c>
      <c r="N31" s="61" t="s">
        <v>53</v>
      </c>
    </row>
    <row r="32" spans="1:14" s="3" customFormat="1" ht="14.65" customHeight="1">
      <c r="A32" s="28" t="s">
        <v>33</v>
      </c>
      <c r="B32" s="60" t="s">
        <v>53</v>
      </c>
      <c r="C32" s="60" t="s">
        <v>53</v>
      </c>
      <c r="D32" s="60" t="s">
        <v>53</v>
      </c>
      <c r="E32" s="60" t="s">
        <v>53</v>
      </c>
      <c r="F32" s="60" t="s">
        <v>53</v>
      </c>
      <c r="G32" s="60" t="s">
        <v>53</v>
      </c>
      <c r="H32" s="60" t="s">
        <v>53</v>
      </c>
      <c r="I32" s="60" t="s">
        <v>53</v>
      </c>
      <c r="J32" s="60" t="s">
        <v>53</v>
      </c>
      <c r="K32" s="60" t="s">
        <v>53</v>
      </c>
      <c r="L32" s="60" t="s">
        <v>53</v>
      </c>
      <c r="M32" s="60" t="s">
        <v>53</v>
      </c>
      <c r="N32" s="60" t="s">
        <v>53</v>
      </c>
    </row>
    <row r="33" spans="1:14" s="3" customFormat="1" ht="14.65" customHeight="1">
      <c r="A33" s="29" t="s">
        <v>34</v>
      </c>
      <c r="B33" s="61" t="s">
        <v>53</v>
      </c>
      <c r="C33" s="61" t="s">
        <v>53</v>
      </c>
      <c r="D33" s="61" t="s">
        <v>53</v>
      </c>
      <c r="E33" s="61" t="s">
        <v>53</v>
      </c>
      <c r="F33" s="61" t="s">
        <v>53</v>
      </c>
      <c r="G33" s="61" t="s">
        <v>53</v>
      </c>
      <c r="H33" s="61" t="s">
        <v>53</v>
      </c>
      <c r="I33" s="61" t="s">
        <v>53</v>
      </c>
      <c r="J33" s="61" t="s">
        <v>53</v>
      </c>
      <c r="K33" s="61" t="s">
        <v>53</v>
      </c>
      <c r="L33" s="61" t="s">
        <v>53</v>
      </c>
      <c r="M33" s="61" t="s">
        <v>53</v>
      </c>
      <c r="N33" s="61" t="s">
        <v>53</v>
      </c>
    </row>
    <row r="34" spans="1:14" s="3" customFormat="1" ht="14.65" customHeight="1">
      <c r="A34" s="28" t="s">
        <v>35</v>
      </c>
      <c r="B34" s="60" t="s">
        <v>53</v>
      </c>
      <c r="C34" s="60" t="s">
        <v>53</v>
      </c>
      <c r="D34" s="60" t="s">
        <v>53</v>
      </c>
      <c r="E34" s="60" t="s">
        <v>53</v>
      </c>
      <c r="F34" s="60" t="s">
        <v>53</v>
      </c>
      <c r="G34" s="60" t="s">
        <v>53</v>
      </c>
      <c r="H34" s="60" t="s">
        <v>53</v>
      </c>
      <c r="I34" s="60" t="s">
        <v>53</v>
      </c>
      <c r="J34" s="60" t="s">
        <v>53</v>
      </c>
      <c r="K34" s="60" t="s">
        <v>53</v>
      </c>
      <c r="L34" s="60" t="s">
        <v>53</v>
      </c>
      <c r="M34" s="60" t="s">
        <v>53</v>
      </c>
      <c r="N34" s="60" t="s">
        <v>53</v>
      </c>
    </row>
    <row r="35" spans="1:14" s="3" customFormat="1" ht="14.65" customHeight="1">
      <c r="A35" s="29" t="s">
        <v>36</v>
      </c>
      <c r="B35" s="61" t="s">
        <v>53</v>
      </c>
      <c r="C35" s="61" t="s">
        <v>53</v>
      </c>
      <c r="D35" s="61" t="s">
        <v>53</v>
      </c>
      <c r="E35" s="61" t="s">
        <v>53</v>
      </c>
      <c r="F35" s="61" t="s">
        <v>53</v>
      </c>
      <c r="G35" s="61" t="s">
        <v>53</v>
      </c>
      <c r="H35" s="61" t="s">
        <v>53</v>
      </c>
      <c r="I35" s="61" t="s">
        <v>53</v>
      </c>
      <c r="J35" s="61" t="s">
        <v>53</v>
      </c>
      <c r="K35" s="61" t="s">
        <v>53</v>
      </c>
      <c r="L35" s="61" t="s">
        <v>53</v>
      </c>
      <c r="M35" s="61" t="s">
        <v>53</v>
      </c>
      <c r="N35" s="61" t="s">
        <v>53</v>
      </c>
    </row>
    <row r="36" spans="1:14" s="3" customFormat="1" ht="14.65" customHeight="1">
      <c r="A36" s="28" t="s">
        <v>37</v>
      </c>
      <c r="B36" s="60" t="s">
        <v>53</v>
      </c>
      <c r="C36" s="60" t="s">
        <v>53</v>
      </c>
      <c r="D36" s="60" t="s">
        <v>53</v>
      </c>
      <c r="E36" s="60" t="s">
        <v>53</v>
      </c>
      <c r="F36" s="60" t="s">
        <v>53</v>
      </c>
      <c r="G36" s="60" t="s">
        <v>53</v>
      </c>
      <c r="H36" s="60" t="s">
        <v>53</v>
      </c>
      <c r="I36" s="60" t="s">
        <v>53</v>
      </c>
      <c r="J36" s="60" t="s">
        <v>53</v>
      </c>
      <c r="K36" s="60" t="s">
        <v>53</v>
      </c>
      <c r="L36" s="60" t="s">
        <v>53</v>
      </c>
      <c r="M36" s="60" t="s">
        <v>53</v>
      </c>
      <c r="N36" s="60" t="s">
        <v>53</v>
      </c>
    </row>
    <row r="37" spans="1:14" s="3" customFormat="1" ht="14.65" customHeight="1">
      <c r="A37" s="29" t="s">
        <v>38</v>
      </c>
      <c r="B37" s="61" t="s">
        <v>53</v>
      </c>
      <c r="C37" s="61" t="s">
        <v>53</v>
      </c>
      <c r="D37" s="61" t="s">
        <v>53</v>
      </c>
      <c r="E37" s="61" t="s">
        <v>53</v>
      </c>
      <c r="F37" s="61" t="s">
        <v>53</v>
      </c>
      <c r="G37" s="61" t="s">
        <v>53</v>
      </c>
      <c r="H37" s="61" t="s">
        <v>53</v>
      </c>
      <c r="I37" s="61" t="s">
        <v>53</v>
      </c>
      <c r="J37" s="61" t="s">
        <v>53</v>
      </c>
      <c r="K37" s="61" t="s">
        <v>53</v>
      </c>
      <c r="L37" s="61" t="s">
        <v>53</v>
      </c>
      <c r="M37" s="61" t="s">
        <v>53</v>
      </c>
      <c r="N37" s="61" t="s">
        <v>53</v>
      </c>
    </row>
    <row r="38" spans="1:14" s="3" customFormat="1" ht="14.65" customHeight="1">
      <c r="A38" s="28" t="s">
        <v>39</v>
      </c>
      <c r="B38" s="60" t="s">
        <v>53</v>
      </c>
      <c r="C38" s="60" t="s">
        <v>53</v>
      </c>
      <c r="D38" s="60" t="s">
        <v>53</v>
      </c>
      <c r="E38" s="60" t="s">
        <v>53</v>
      </c>
      <c r="F38" s="60" t="s">
        <v>53</v>
      </c>
      <c r="G38" s="60" t="s">
        <v>53</v>
      </c>
      <c r="H38" s="60" t="s">
        <v>53</v>
      </c>
      <c r="I38" s="60" t="s">
        <v>53</v>
      </c>
      <c r="J38" s="60" t="s">
        <v>53</v>
      </c>
      <c r="K38" s="60" t="s">
        <v>53</v>
      </c>
      <c r="L38" s="60" t="s">
        <v>53</v>
      </c>
      <c r="M38" s="60" t="s">
        <v>53</v>
      </c>
      <c r="N38" s="60" t="s">
        <v>53</v>
      </c>
    </row>
    <row r="39" spans="1:14" s="3" customFormat="1" ht="14.65" customHeight="1">
      <c r="A39" s="29" t="s">
        <v>40</v>
      </c>
      <c r="B39" s="61" t="s">
        <v>53</v>
      </c>
      <c r="C39" s="61" t="s">
        <v>53</v>
      </c>
      <c r="D39" s="61" t="s">
        <v>53</v>
      </c>
      <c r="E39" s="61" t="s">
        <v>53</v>
      </c>
      <c r="F39" s="61" t="s">
        <v>53</v>
      </c>
      <c r="G39" s="61" t="s">
        <v>53</v>
      </c>
      <c r="H39" s="61" t="s">
        <v>53</v>
      </c>
      <c r="I39" s="61" t="s">
        <v>53</v>
      </c>
      <c r="J39" s="61" t="s">
        <v>53</v>
      </c>
      <c r="K39" s="61" t="s">
        <v>53</v>
      </c>
      <c r="L39" s="61" t="s">
        <v>53</v>
      </c>
      <c r="M39" s="61" t="s">
        <v>53</v>
      </c>
      <c r="N39" s="61" t="s">
        <v>53</v>
      </c>
    </row>
    <row r="40" spans="1:14" s="3" customFormat="1" ht="14.65" customHeight="1">
      <c r="A40" s="30" t="s">
        <v>41</v>
      </c>
      <c r="B40" s="39">
        <f t="shared" si="3"/>
        <v>100</v>
      </c>
      <c r="C40" s="60">
        <f t="shared" si="3"/>
        <v>9.4983234459633739</v>
      </c>
      <c r="D40" s="60">
        <f t="shared" si="3"/>
        <v>8.0474593758060351</v>
      </c>
      <c r="E40" s="60">
        <f t="shared" si="3"/>
        <v>9.2274954862006702</v>
      </c>
      <c r="F40" s="60">
        <f t="shared" si="3"/>
        <v>4.7459375806035595</v>
      </c>
      <c r="G40" s="60">
        <f t="shared" si="3"/>
        <v>4.4493164818158366</v>
      </c>
      <c r="H40" s="60">
        <f t="shared" si="3"/>
        <v>4.565385607428424</v>
      </c>
      <c r="I40" s="60">
        <f t="shared" si="3"/>
        <v>4.4880061903533663</v>
      </c>
      <c r="J40" s="60">
        <f t="shared" si="3"/>
        <v>15.366262574155275</v>
      </c>
      <c r="K40" s="60">
        <f t="shared" si="3"/>
        <v>18.287335568738715</v>
      </c>
      <c r="L40" s="60">
        <f t="shared" si="3"/>
        <v>8.8277018313128703</v>
      </c>
      <c r="M40" s="60">
        <f t="shared" si="3"/>
        <v>7.1446995099303585</v>
      </c>
      <c r="N40" s="60">
        <f t="shared" si="3"/>
        <v>5.3520763476915141</v>
      </c>
    </row>
    <row r="41" spans="1:14" s="3" customFormat="1" ht="14.65" customHeight="1">
      <c r="A41" s="29" t="s">
        <v>42</v>
      </c>
      <c r="B41" s="61" t="s">
        <v>53</v>
      </c>
      <c r="C41" s="61" t="s">
        <v>53</v>
      </c>
      <c r="D41" s="61" t="s">
        <v>53</v>
      </c>
      <c r="E41" s="61" t="s">
        <v>53</v>
      </c>
      <c r="F41" s="61" t="s">
        <v>53</v>
      </c>
      <c r="G41" s="61" t="s">
        <v>53</v>
      </c>
      <c r="H41" s="61" t="s">
        <v>53</v>
      </c>
      <c r="I41" s="61" t="s">
        <v>53</v>
      </c>
      <c r="J41" s="61" t="s">
        <v>53</v>
      </c>
      <c r="K41" s="61" t="s">
        <v>53</v>
      </c>
      <c r="L41" s="61" t="s">
        <v>53</v>
      </c>
      <c r="M41" s="61" t="s">
        <v>53</v>
      </c>
      <c r="N41" s="61" t="s">
        <v>53</v>
      </c>
    </row>
    <row r="42" spans="1:14" s="3" customFormat="1" ht="14.65" customHeight="1">
      <c r="A42" s="28" t="s">
        <v>43</v>
      </c>
      <c r="B42" s="60" t="s">
        <v>53</v>
      </c>
      <c r="C42" s="60" t="s">
        <v>53</v>
      </c>
      <c r="D42" s="60" t="s">
        <v>53</v>
      </c>
      <c r="E42" s="60" t="s">
        <v>53</v>
      </c>
      <c r="F42" s="60" t="s">
        <v>53</v>
      </c>
      <c r="G42" s="60" t="s">
        <v>53</v>
      </c>
      <c r="H42" s="60" t="s">
        <v>53</v>
      </c>
      <c r="I42" s="60" t="s">
        <v>53</v>
      </c>
      <c r="J42" s="60" t="s">
        <v>53</v>
      </c>
      <c r="K42" s="60" t="s">
        <v>53</v>
      </c>
      <c r="L42" s="60" t="s">
        <v>53</v>
      </c>
      <c r="M42" s="60" t="s">
        <v>53</v>
      </c>
      <c r="N42" s="60" t="s">
        <v>53</v>
      </c>
    </row>
    <row r="43" spans="1:14" s="3" customFormat="1" ht="14.65" customHeight="1">
      <c r="A43" s="29" t="s">
        <v>44</v>
      </c>
      <c r="B43" s="61" t="s">
        <v>53</v>
      </c>
      <c r="C43" s="61" t="s">
        <v>53</v>
      </c>
      <c r="D43" s="61" t="s">
        <v>53</v>
      </c>
      <c r="E43" s="61" t="s">
        <v>53</v>
      </c>
      <c r="F43" s="61" t="s">
        <v>53</v>
      </c>
      <c r="G43" s="61" t="s">
        <v>53</v>
      </c>
      <c r="H43" s="61" t="s">
        <v>53</v>
      </c>
      <c r="I43" s="61" t="s">
        <v>53</v>
      </c>
      <c r="J43" s="61" t="s">
        <v>53</v>
      </c>
      <c r="K43" s="61" t="s">
        <v>53</v>
      </c>
      <c r="L43" s="61" t="s">
        <v>53</v>
      </c>
      <c r="M43" s="61" t="s">
        <v>53</v>
      </c>
      <c r="N43" s="61" t="s">
        <v>53</v>
      </c>
    </row>
    <row r="44" spans="1:14" s="3" customFormat="1" ht="14.65" customHeight="1">
      <c r="A44" s="28" t="s">
        <v>45</v>
      </c>
      <c r="B44" s="60" t="s">
        <v>53</v>
      </c>
      <c r="C44" s="60" t="s">
        <v>53</v>
      </c>
      <c r="D44" s="60" t="s">
        <v>53</v>
      </c>
      <c r="E44" s="60" t="s">
        <v>53</v>
      </c>
      <c r="F44" s="60" t="s">
        <v>53</v>
      </c>
      <c r="G44" s="60" t="s">
        <v>53</v>
      </c>
      <c r="H44" s="60" t="s">
        <v>53</v>
      </c>
      <c r="I44" s="60" t="s">
        <v>53</v>
      </c>
      <c r="J44" s="60" t="s">
        <v>53</v>
      </c>
      <c r="K44" s="60" t="s">
        <v>53</v>
      </c>
      <c r="L44" s="60" t="s">
        <v>53</v>
      </c>
      <c r="M44" s="60" t="s">
        <v>53</v>
      </c>
      <c r="N44" s="60" t="s">
        <v>53</v>
      </c>
    </row>
    <row r="45" spans="1:14" s="3" customFormat="1" ht="14.65" customHeight="1">
      <c r="A45" s="29" t="s">
        <v>46</v>
      </c>
      <c r="B45" s="61" t="s">
        <v>53</v>
      </c>
      <c r="C45" s="61" t="s">
        <v>53</v>
      </c>
      <c r="D45" s="61" t="s">
        <v>53</v>
      </c>
      <c r="E45" s="61" t="s">
        <v>53</v>
      </c>
      <c r="F45" s="61" t="s">
        <v>53</v>
      </c>
      <c r="G45" s="61" t="s">
        <v>53</v>
      </c>
      <c r="H45" s="61" t="s">
        <v>53</v>
      </c>
      <c r="I45" s="61" t="s">
        <v>53</v>
      </c>
      <c r="J45" s="61" t="s">
        <v>53</v>
      </c>
      <c r="K45" s="61" t="s">
        <v>53</v>
      </c>
      <c r="L45" s="61" t="s">
        <v>53</v>
      </c>
      <c r="M45" s="61" t="s">
        <v>53</v>
      </c>
      <c r="N45" s="61" t="s">
        <v>53</v>
      </c>
    </row>
    <row r="46" spans="1:14" s="3" customFormat="1" ht="14.65" customHeight="1">
      <c r="A46" s="28" t="s">
        <v>47</v>
      </c>
      <c r="B46" s="60" t="s">
        <v>53</v>
      </c>
      <c r="C46" s="60" t="s">
        <v>53</v>
      </c>
      <c r="D46" s="60" t="s">
        <v>53</v>
      </c>
      <c r="E46" s="60" t="s">
        <v>53</v>
      </c>
      <c r="F46" s="60" t="s">
        <v>53</v>
      </c>
      <c r="G46" s="60" t="s">
        <v>53</v>
      </c>
      <c r="H46" s="60" t="s">
        <v>53</v>
      </c>
      <c r="I46" s="60" t="s">
        <v>53</v>
      </c>
      <c r="J46" s="60" t="s">
        <v>53</v>
      </c>
      <c r="K46" s="60" t="s">
        <v>53</v>
      </c>
      <c r="L46" s="60" t="s">
        <v>53</v>
      </c>
      <c r="M46" s="60" t="s">
        <v>53</v>
      </c>
      <c r="N46" s="60" t="s">
        <v>53</v>
      </c>
    </row>
    <row r="47" spans="1:14" s="230" customFormat="1" ht="20.25" customHeight="1">
      <c r="A47" s="378" t="s">
        <v>128</v>
      </c>
      <c r="B47" s="378"/>
      <c r="C47" s="378"/>
      <c r="D47" s="378"/>
      <c r="E47" s="378"/>
      <c r="F47" s="378"/>
      <c r="G47" s="378"/>
      <c r="H47" s="378"/>
      <c r="I47" s="378"/>
      <c r="J47" s="378"/>
      <c r="K47" s="378"/>
      <c r="L47" s="378"/>
      <c r="M47" s="378"/>
      <c r="N47" s="378"/>
    </row>
    <row r="48" spans="1:14" s="3" customFormat="1" ht="14.65" customHeight="1"/>
    <row r="49" s="3" customFormat="1" ht="14.65" customHeight="1"/>
    <row r="50" s="3" customFormat="1" ht="14.65" customHeight="1"/>
    <row r="51" s="3" customFormat="1" ht="14.65" customHeight="1"/>
    <row r="52" s="3" customFormat="1" ht="14.65" customHeight="1"/>
    <row r="53" s="3" customFormat="1" ht="14.65" customHeight="1"/>
    <row r="54" s="3" customFormat="1" ht="14.65" customHeight="1"/>
    <row r="55" s="3" customFormat="1" ht="14.65" customHeight="1"/>
    <row r="56" s="3" customFormat="1" ht="14.65" customHeight="1"/>
    <row r="57" s="3" customFormat="1" ht="14.65" customHeight="1"/>
    <row r="58" s="3" customFormat="1" ht="14.65" customHeight="1"/>
    <row r="59" s="3" customFormat="1" ht="14.65" customHeight="1"/>
    <row r="60" s="3" customFormat="1" ht="14.65" customHeight="1"/>
    <row r="61" s="3" customFormat="1" ht="14.65" customHeight="1"/>
    <row r="62" s="3" customFormat="1" ht="14.65" customHeight="1"/>
    <row r="63" s="3" customFormat="1" ht="14.65" customHeight="1"/>
    <row r="64" s="3" customFormat="1" ht="14.65" customHeight="1"/>
    <row r="65" s="3" customFormat="1" ht="14.65" customHeight="1"/>
    <row r="66" s="3" customFormat="1" ht="14.65" customHeight="1"/>
    <row r="67" s="3" customFormat="1" ht="14.65" customHeight="1"/>
    <row r="68" s="3" customFormat="1" ht="14.65" customHeight="1"/>
    <row r="69" s="3" customFormat="1" ht="11.5"/>
    <row r="70" s="3" customFormat="1" ht="11.5"/>
    <row r="71" s="3" customFormat="1" ht="11.5"/>
    <row r="72" s="3" customFormat="1" ht="11.5"/>
    <row r="73" s="3" customFormat="1" ht="11.5"/>
    <row r="74" s="3" customFormat="1" ht="11.5"/>
    <row r="75" s="3" customFormat="1" ht="11.5"/>
    <row r="76" s="3" customFormat="1" ht="11.5"/>
    <row r="77" s="3" customFormat="1" ht="11.5"/>
    <row r="78" s="3" customFormat="1" ht="11.5"/>
    <row r="79" s="3" customFormat="1" ht="11.5"/>
    <row r="80" s="3" customFormat="1" ht="11.5"/>
    <row r="81" s="3" customFormat="1" ht="11.5"/>
    <row r="82" s="3" customFormat="1" ht="11.5"/>
    <row r="83" s="3" customFormat="1" ht="11.5"/>
    <row r="84" s="3" customFormat="1" ht="11.5"/>
    <row r="85" s="3" customFormat="1" ht="11.5"/>
    <row r="86" s="3" customFormat="1" ht="11.5"/>
    <row r="87" s="3" customFormat="1" ht="11.5"/>
    <row r="88" s="3" customFormat="1" ht="11.5"/>
    <row r="89" s="3" customFormat="1" ht="11.5"/>
    <row r="90" s="3" customFormat="1" ht="11.5"/>
    <row r="91" s="3" customFormat="1" ht="11.5"/>
    <row r="92" s="3" customFormat="1" ht="11.5"/>
    <row r="93" s="3" customFormat="1" ht="11.5"/>
    <row r="94" s="3" customFormat="1" ht="11.5"/>
    <row r="95" s="3" customFormat="1" ht="11.5"/>
    <row r="96" s="3" customFormat="1" ht="11.5"/>
    <row r="97" s="3" customFormat="1" ht="11.5"/>
    <row r="98" s="3" customFormat="1" ht="11.5"/>
    <row r="99" s="3" customFormat="1" ht="11.5"/>
    <row r="100" s="3" customFormat="1" ht="11.5"/>
    <row r="101" s="3" customFormat="1" ht="11.5"/>
    <row r="102" s="3" customFormat="1" ht="11.5"/>
    <row r="103" s="3" customFormat="1" ht="11.5"/>
  </sheetData>
  <mergeCells count="6">
    <mergeCell ref="A47:N47"/>
    <mergeCell ref="A5:A6"/>
    <mergeCell ref="B5:B6"/>
    <mergeCell ref="C5:N5"/>
    <mergeCell ref="B7:N7"/>
    <mergeCell ref="B27:N27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8"/>
  <sheetViews>
    <sheetView workbookViewId="0"/>
  </sheetViews>
  <sheetFormatPr baseColWidth="10" defaultColWidth="10.81640625" defaultRowHeight="12.5"/>
  <cols>
    <col min="1" max="1" width="24.453125" style="2" customWidth="1"/>
    <col min="2" max="16384" width="10.81640625" style="2"/>
  </cols>
  <sheetData>
    <row r="1" spans="1:14" s="5" customFormat="1" ht="20.25" customHeight="1">
      <c r="A1" s="4" t="s">
        <v>0</v>
      </c>
    </row>
    <row r="2" spans="1:14">
      <c r="A2" s="1"/>
    </row>
    <row r="3" spans="1:14" ht="14.65" customHeight="1">
      <c r="A3" s="9" t="s">
        <v>412</v>
      </c>
    </row>
    <row r="4" spans="1:14" s="3" customFormat="1" ht="14.65" customHeight="1"/>
    <row r="5" spans="1:14" s="11" customFormat="1" ht="14.65" customHeight="1">
      <c r="A5" s="368" t="s">
        <v>28</v>
      </c>
      <c r="B5" s="368" t="s">
        <v>1</v>
      </c>
      <c r="C5" s="384" t="s">
        <v>97</v>
      </c>
      <c r="D5" s="437"/>
      <c r="E5" s="437"/>
      <c r="F5" s="437"/>
      <c r="G5" s="437"/>
      <c r="H5" s="437"/>
      <c r="I5" s="437"/>
      <c r="J5" s="437"/>
      <c r="K5" s="437"/>
      <c r="L5" s="437"/>
      <c r="M5" s="437"/>
      <c r="N5" s="437"/>
    </row>
    <row r="6" spans="1:14" s="11" customFormat="1" ht="31.5" customHeight="1">
      <c r="A6" s="368"/>
      <c r="B6" s="368"/>
      <c r="C6" s="80" t="s">
        <v>94</v>
      </c>
      <c r="D6" s="80" t="s">
        <v>95</v>
      </c>
      <c r="E6" s="80" t="s">
        <v>96</v>
      </c>
      <c r="F6" s="80" t="s">
        <v>85</v>
      </c>
      <c r="G6" s="80" t="s">
        <v>86</v>
      </c>
      <c r="H6" s="80" t="s">
        <v>87</v>
      </c>
      <c r="I6" s="80" t="s">
        <v>88</v>
      </c>
      <c r="J6" s="80" t="s">
        <v>89</v>
      </c>
      <c r="K6" s="80" t="s">
        <v>90</v>
      </c>
      <c r="L6" s="80" t="s">
        <v>91</v>
      </c>
      <c r="M6" s="80" t="s">
        <v>92</v>
      </c>
      <c r="N6" s="80" t="s">
        <v>93</v>
      </c>
    </row>
    <row r="7" spans="1:14" s="3" customFormat="1" ht="14.65" customHeight="1">
      <c r="A7" s="8"/>
      <c r="B7" s="364" t="s">
        <v>5</v>
      </c>
      <c r="C7" s="364"/>
      <c r="D7" s="364"/>
      <c r="E7" s="364"/>
      <c r="F7" s="364"/>
      <c r="G7" s="364"/>
      <c r="H7" s="364"/>
      <c r="I7" s="364"/>
      <c r="J7" s="364"/>
      <c r="K7" s="364"/>
      <c r="L7" s="364"/>
      <c r="M7" s="364"/>
      <c r="N7" s="364"/>
    </row>
    <row r="8" spans="1:14" s="3" customFormat="1" ht="14.65" customHeight="1">
      <c r="A8" s="26" t="s">
        <v>29</v>
      </c>
      <c r="B8" s="39">
        <f t="shared" ref="B8:N8" si="0">B9+B20</f>
        <v>69936</v>
      </c>
      <c r="C8" s="39">
        <f t="shared" si="0"/>
        <v>6228</v>
      </c>
      <c r="D8" s="39">
        <f t="shared" si="0"/>
        <v>4749</v>
      </c>
      <c r="E8" s="39">
        <f t="shared" si="0"/>
        <v>5150</v>
      </c>
      <c r="F8" s="39">
        <f t="shared" si="0"/>
        <v>2483</v>
      </c>
      <c r="G8" s="39">
        <f t="shared" si="0"/>
        <v>2500</v>
      </c>
      <c r="H8" s="39">
        <f t="shared" si="0"/>
        <v>2389</v>
      </c>
      <c r="I8" s="39">
        <f t="shared" si="0"/>
        <v>2115</v>
      </c>
      <c r="J8" s="39">
        <f t="shared" si="0"/>
        <v>18475</v>
      </c>
      <c r="K8" s="39">
        <f t="shared" si="0"/>
        <v>12092</v>
      </c>
      <c r="L8" s="39">
        <f t="shared" si="0"/>
        <v>5997</v>
      </c>
      <c r="M8" s="39">
        <f t="shared" si="0"/>
        <v>4799</v>
      </c>
      <c r="N8" s="39">
        <f t="shared" si="0"/>
        <v>2959</v>
      </c>
    </row>
    <row r="9" spans="1:14" s="3" customFormat="1" ht="14.65" customHeight="1">
      <c r="A9" s="27" t="s">
        <v>30</v>
      </c>
      <c r="B9" s="42">
        <f t="shared" ref="B9:B18" si="1">SUM(C9:N9)</f>
        <v>29686</v>
      </c>
      <c r="C9" s="42">
        <v>2523</v>
      </c>
      <c r="D9" s="42">
        <v>1875</v>
      </c>
      <c r="E9" s="42">
        <v>1822</v>
      </c>
      <c r="F9" s="42">
        <v>813</v>
      </c>
      <c r="G9" s="42">
        <v>838</v>
      </c>
      <c r="H9" s="42">
        <v>734</v>
      </c>
      <c r="I9" s="42">
        <v>581</v>
      </c>
      <c r="J9" s="42">
        <v>11020</v>
      </c>
      <c r="K9" s="42">
        <v>4549</v>
      </c>
      <c r="L9" s="42">
        <v>2137</v>
      </c>
      <c r="M9" s="42">
        <v>1867</v>
      </c>
      <c r="N9" s="42">
        <v>927</v>
      </c>
    </row>
    <row r="10" spans="1:14" s="3" customFormat="1" ht="14.65" customHeight="1">
      <c r="A10" s="28" t="s">
        <v>31</v>
      </c>
      <c r="B10" s="39">
        <f>SUM(C10:N10)</f>
        <v>2055</v>
      </c>
      <c r="C10" s="39">
        <v>184</v>
      </c>
      <c r="D10" s="39">
        <v>152</v>
      </c>
      <c r="E10" s="39">
        <v>152</v>
      </c>
      <c r="F10" s="39">
        <v>62</v>
      </c>
      <c r="G10" s="39">
        <v>61</v>
      </c>
      <c r="H10" s="39">
        <v>71</v>
      </c>
      <c r="I10" s="39">
        <v>29</v>
      </c>
      <c r="J10" s="39">
        <v>751</v>
      </c>
      <c r="K10" s="39">
        <v>212</v>
      </c>
      <c r="L10" s="39">
        <v>168</v>
      </c>
      <c r="M10" s="39">
        <v>140</v>
      </c>
      <c r="N10" s="39">
        <v>73</v>
      </c>
    </row>
    <row r="11" spans="1:14" s="3" customFormat="1" ht="14.65" customHeight="1">
      <c r="A11" s="29" t="s">
        <v>32</v>
      </c>
      <c r="B11" s="42">
        <f t="shared" si="1"/>
        <v>3884</v>
      </c>
      <c r="C11" s="42">
        <v>528</v>
      </c>
      <c r="D11" s="42">
        <v>387</v>
      </c>
      <c r="E11" s="42">
        <v>335</v>
      </c>
      <c r="F11" s="42">
        <v>216</v>
      </c>
      <c r="G11" s="42">
        <v>182</v>
      </c>
      <c r="H11" s="42">
        <v>191</v>
      </c>
      <c r="I11" s="42">
        <v>198</v>
      </c>
      <c r="J11" s="42">
        <v>545</v>
      </c>
      <c r="K11" s="42">
        <v>465</v>
      </c>
      <c r="L11" s="42">
        <v>376</v>
      </c>
      <c r="M11" s="42">
        <v>322</v>
      </c>
      <c r="N11" s="42">
        <v>139</v>
      </c>
    </row>
    <row r="12" spans="1:14" s="3" customFormat="1" ht="14.65" customHeight="1">
      <c r="A12" s="28" t="s">
        <v>33</v>
      </c>
      <c r="B12" s="39">
        <f t="shared" si="1"/>
        <v>2639</v>
      </c>
      <c r="C12" s="39">
        <v>231</v>
      </c>
      <c r="D12" s="39">
        <v>141</v>
      </c>
      <c r="E12" s="39">
        <v>114</v>
      </c>
      <c r="F12" s="39">
        <v>52</v>
      </c>
      <c r="G12" s="39">
        <v>48</v>
      </c>
      <c r="H12" s="39">
        <v>42</v>
      </c>
      <c r="I12" s="39">
        <v>18</v>
      </c>
      <c r="J12" s="39">
        <v>1154</v>
      </c>
      <c r="K12" s="39">
        <v>433</v>
      </c>
      <c r="L12" s="39">
        <v>183</v>
      </c>
      <c r="M12" s="39">
        <v>147</v>
      </c>
      <c r="N12" s="39">
        <v>76</v>
      </c>
    </row>
    <row r="13" spans="1:14" s="3" customFormat="1" ht="14.65" customHeight="1">
      <c r="A13" s="29" t="s">
        <v>34</v>
      </c>
      <c r="B13" s="64" t="s">
        <v>53</v>
      </c>
      <c r="C13" s="64" t="s">
        <v>53</v>
      </c>
      <c r="D13" s="64" t="s">
        <v>53</v>
      </c>
      <c r="E13" s="64" t="s">
        <v>53</v>
      </c>
      <c r="F13" s="64" t="s">
        <v>53</v>
      </c>
      <c r="G13" s="64" t="s">
        <v>53</v>
      </c>
      <c r="H13" s="64" t="s">
        <v>53</v>
      </c>
      <c r="I13" s="64" t="s">
        <v>53</v>
      </c>
      <c r="J13" s="64" t="s">
        <v>53</v>
      </c>
      <c r="K13" s="64" t="s">
        <v>53</v>
      </c>
      <c r="L13" s="64" t="s">
        <v>53</v>
      </c>
      <c r="M13" s="64" t="s">
        <v>53</v>
      </c>
      <c r="N13" s="64" t="s">
        <v>53</v>
      </c>
    </row>
    <row r="14" spans="1:14" s="3" customFormat="1" ht="14.65" customHeight="1">
      <c r="A14" s="28" t="s">
        <v>35</v>
      </c>
      <c r="B14" s="39">
        <f t="shared" si="1"/>
        <v>10728</v>
      </c>
      <c r="C14" s="39">
        <v>489</v>
      </c>
      <c r="D14" s="39">
        <v>368</v>
      </c>
      <c r="E14" s="39">
        <v>344</v>
      </c>
      <c r="F14" s="39">
        <v>152</v>
      </c>
      <c r="G14" s="39">
        <v>160</v>
      </c>
      <c r="H14" s="39">
        <v>96</v>
      </c>
      <c r="I14" s="39">
        <v>60</v>
      </c>
      <c r="J14" s="39">
        <v>7602</v>
      </c>
      <c r="K14" s="39">
        <v>548</v>
      </c>
      <c r="L14" s="39">
        <v>378</v>
      </c>
      <c r="M14" s="39">
        <v>359</v>
      </c>
      <c r="N14" s="39">
        <v>172</v>
      </c>
    </row>
    <row r="15" spans="1:14" s="3" customFormat="1" ht="14.65" customHeight="1">
      <c r="A15" s="29" t="s">
        <v>36</v>
      </c>
      <c r="B15" s="42">
        <f t="shared" si="1"/>
        <v>2552</v>
      </c>
      <c r="C15" s="42">
        <v>289</v>
      </c>
      <c r="D15" s="42">
        <v>261</v>
      </c>
      <c r="E15" s="42">
        <v>283</v>
      </c>
      <c r="F15" s="42">
        <v>63</v>
      </c>
      <c r="G15" s="42">
        <v>98</v>
      </c>
      <c r="H15" s="42">
        <v>102</v>
      </c>
      <c r="I15" s="42">
        <v>63</v>
      </c>
      <c r="J15" s="42">
        <v>290</v>
      </c>
      <c r="K15" s="42">
        <v>533</v>
      </c>
      <c r="L15" s="42">
        <v>240</v>
      </c>
      <c r="M15" s="42">
        <v>215</v>
      </c>
      <c r="N15" s="42">
        <v>115</v>
      </c>
    </row>
    <row r="16" spans="1:14" s="3" customFormat="1" ht="14.65" customHeight="1">
      <c r="A16" s="28" t="s">
        <v>37</v>
      </c>
      <c r="B16" s="39">
        <f t="shared" si="1"/>
        <v>744</v>
      </c>
      <c r="C16" s="39">
        <v>87</v>
      </c>
      <c r="D16" s="39">
        <v>67</v>
      </c>
      <c r="E16" s="39">
        <v>58</v>
      </c>
      <c r="F16" s="39">
        <v>32</v>
      </c>
      <c r="G16" s="39">
        <v>27</v>
      </c>
      <c r="H16" s="39">
        <v>28</v>
      </c>
      <c r="I16" s="39">
        <v>16</v>
      </c>
      <c r="J16" s="39">
        <v>53</v>
      </c>
      <c r="K16" s="39">
        <v>176</v>
      </c>
      <c r="L16" s="39">
        <v>92</v>
      </c>
      <c r="M16" s="39">
        <v>65</v>
      </c>
      <c r="N16" s="39">
        <v>43</v>
      </c>
    </row>
    <row r="17" spans="1:14" s="3" customFormat="1" ht="14.65" customHeight="1">
      <c r="A17" s="29" t="s">
        <v>38</v>
      </c>
      <c r="B17" s="42">
        <f t="shared" si="1"/>
        <v>2390</v>
      </c>
      <c r="C17" s="42">
        <v>269</v>
      </c>
      <c r="D17" s="42">
        <v>192</v>
      </c>
      <c r="E17" s="42">
        <v>252</v>
      </c>
      <c r="F17" s="42">
        <v>84</v>
      </c>
      <c r="G17" s="42">
        <v>105</v>
      </c>
      <c r="H17" s="42">
        <v>99</v>
      </c>
      <c r="I17" s="42">
        <v>87</v>
      </c>
      <c r="J17" s="42">
        <v>127</v>
      </c>
      <c r="K17" s="42">
        <v>596</v>
      </c>
      <c r="L17" s="42">
        <v>238</v>
      </c>
      <c r="M17" s="42">
        <v>248</v>
      </c>
      <c r="N17" s="42">
        <v>93</v>
      </c>
    </row>
    <row r="18" spans="1:14" s="3" customFormat="1" ht="14.65" customHeight="1">
      <c r="A18" s="28" t="s">
        <v>39</v>
      </c>
      <c r="B18" s="39">
        <f t="shared" si="1"/>
        <v>3810</v>
      </c>
      <c r="C18" s="39">
        <v>390</v>
      </c>
      <c r="D18" s="39">
        <v>261</v>
      </c>
      <c r="E18" s="39">
        <v>232</v>
      </c>
      <c r="F18" s="39">
        <v>134</v>
      </c>
      <c r="G18" s="39">
        <v>124</v>
      </c>
      <c r="H18" s="39">
        <v>90</v>
      </c>
      <c r="I18" s="39">
        <v>94</v>
      </c>
      <c r="J18" s="39">
        <v>83</v>
      </c>
      <c r="K18" s="39">
        <v>1498</v>
      </c>
      <c r="L18" s="39">
        <v>397</v>
      </c>
      <c r="M18" s="39">
        <v>313</v>
      </c>
      <c r="N18" s="39">
        <v>194</v>
      </c>
    </row>
    <row r="19" spans="1:14" s="3" customFormat="1" ht="14.65" customHeight="1">
      <c r="A19" s="29" t="s">
        <v>40</v>
      </c>
      <c r="B19" s="64" t="s">
        <v>53</v>
      </c>
      <c r="C19" s="64" t="s">
        <v>53</v>
      </c>
      <c r="D19" s="64" t="s">
        <v>53</v>
      </c>
      <c r="E19" s="64" t="s">
        <v>53</v>
      </c>
      <c r="F19" s="64" t="s">
        <v>53</v>
      </c>
      <c r="G19" s="64" t="s">
        <v>53</v>
      </c>
      <c r="H19" s="64" t="s">
        <v>53</v>
      </c>
      <c r="I19" s="64" t="s">
        <v>53</v>
      </c>
      <c r="J19" s="64" t="s">
        <v>53</v>
      </c>
      <c r="K19" s="64" t="s">
        <v>53</v>
      </c>
      <c r="L19" s="64" t="s">
        <v>53</v>
      </c>
      <c r="M19" s="64" t="s">
        <v>53</v>
      </c>
      <c r="N19" s="64" t="s">
        <v>53</v>
      </c>
    </row>
    <row r="20" spans="1:14" s="3" customFormat="1" ht="14.65" customHeight="1">
      <c r="A20" s="30" t="s">
        <v>41</v>
      </c>
      <c r="B20" s="39">
        <f>SUM(B21:B26)</f>
        <v>40250</v>
      </c>
      <c r="C20" s="39">
        <f t="shared" ref="C20:N20" si="2">SUM(C21:C26)</f>
        <v>3705</v>
      </c>
      <c r="D20" s="39">
        <f t="shared" si="2"/>
        <v>2874</v>
      </c>
      <c r="E20" s="39">
        <f t="shared" si="2"/>
        <v>3328</v>
      </c>
      <c r="F20" s="39">
        <f t="shared" si="2"/>
        <v>1670</v>
      </c>
      <c r="G20" s="39">
        <f t="shared" si="2"/>
        <v>1662</v>
      </c>
      <c r="H20" s="39">
        <f t="shared" si="2"/>
        <v>1655</v>
      </c>
      <c r="I20" s="39">
        <f t="shared" si="2"/>
        <v>1534</v>
      </c>
      <c r="J20" s="39">
        <f t="shared" si="2"/>
        <v>7455</v>
      </c>
      <c r="K20" s="39">
        <f t="shared" si="2"/>
        <v>7543</v>
      </c>
      <c r="L20" s="39">
        <f t="shared" si="2"/>
        <v>3860</v>
      </c>
      <c r="M20" s="39">
        <f t="shared" si="2"/>
        <v>2932</v>
      </c>
      <c r="N20" s="39">
        <f t="shared" si="2"/>
        <v>2032</v>
      </c>
    </row>
    <row r="21" spans="1:14" s="3" customFormat="1" ht="14.65" customHeight="1">
      <c r="A21" s="29" t="s">
        <v>42</v>
      </c>
      <c r="B21" s="42">
        <f t="shared" ref="B21:B26" si="3">SUM(C21:N21)</f>
        <v>12866</v>
      </c>
      <c r="C21" s="42">
        <v>1009</v>
      </c>
      <c r="D21" s="42">
        <v>794</v>
      </c>
      <c r="E21" s="42">
        <v>673</v>
      </c>
      <c r="F21" s="42">
        <v>370</v>
      </c>
      <c r="G21" s="42">
        <v>383</v>
      </c>
      <c r="H21" s="42">
        <v>360</v>
      </c>
      <c r="I21" s="42">
        <v>304</v>
      </c>
      <c r="J21" s="42">
        <v>3903</v>
      </c>
      <c r="K21" s="42">
        <v>2183</v>
      </c>
      <c r="L21" s="42">
        <v>1350</v>
      </c>
      <c r="M21" s="42">
        <v>992</v>
      </c>
      <c r="N21" s="42">
        <v>545</v>
      </c>
    </row>
    <row r="22" spans="1:14" s="3" customFormat="1" ht="14.65" customHeight="1">
      <c r="A22" s="28" t="s">
        <v>43</v>
      </c>
      <c r="B22" s="39">
        <f t="shared" si="3"/>
        <v>3901</v>
      </c>
      <c r="C22" s="39">
        <v>289</v>
      </c>
      <c r="D22" s="39">
        <v>256</v>
      </c>
      <c r="E22" s="39">
        <v>404</v>
      </c>
      <c r="F22" s="39">
        <v>142</v>
      </c>
      <c r="G22" s="39">
        <v>132</v>
      </c>
      <c r="H22" s="39">
        <v>189</v>
      </c>
      <c r="I22" s="39">
        <v>168</v>
      </c>
      <c r="J22" s="39">
        <v>703</v>
      </c>
      <c r="K22" s="39">
        <v>873</v>
      </c>
      <c r="L22" s="39">
        <v>254</v>
      </c>
      <c r="M22" s="39">
        <v>212</v>
      </c>
      <c r="N22" s="39">
        <v>279</v>
      </c>
    </row>
    <row r="23" spans="1:14" s="3" customFormat="1" ht="14.65" customHeight="1">
      <c r="A23" s="29" t="s">
        <v>44</v>
      </c>
      <c r="B23" s="42">
        <f t="shared" si="3"/>
        <v>5104</v>
      </c>
      <c r="C23" s="42">
        <v>492</v>
      </c>
      <c r="D23" s="42">
        <v>405</v>
      </c>
      <c r="E23" s="42">
        <v>501</v>
      </c>
      <c r="F23" s="42">
        <v>284</v>
      </c>
      <c r="G23" s="42">
        <v>278</v>
      </c>
      <c r="H23" s="42">
        <v>270</v>
      </c>
      <c r="I23" s="42">
        <v>267</v>
      </c>
      <c r="J23" s="42">
        <v>694</v>
      </c>
      <c r="K23" s="42">
        <v>728</v>
      </c>
      <c r="L23" s="42">
        <v>520</v>
      </c>
      <c r="M23" s="42">
        <v>382</v>
      </c>
      <c r="N23" s="42">
        <v>283</v>
      </c>
    </row>
    <row r="24" spans="1:14" s="3" customFormat="1" ht="14.65" customHeight="1">
      <c r="A24" s="28" t="s">
        <v>45</v>
      </c>
      <c r="B24" s="39">
        <f t="shared" si="3"/>
        <v>9649</v>
      </c>
      <c r="C24" s="39">
        <v>1023</v>
      </c>
      <c r="D24" s="39">
        <v>704</v>
      </c>
      <c r="E24" s="39">
        <v>849</v>
      </c>
      <c r="F24" s="39">
        <v>465</v>
      </c>
      <c r="G24" s="39">
        <v>439</v>
      </c>
      <c r="H24" s="39">
        <v>378</v>
      </c>
      <c r="I24" s="39">
        <v>380</v>
      </c>
      <c r="J24" s="39">
        <v>961</v>
      </c>
      <c r="K24" s="39">
        <v>2284</v>
      </c>
      <c r="L24" s="39">
        <v>1011</v>
      </c>
      <c r="M24" s="39">
        <v>706</v>
      </c>
      <c r="N24" s="39">
        <v>449</v>
      </c>
    </row>
    <row r="25" spans="1:14" s="3" customFormat="1" ht="14.65" customHeight="1">
      <c r="A25" s="29" t="s">
        <v>46</v>
      </c>
      <c r="B25" s="42">
        <f t="shared" si="3"/>
        <v>4372</v>
      </c>
      <c r="C25" s="42">
        <v>449</v>
      </c>
      <c r="D25" s="42">
        <v>367</v>
      </c>
      <c r="E25" s="42">
        <v>415</v>
      </c>
      <c r="F25" s="42">
        <v>229</v>
      </c>
      <c r="G25" s="42">
        <v>225</v>
      </c>
      <c r="H25" s="42">
        <v>221</v>
      </c>
      <c r="I25" s="42">
        <v>197</v>
      </c>
      <c r="J25" s="42">
        <v>817</v>
      </c>
      <c r="K25" s="42">
        <v>510</v>
      </c>
      <c r="L25" s="42">
        <v>363</v>
      </c>
      <c r="M25" s="42">
        <v>338</v>
      </c>
      <c r="N25" s="42">
        <v>241</v>
      </c>
    </row>
    <row r="26" spans="1:14" s="3" customFormat="1" ht="14.65" customHeight="1">
      <c r="A26" s="28" t="s">
        <v>47</v>
      </c>
      <c r="B26" s="39">
        <f t="shared" si="3"/>
        <v>4358</v>
      </c>
      <c r="C26" s="39">
        <v>443</v>
      </c>
      <c r="D26" s="39">
        <v>348</v>
      </c>
      <c r="E26" s="39">
        <v>486</v>
      </c>
      <c r="F26" s="39">
        <v>180</v>
      </c>
      <c r="G26" s="39">
        <v>205</v>
      </c>
      <c r="H26" s="39">
        <v>237</v>
      </c>
      <c r="I26" s="39">
        <v>218</v>
      </c>
      <c r="J26" s="39">
        <v>377</v>
      </c>
      <c r="K26" s="39">
        <v>965</v>
      </c>
      <c r="L26" s="39">
        <v>362</v>
      </c>
      <c r="M26" s="39">
        <v>302</v>
      </c>
      <c r="N26" s="39">
        <v>235</v>
      </c>
    </row>
    <row r="27" spans="1:14" s="3" customFormat="1" ht="14.65" customHeight="1">
      <c r="B27" s="364" t="s">
        <v>48</v>
      </c>
      <c r="C27" s="364"/>
      <c r="D27" s="364"/>
      <c r="E27" s="364"/>
      <c r="F27" s="364"/>
      <c r="G27" s="364"/>
      <c r="H27" s="364"/>
      <c r="I27" s="364"/>
      <c r="J27" s="364"/>
      <c r="K27" s="364"/>
      <c r="L27" s="364"/>
      <c r="M27" s="364"/>
      <c r="N27" s="364"/>
    </row>
    <row r="28" spans="1:14" s="3" customFormat="1" ht="14.65" customHeight="1">
      <c r="A28" s="26" t="s">
        <v>29</v>
      </c>
      <c r="B28" s="39">
        <f>B8*100/$B8</f>
        <v>100</v>
      </c>
      <c r="C28" s="60">
        <f t="shared" ref="C28:N28" si="4">C8*100/$B8</f>
        <v>8.9052848318462594</v>
      </c>
      <c r="D28" s="60">
        <f t="shared" si="4"/>
        <v>6.7904941660947156</v>
      </c>
      <c r="E28" s="60">
        <f t="shared" si="4"/>
        <v>7.3638755433539238</v>
      </c>
      <c r="F28" s="60">
        <f t="shared" si="4"/>
        <v>3.550388927018989</v>
      </c>
      <c r="G28" s="60">
        <f t="shared" si="4"/>
        <v>3.5746968657057883</v>
      </c>
      <c r="H28" s="60">
        <f t="shared" si="4"/>
        <v>3.415980324868451</v>
      </c>
      <c r="I28" s="60">
        <f t="shared" si="4"/>
        <v>3.024193548387097</v>
      </c>
      <c r="J28" s="60">
        <f t="shared" si="4"/>
        <v>26.417009837565775</v>
      </c>
      <c r="K28" s="60">
        <f t="shared" si="4"/>
        <v>17.290093800045756</v>
      </c>
      <c r="L28" s="60">
        <f t="shared" si="4"/>
        <v>8.5749828414550446</v>
      </c>
      <c r="M28" s="60">
        <f t="shared" si="4"/>
        <v>6.861988103408831</v>
      </c>
      <c r="N28" s="60">
        <f t="shared" si="4"/>
        <v>4.2310112102493704</v>
      </c>
    </row>
    <row r="29" spans="1:14" s="3" customFormat="1" ht="14.65" customHeight="1">
      <c r="A29" s="27" t="s">
        <v>30</v>
      </c>
      <c r="B29" s="42">
        <f t="shared" ref="B29:N44" si="5">B9*100/$B9</f>
        <v>100</v>
      </c>
      <c r="C29" s="61">
        <f t="shared" si="5"/>
        <v>8.4989557367109079</v>
      </c>
      <c r="D29" s="61">
        <f t="shared" si="5"/>
        <v>6.3161086033820659</v>
      </c>
      <c r="E29" s="61">
        <f t="shared" si="5"/>
        <v>6.1375732668597989</v>
      </c>
      <c r="F29" s="61">
        <f t="shared" si="5"/>
        <v>2.7386646904264635</v>
      </c>
      <c r="G29" s="61">
        <f t="shared" si="5"/>
        <v>2.8228794718048911</v>
      </c>
      <c r="H29" s="61">
        <f t="shared" si="5"/>
        <v>2.4725459812706325</v>
      </c>
      <c r="I29" s="61">
        <f t="shared" si="5"/>
        <v>1.957151519234656</v>
      </c>
      <c r="J29" s="61">
        <f t="shared" si="5"/>
        <v>37.121875631610862</v>
      </c>
      <c r="K29" s="61">
        <f t="shared" si="5"/>
        <v>15.323721619618675</v>
      </c>
      <c r="L29" s="61">
        <f t="shared" si="5"/>
        <v>7.1986795122279865</v>
      </c>
      <c r="M29" s="61">
        <f t="shared" si="5"/>
        <v>6.289159873340969</v>
      </c>
      <c r="N29" s="61">
        <f t="shared" si="5"/>
        <v>3.1226840935120932</v>
      </c>
    </row>
    <row r="30" spans="1:14" s="3" customFormat="1" ht="14.65" customHeight="1">
      <c r="A30" s="28" t="s">
        <v>31</v>
      </c>
      <c r="B30" s="39">
        <f t="shared" si="5"/>
        <v>100</v>
      </c>
      <c r="C30" s="60">
        <f t="shared" si="5"/>
        <v>8.9537712895377126</v>
      </c>
      <c r="D30" s="60">
        <f t="shared" si="5"/>
        <v>7.3965936739659366</v>
      </c>
      <c r="E30" s="60">
        <f t="shared" si="5"/>
        <v>7.3965936739659366</v>
      </c>
      <c r="F30" s="60">
        <f t="shared" si="5"/>
        <v>3.0170316301703162</v>
      </c>
      <c r="G30" s="60">
        <f t="shared" si="5"/>
        <v>2.9683698296836982</v>
      </c>
      <c r="H30" s="60">
        <f t="shared" si="5"/>
        <v>3.4549878345498786</v>
      </c>
      <c r="I30" s="60">
        <f t="shared" si="5"/>
        <v>1.4111922141119222</v>
      </c>
      <c r="J30" s="60">
        <f t="shared" si="5"/>
        <v>36.545012165450125</v>
      </c>
      <c r="K30" s="60">
        <f t="shared" si="5"/>
        <v>10.316301703163017</v>
      </c>
      <c r="L30" s="60">
        <f t="shared" si="5"/>
        <v>8.1751824817518255</v>
      </c>
      <c r="M30" s="60">
        <f t="shared" si="5"/>
        <v>6.8126520681265204</v>
      </c>
      <c r="N30" s="60">
        <f t="shared" si="5"/>
        <v>3.5523114355231145</v>
      </c>
    </row>
    <row r="31" spans="1:14" s="3" customFormat="1" ht="14.65" customHeight="1">
      <c r="A31" s="29" t="s">
        <v>32</v>
      </c>
      <c r="B31" s="42">
        <f t="shared" si="5"/>
        <v>100</v>
      </c>
      <c r="C31" s="61">
        <f t="shared" si="5"/>
        <v>13.594232749742533</v>
      </c>
      <c r="D31" s="61">
        <f t="shared" si="5"/>
        <v>9.963954685890835</v>
      </c>
      <c r="E31" s="61">
        <f t="shared" si="5"/>
        <v>8.6251287332646758</v>
      </c>
      <c r="F31" s="61">
        <f t="shared" si="5"/>
        <v>5.5612770339855819</v>
      </c>
      <c r="G31" s="61">
        <f t="shared" si="5"/>
        <v>4.6858908341915555</v>
      </c>
      <c r="H31" s="61">
        <f t="shared" si="5"/>
        <v>4.9176107106076214</v>
      </c>
      <c r="I31" s="61">
        <f t="shared" si="5"/>
        <v>5.09783728115345</v>
      </c>
      <c r="J31" s="61">
        <f t="shared" si="5"/>
        <v>14.031925849639547</v>
      </c>
      <c r="K31" s="61">
        <f t="shared" si="5"/>
        <v>11.972193614830072</v>
      </c>
      <c r="L31" s="61">
        <f t="shared" si="5"/>
        <v>9.6807415036045317</v>
      </c>
      <c r="M31" s="61">
        <f t="shared" si="5"/>
        <v>8.290422245108136</v>
      </c>
      <c r="N31" s="61">
        <f t="shared" si="5"/>
        <v>3.5787847579814622</v>
      </c>
    </row>
    <row r="32" spans="1:14" s="3" customFormat="1" ht="14.65" customHeight="1">
      <c r="A32" s="28" t="s">
        <v>33</v>
      </c>
      <c r="B32" s="39">
        <f t="shared" si="5"/>
        <v>100</v>
      </c>
      <c r="C32" s="60">
        <f t="shared" si="5"/>
        <v>8.7533156498673748</v>
      </c>
      <c r="D32" s="60">
        <f t="shared" si="5"/>
        <v>5.3429329291398258</v>
      </c>
      <c r="E32" s="60">
        <f t="shared" si="5"/>
        <v>4.3198181129215616</v>
      </c>
      <c r="F32" s="60">
        <f t="shared" si="5"/>
        <v>1.9704433497536946</v>
      </c>
      <c r="G32" s="60">
        <f t="shared" si="5"/>
        <v>1.8188707843880259</v>
      </c>
      <c r="H32" s="60">
        <f t="shared" si="5"/>
        <v>1.5915119363395225</v>
      </c>
      <c r="I32" s="60">
        <f t="shared" si="5"/>
        <v>0.68207654414550967</v>
      </c>
      <c r="J32" s="60">
        <f t="shared" si="5"/>
        <v>43.728685107995453</v>
      </c>
      <c r="K32" s="60">
        <f t="shared" si="5"/>
        <v>16.407730200833647</v>
      </c>
      <c r="L32" s="60">
        <f t="shared" si="5"/>
        <v>6.9344448654793478</v>
      </c>
      <c r="M32" s="60">
        <f t="shared" si="5"/>
        <v>5.5702917771883289</v>
      </c>
      <c r="N32" s="60">
        <f t="shared" si="5"/>
        <v>2.8798787419477074</v>
      </c>
    </row>
    <row r="33" spans="1:14" s="3" customFormat="1" ht="14.65" customHeight="1">
      <c r="A33" s="29" t="s">
        <v>34</v>
      </c>
      <c r="B33" s="64" t="s">
        <v>53</v>
      </c>
      <c r="C33" s="64" t="s">
        <v>53</v>
      </c>
      <c r="D33" s="64" t="s">
        <v>53</v>
      </c>
      <c r="E33" s="64" t="s">
        <v>53</v>
      </c>
      <c r="F33" s="64" t="s">
        <v>53</v>
      </c>
      <c r="G33" s="64" t="s">
        <v>53</v>
      </c>
      <c r="H33" s="64" t="s">
        <v>53</v>
      </c>
      <c r="I33" s="64" t="s">
        <v>53</v>
      </c>
      <c r="J33" s="64" t="s">
        <v>53</v>
      </c>
      <c r="K33" s="64" t="s">
        <v>53</v>
      </c>
      <c r="L33" s="64" t="s">
        <v>53</v>
      </c>
      <c r="M33" s="64" t="s">
        <v>53</v>
      </c>
      <c r="N33" s="64" t="s">
        <v>53</v>
      </c>
    </row>
    <row r="34" spans="1:14" s="3" customFormat="1" ht="14.65" customHeight="1">
      <c r="A34" s="28" t="s">
        <v>35</v>
      </c>
      <c r="B34" s="39">
        <f t="shared" si="5"/>
        <v>100</v>
      </c>
      <c r="C34" s="60">
        <f t="shared" si="5"/>
        <v>4.558165548098434</v>
      </c>
      <c r="D34" s="60">
        <f t="shared" si="5"/>
        <v>3.4302759134973901</v>
      </c>
      <c r="E34" s="60">
        <f t="shared" si="5"/>
        <v>3.2065622669649514</v>
      </c>
      <c r="F34" s="60">
        <f t="shared" si="5"/>
        <v>1.4168530947054436</v>
      </c>
      <c r="G34" s="60">
        <f t="shared" si="5"/>
        <v>1.4914243102162565</v>
      </c>
      <c r="H34" s="60">
        <f t="shared" si="5"/>
        <v>0.89485458612975388</v>
      </c>
      <c r="I34" s="60">
        <f t="shared" si="5"/>
        <v>0.5592841163310962</v>
      </c>
      <c r="J34" s="60">
        <f t="shared" si="5"/>
        <v>70.861297539149888</v>
      </c>
      <c r="K34" s="60">
        <f t="shared" si="5"/>
        <v>5.1081282624906788</v>
      </c>
      <c r="L34" s="60">
        <f t="shared" si="5"/>
        <v>3.523489932885906</v>
      </c>
      <c r="M34" s="60">
        <f t="shared" si="5"/>
        <v>3.3463832960477258</v>
      </c>
      <c r="N34" s="60">
        <f t="shared" si="5"/>
        <v>1.6032811334824757</v>
      </c>
    </row>
    <row r="35" spans="1:14" s="3" customFormat="1" ht="14.65" customHeight="1">
      <c r="A35" s="29" t="s">
        <v>36</v>
      </c>
      <c r="B35" s="42">
        <f t="shared" si="5"/>
        <v>100</v>
      </c>
      <c r="C35" s="61">
        <f t="shared" si="5"/>
        <v>11.324451410658307</v>
      </c>
      <c r="D35" s="61">
        <f t="shared" si="5"/>
        <v>10.227272727272727</v>
      </c>
      <c r="E35" s="61">
        <f t="shared" si="5"/>
        <v>11.089341692789969</v>
      </c>
      <c r="F35" s="61">
        <f t="shared" si="5"/>
        <v>2.4686520376175549</v>
      </c>
      <c r="G35" s="61">
        <f t="shared" si="5"/>
        <v>3.8401253918495297</v>
      </c>
      <c r="H35" s="61">
        <f t="shared" si="5"/>
        <v>3.9968652037617556</v>
      </c>
      <c r="I35" s="61">
        <f t="shared" si="5"/>
        <v>2.4686520376175549</v>
      </c>
      <c r="J35" s="61">
        <f t="shared" si="5"/>
        <v>11.363636363636363</v>
      </c>
      <c r="K35" s="61">
        <f t="shared" si="5"/>
        <v>20.885579937304076</v>
      </c>
      <c r="L35" s="61">
        <f t="shared" si="5"/>
        <v>9.4043887147335425</v>
      </c>
      <c r="M35" s="61">
        <f t="shared" si="5"/>
        <v>8.4247648902821322</v>
      </c>
      <c r="N35" s="61">
        <f t="shared" si="5"/>
        <v>4.5062695924764888</v>
      </c>
    </row>
    <row r="36" spans="1:14" s="3" customFormat="1" ht="14.65" customHeight="1">
      <c r="A36" s="28" t="s">
        <v>37</v>
      </c>
      <c r="B36" s="39">
        <f t="shared" si="5"/>
        <v>100</v>
      </c>
      <c r="C36" s="60">
        <f t="shared" si="5"/>
        <v>11.693548387096774</v>
      </c>
      <c r="D36" s="60">
        <f t="shared" si="5"/>
        <v>9.0053763440860219</v>
      </c>
      <c r="E36" s="60">
        <f t="shared" si="5"/>
        <v>7.795698924731183</v>
      </c>
      <c r="F36" s="60">
        <f t="shared" si="5"/>
        <v>4.301075268817204</v>
      </c>
      <c r="G36" s="60">
        <f t="shared" si="5"/>
        <v>3.629032258064516</v>
      </c>
      <c r="H36" s="60">
        <f t="shared" si="5"/>
        <v>3.763440860215054</v>
      </c>
      <c r="I36" s="60">
        <f t="shared" si="5"/>
        <v>2.150537634408602</v>
      </c>
      <c r="J36" s="60">
        <f t="shared" si="5"/>
        <v>7.123655913978495</v>
      </c>
      <c r="K36" s="60">
        <f t="shared" si="5"/>
        <v>23.655913978494624</v>
      </c>
      <c r="L36" s="60">
        <f t="shared" si="5"/>
        <v>12.365591397849462</v>
      </c>
      <c r="M36" s="60">
        <f t="shared" si="5"/>
        <v>8.736559139784946</v>
      </c>
      <c r="N36" s="60">
        <f t="shared" si="5"/>
        <v>5.779569892473118</v>
      </c>
    </row>
    <row r="37" spans="1:14" s="3" customFormat="1" ht="14.65" customHeight="1">
      <c r="A37" s="29" t="s">
        <v>38</v>
      </c>
      <c r="B37" s="42">
        <f t="shared" si="5"/>
        <v>100</v>
      </c>
      <c r="C37" s="61">
        <f t="shared" si="5"/>
        <v>11.255230125523013</v>
      </c>
      <c r="D37" s="61">
        <f t="shared" si="5"/>
        <v>8.03347280334728</v>
      </c>
      <c r="E37" s="61">
        <f t="shared" si="5"/>
        <v>10.543933054393305</v>
      </c>
      <c r="F37" s="61">
        <f t="shared" si="5"/>
        <v>3.514644351464435</v>
      </c>
      <c r="G37" s="61">
        <f t="shared" si="5"/>
        <v>4.3933054393305442</v>
      </c>
      <c r="H37" s="61">
        <f t="shared" si="5"/>
        <v>4.1422594142259417</v>
      </c>
      <c r="I37" s="61">
        <f t="shared" si="5"/>
        <v>3.6401673640167362</v>
      </c>
      <c r="J37" s="61">
        <f t="shared" si="5"/>
        <v>5.3138075313807533</v>
      </c>
      <c r="K37" s="61">
        <f t="shared" si="5"/>
        <v>24.93723849372385</v>
      </c>
      <c r="L37" s="61">
        <f t="shared" si="5"/>
        <v>9.9581589958159</v>
      </c>
      <c r="M37" s="61">
        <f t="shared" si="5"/>
        <v>10.376569037656903</v>
      </c>
      <c r="N37" s="61">
        <f t="shared" si="5"/>
        <v>3.8912133891213387</v>
      </c>
    </row>
    <row r="38" spans="1:14" s="3" customFormat="1" ht="14.65" customHeight="1">
      <c r="A38" s="28" t="s">
        <v>39</v>
      </c>
      <c r="B38" s="39">
        <f t="shared" si="5"/>
        <v>100</v>
      </c>
      <c r="C38" s="60">
        <f t="shared" si="5"/>
        <v>10.236220472440944</v>
      </c>
      <c r="D38" s="60">
        <f t="shared" si="5"/>
        <v>6.8503937007874018</v>
      </c>
      <c r="E38" s="60">
        <f t="shared" si="5"/>
        <v>6.0892388451443571</v>
      </c>
      <c r="F38" s="60">
        <f t="shared" si="5"/>
        <v>3.5170603674540684</v>
      </c>
      <c r="G38" s="60">
        <f t="shared" si="5"/>
        <v>3.2545931758530182</v>
      </c>
      <c r="H38" s="60">
        <f t="shared" si="5"/>
        <v>2.3622047244094486</v>
      </c>
      <c r="I38" s="60">
        <f t="shared" si="5"/>
        <v>2.4671916010498687</v>
      </c>
      <c r="J38" s="60">
        <f t="shared" si="5"/>
        <v>2.1784776902887137</v>
      </c>
      <c r="K38" s="60">
        <f t="shared" si="5"/>
        <v>39.317585301837269</v>
      </c>
      <c r="L38" s="60">
        <f t="shared" si="5"/>
        <v>10.41994750656168</v>
      </c>
      <c r="M38" s="60">
        <f t="shared" si="5"/>
        <v>8.2152230971128617</v>
      </c>
      <c r="N38" s="60">
        <f t="shared" si="5"/>
        <v>5.0918635170603679</v>
      </c>
    </row>
    <row r="39" spans="1:14" s="3" customFormat="1" ht="14.65" customHeight="1">
      <c r="A39" s="29" t="s">
        <v>40</v>
      </c>
      <c r="B39" s="64" t="s">
        <v>53</v>
      </c>
      <c r="C39" s="64" t="s">
        <v>53</v>
      </c>
      <c r="D39" s="64" t="s">
        <v>53</v>
      </c>
      <c r="E39" s="64" t="s">
        <v>53</v>
      </c>
      <c r="F39" s="64" t="s">
        <v>53</v>
      </c>
      <c r="G39" s="64" t="s">
        <v>53</v>
      </c>
      <c r="H39" s="64" t="s">
        <v>53</v>
      </c>
      <c r="I39" s="64" t="s">
        <v>53</v>
      </c>
      <c r="J39" s="64" t="s">
        <v>53</v>
      </c>
      <c r="K39" s="64" t="s">
        <v>53</v>
      </c>
      <c r="L39" s="64" t="s">
        <v>53</v>
      </c>
      <c r="M39" s="64" t="s">
        <v>53</v>
      </c>
      <c r="N39" s="64" t="s">
        <v>53</v>
      </c>
    </row>
    <row r="40" spans="1:14" s="3" customFormat="1" ht="14.65" customHeight="1">
      <c r="A40" s="30" t="s">
        <v>41</v>
      </c>
      <c r="B40" s="39">
        <f t="shared" si="5"/>
        <v>100</v>
      </c>
      <c r="C40" s="60">
        <f t="shared" si="5"/>
        <v>9.2049689440993792</v>
      </c>
      <c r="D40" s="60">
        <f t="shared" si="5"/>
        <v>7.1403726708074533</v>
      </c>
      <c r="E40" s="60">
        <f t="shared" si="5"/>
        <v>8.2683229813664596</v>
      </c>
      <c r="F40" s="60">
        <f t="shared" si="5"/>
        <v>4.1490683229813667</v>
      </c>
      <c r="G40" s="60">
        <f t="shared" si="5"/>
        <v>4.1291925465838508</v>
      </c>
      <c r="H40" s="60">
        <f t="shared" si="5"/>
        <v>4.1118012422360248</v>
      </c>
      <c r="I40" s="60">
        <f t="shared" si="5"/>
        <v>3.8111801242236023</v>
      </c>
      <c r="J40" s="60">
        <f t="shared" si="5"/>
        <v>18.521739130434781</v>
      </c>
      <c r="K40" s="60">
        <f t="shared" si="5"/>
        <v>18.740372670807453</v>
      </c>
      <c r="L40" s="60">
        <f t="shared" si="5"/>
        <v>9.5900621118012417</v>
      </c>
      <c r="M40" s="60">
        <f t="shared" si="5"/>
        <v>7.2844720496894411</v>
      </c>
      <c r="N40" s="60">
        <f t="shared" si="5"/>
        <v>5.0484472049689444</v>
      </c>
    </row>
    <row r="41" spans="1:14" s="3" customFormat="1" ht="14.65" customHeight="1">
      <c r="A41" s="29" t="s">
        <v>42</v>
      </c>
      <c r="B41" s="42">
        <f t="shared" si="5"/>
        <v>100</v>
      </c>
      <c r="C41" s="61">
        <f t="shared" si="5"/>
        <v>7.8423752526037616</v>
      </c>
      <c r="D41" s="61">
        <f t="shared" si="5"/>
        <v>6.1713042126535056</v>
      </c>
      <c r="E41" s="61">
        <f t="shared" si="5"/>
        <v>5.2308409762163839</v>
      </c>
      <c r="F41" s="61">
        <f t="shared" si="5"/>
        <v>2.8757966734027671</v>
      </c>
      <c r="G41" s="61">
        <f t="shared" si="5"/>
        <v>2.9768381781439452</v>
      </c>
      <c r="H41" s="61">
        <f t="shared" si="5"/>
        <v>2.798072438986476</v>
      </c>
      <c r="I41" s="61">
        <f t="shared" si="5"/>
        <v>2.3628167262552462</v>
      </c>
      <c r="J41" s="61">
        <f t="shared" si="5"/>
        <v>30.335768692678378</v>
      </c>
      <c r="K41" s="61">
        <f t="shared" si="5"/>
        <v>16.967200373076324</v>
      </c>
      <c r="L41" s="61">
        <f t="shared" si="5"/>
        <v>10.492771646199285</v>
      </c>
      <c r="M41" s="61">
        <f t="shared" si="5"/>
        <v>7.7102440540960675</v>
      </c>
      <c r="N41" s="61">
        <f t="shared" si="5"/>
        <v>4.2359707756878597</v>
      </c>
    </row>
    <row r="42" spans="1:14" s="3" customFormat="1" ht="14.65" customHeight="1">
      <c r="A42" s="28" t="s">
        <v>43</v>
      </c>
      <c r="B42" s="39">
        <f t="shared" si="5"/>
        <v>100</v>
      </c>
      <c r="C42" s="60">
        <f t="shared" si="5"/>
        <v>7.4083568315816457</v>
      </c>
      <c r="D42" s="60">
        <f t="shared" si="5"/>
        <v>6.5624198923352983</v>
      </c>
      <c r="E42" s="60">
        <f t="shared" si="5"/>
        <v>10.356318892591643</v>
      </c>
      <c r="F42" s="60">
        <f t="shared" si="5"/>
        <v>3.6400922840297358</v>
      </c>
      <c r="G42" s="60">
        <f t="shared" si="5"/>
        <v>3.3837477569853882</v>
      </c>
      <c r="H42" s="60">
        <f t="shared" si="5"/>
        <v>4.8449115611381695</v>
      </c>
      <c r="I42" s="60">
        <f t="shared" si="5"/>
        <v>4.3065880543450401</v>
      </c>
      <c r="J42" s="60">
        <f t="shared" si="5"/>
        <v>18.021020251217635</v>
      </c>
      <c r="K42" s="60">
        <f t="shared" si="5"/>
        <v>22.378877210971545</v>
      </c>
      <c r="L42" s="60">
        <f t="shared" si="5"/>
        <v>6.5111509869264292</v>
      </c>
      <c r="M42" s="60">
        <f t="shared" si="5"/>
        <v>5.4345039733401688</v>
      </c>
      <c r="N42" s="60">
        <f t="shared" si="5"/>
        <v>7.1520123045372985</v>
      </c>
    </row>
    <row r="43" spans="1:14" s="3" customFormat="1" ht="14.65" customHeight="1">
      <c r="A43" s="29" t="s">
        <v>44</v>
      </c>
      <c r="B43" s="42">
        <f t="shared" si="5"/>
        <v>100</v>
      </c>
      <c r="C43" s="61">
        <f t="shared" si="5"/>
        <v>9.6394984326018811</v>
      </c>
      <c r="D43" s="61">
        <f t="shared" si="5"/>
        <v>7.9349529780564261</v>
      </c>
      <c r="E43" s="61">
        <f t="shared" si="5"/>
        <v>9.8158307210031346</v>
      </c>
      <c r="F43" s="61">
        <f t="shared" si="5"/>
        <v>5.5642633228840124</v>
      </c>
      <c r="G43" s="61">
        <f t="shared" si="5"/>
        <v>5.4467084639498431</v>
      </c>
      <c r="H43" s="61">
        <f t="shared" si="5"/>
        <v>5.2899686520376177</v>
      </c>
      <c r="I43" s="61">
        <f t="shared" si="5"/>
        <v>5.2311912225705326</v>
      </c>
      <c r="J43" s="61">
        <f t="shared" si="5"/>
        <v>13.597178683385581</v>
      </c>
      <c r="K43" s="61">
        <f t="shared" si="5"/>
        <v>14.263322884012538</v>
      </c>
      <c r="L43" s="61">
        <f t="shared" si="5"/>
        <v>10.18808777429467</v>
      </c>
      <c r="M43" s="61">
        <f t="shared" si="5"/>
        <v>7.484326018808777</v>
      </c>
      <c r="N43" s="61">
        <f t="shared" si="5"/>
        <v>5.5446708463949843</v>
      </c>
    </row>
    <row r="44" spans="1:14" s="3" customFormat="1" ht="14.65" customHeight="1">
      <c r="A44" s="28" t="s">
        <v>45</v>
      </c>
      <c r="B44" s="39">
        <f t="shared" si="5"/>
        <v>100</v>
      </c>
      <c r="C44" s="60">
        <f t="shared" si="5"/>
        <v>10.602134936262825</v>
      </c>
      <c r="D44" s="60">
        <f t="shared" si="5"/>
        <v>7.2960928593636645</v>
      </c>
      <c r="E44" s="60">
        <f t="shared" si="5"/>
        <v>8.7988392579541923</v>
      </c>
      <c r="F44" s="60">
        <f t="shared" si="5"/>
        <v>4.8191522437558296</v>
      </c>
      <c r="G44" s="60">
        <f t="shared" si="5"/>
        <v>4.5496942688361486</v>
      </c>
      <c r="H44" s="60">
        <f t="shared" si="5"/>
        <v>3.9175044046015133</v>
      </c>
      <c r="I44" s="60">
        <f t="shared" si="5"/>
        <v>3.9382319411337963</v>
      </c>
      <c r="J44" s="60">
        <f t="shared" si="5"/>
        <v>9.9595813037620484</v>
      </c>
      <c r="K44" s="60">
        <f t="shared" si="5"/>
        <v>23.670846719867345</v>
      </c>
      <c r="L44" s="60">
        <f t="shared" si="5"/>
        <v>10.477769717069126</v>
      </c>
      <c r="M44" s="60">
        <f t="shared" si="5"/>
        <v>7.3168203958959479</v>
      </c>
      <c r="N44" s="60">
        <f t="shared" si="5"/>
        <v>4.6533319514975648</v>
      </c>
    </row>
    <row r="45" spans="1:14" s="3" customFormat="1" ht="14.65" customHeight="1">
      <c r="A45" s="29" t="s">
        <v>46</v>
      </c>
      <c r="B45" s="42">
        <f t="shared" ref="B45:N46" si="6">B25*100/$B25</f>
        <v>100</v>
      </c>
      <c r="C45" s="61">
        <f t="shared" si="6"/>
        <v>10.269899359560842</v>
      </c>
      <c r="D45" s="61">
        <f t="shared" si="6"/>
        <v>8.3943275388838057</v>
      </c>
      <c r="E45" s="61">
        <f t="shared" si="6"/>
        <v>9.4922232387923149</v>
      </c>
      <c r="F45" s="61">
        <f t="shared" si="6"/>
        <v>5.2378774016468439</v>
      </c>
      <c r="G45" s="61">
        <f t="shared" si="6"/>
        <v>5.1463860933211345</v>
      </c>
      <c r="H45" s="61">
        <f t="shared" si="6"/>
        <v>5.0548947849954251</v>
      </c>
      <c r="I45" s="61">
        <f t="shared" si="6"/>
        <v>4.5059469350411714</v>
      </c>
      <c r="J45" s="61">
        <f t="shared" si="6"/>
        <v>18.687099725526075</v>
      </c>
      <c r="K45" s="61">
        <f t="shared" si="6"/>
        <v>11.665141811527905</v>
      </c>
      <c r="L45" s="61">
        <f t="shared" si="6"/>
        <v>8.3028362305580963</v>
      </c>
      <c r="M45" s="61">
        <f t="shared" si="6"/>
        <v>7.7310155535224157</v>
      </c>
      <c r="N45" s="61">
        <f t="shared" si="6"/>
        <v>5.5123513266239703</v>
      </c>
    </row>
    <row r="46" spans="1:14" s="3" customFormat="1" ht="14.65" customHeight="1">
      <c r="A46" s="28" t="s">
        <v>47</v>
      </c>
      <c r="B46" s="39">
        <f t="shared" si="6"/>
        <v>100</v>
      </c>
      <c r="C46" s="60">
        <f t="shared" si="6"/>
        <v>10.165213400642497</v>
      </c>
      <c r="D46" s="60">
        <f t="shared" si="6"/>
        <v>7.9853143643873334</v>
      </c>
      <c r="E46" s="60">
        <f t="shared" si="6"/>
        <v>11.151904543368518</v>
      </c>
      <c r="F46" s="60">
        <f t="shared" si="6"/>
        <v>4.1303350160624142</v>
      </c>
      <c r="G46" s="60">
        <f t="shared" si="6"/>
        <v>4.7039926571821935</v>
      </c>
      <c r="H46" s="60">
        <f t="shared" si="6"/>
        <v>5.4382744378155117</v>
      </c>
      <c r="I46" s="60">
        <f t="shared" si="6"/>
        <v>5.0022946305644789</v>
      </c>
      <c r="J46" s="60">
        <f t="shared" si="6"/>
        <v>8.6507572280862775</v>
      </c>
      <c r="K46" s="60">
        <f t="shared" si="6"/>
        <v>22.143184947223496</v>
      </c>
      <c r="L46" s="60">
        <f t="shared" si="6"/>
        <v>8.3065626434144111</v>
      </c>
      <c r="M46" s="60">
        <f t="shared" si="6"/>
        <v>6.9297843047269394</v>
      </c>
      <c r="N46" s="60">
        <f t="shared" si="6"/>
        <v>5.3923818265259289</v>
      </c>
    </row>
    <row r="47" spans="1:14" s="230" customFormat="1" ht="20.25" customHeight="1">
      <c r="A47" s="378" t="s">
        <v>128</v>
      </c>
      <c r="B47" s="378"/>
      <c r="C47" s="378"/>
      <c r="D47" s="378"/>
      <c r="E47" s="378"/>
      <c r="F47" s="378"/>
      <c r="G47" s="378"/>
      <c r="H47" s="378"/>
      <c r="I47" s="378"/>
      <c r="J47" s="378"/>
      <c r="K47" s="378"/>
      <c r="L47" s="378"/>
      <c r="M47" s="378"/>
      <c r="N47" s="378"/>
    </row>
    <row r="48" spans="1:14" s="3" customFormat="1" ht="14.65" customHeight="1"/>
  </sheetData>
  <mergeCells count="6">
    <mergeCell ref="A47:N47"/>
    <mergeCell ref="A5:A6"/>
    <mergeCell ref="B5:B6"/>
    <mergeCell ref="C5:N5"/>
    <mergeCell ref="B7:N7"/>
    <mergeCell ref="B27:N27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9"/>
  <sheetViews>
    <sheetView workbookViewId="0"/>
  </sheetViews>
  <sheetFormatPr baseColWidth="10" defaultColWidth="10.81640625" defaultRowHeight="12.5"/>
  <cols>
    <col min="1" max="1" width="24.453125" style="2" customWidth="1"/>
    <col min="2" max="16384" width="10.81640625" style="2"/>
  </cols>
  <sheetData>
    <row r="1" spans="1:14" s="5" customFormat="1" ht="20.25" customHeight="1">
      <c r="A1" s="4" t="s">
        <v>0</v>
      </c>
    </row>
    <row r="2" spans="1:14">
      <c r="A2" s="1"/>
    </row>
    <row r="3" spans="1:14" ht="14.65" customHeight="1">
      <c r="A3" s="9" t="s">
        <v>413</v>
      </c>
    </row>
    <row r="4" spans="1:14" s="3" customFormat="1" ht="14.65" customHeight="1"/>
    <row r="5" spans="1:14" s="11" customFormat="1" ht="14.65" customHeight="1">
      <c r="A5" s="368" t="s">
        <v>28</v>
      </c>
      <c r="B5" s="368" t="s">
        <v>1</v>
      </c>
      <c r="C5" s="384" t="s">
        <v>97</v>
      </c>
      <c r="D5" s="437"/>
      <c r="E5" s="437"/>
      <c r="F5" s="437"/>
      <c r="G5" s="437"/>
      <c r="H5" s="437"/>
      <c r="I5" s="437"/>
      <c r="J5" s="437"/>
      <c r="K5" s="437"/>
      <c r="L5" s="437"/>
      <c r="M5" s="437"/>
      <c r="N5" s="437"/>
    </row>
    <row r="6" spans="1:14" s="11" customFormat="1" ht="31.5" customHeight="1">
      <c r="A6" s="368"/>
      <c r="B6" s="368"/>
      <c r="C6" s="80" t="s">
        <v>94</v>
      </c>
      <c r="D6" s="80" t="s">
        <v>95</v>
      </c>
      <c r="E6" s="80" t="s">
        <v>96</v>
      </c>
      <c r="F6" s="80" t="s">
        <v>85</v>
      </c>
      <c r="G6" s="80" t="s">
        <v>86</v>
      </c>
      <c r="H6" s="80" t="s">
        <v>87</v>
      </c>
      <c r="I6" s="80" t="s">
        <v>88</v>
      </c>
      <c r="J6" s="80" t="s">
        <v>89</v>
      </c>
      <c r="K6" s="80" t="s">
        <v>90</v>
      </c>
      <c r="L6" s="80" t="s">
        <v>91</v>
      </c>
      <c r="M6" s="80" t="s">
        <v>92</v>
      </c>
      <c r="N6" s="80" t="s">
        <v>93</v>
      </c>
    </row>
    <row r="7" spans="1:14" s="3" customFormat="1" ht="14.65" customHeight="1">
      <c r="A7" s="8"/>
      <c r="B7" s="364" t="s">
        <v>3</v>
      </c>
      <c r="C7" s="364"/>
      <c r="D7" s="364"/>
      <c r="E7" s="364"/>
      <c r="F7" s="364"/>
      <c r="G7" s="364"/>
      <c r="H7" s="364"/>
      <c r="I7" s="364"/>
      <c r="J7" s="364"/>
      <c r="K7" s="364"/>
      <c r="L7" s="364"/>
      <c r="M7" s="364"/>
      <c r="N7" s="364"/>
    </row>
    <row r="8" spans="1:14" s="3" customFormat="1" ht="14.65" customHeight="1">
      <c r="A8" s="26" t="s">
        <v>29</v>
      </c>
      <c r="B8" s="39">
        <f t="shared" ref="B8:N8" si="0">B9+B20</f>
        <v>19899</v>
      </c>
      <c r="C8" s="39">
        <f t="shared" si="0"/>
        <v>1852</v>
      </c>
      <c r="D8" s="39">
        <f t="shared" si="0"/>
        <v>1421</v>
      </c>
      <c r="E8" s="39">
        <f t="shared" si="0"/>
        <v>1598</v>
      </c>
      <c r="F8" s="39">
        <f t="shared" si="0"/>
        <v>770</v>
      </c>
      <c r="G8" s="39">
        <f t="shared" si="0"/>
        <v>741</v>
      </c>
      <c r="H8" s="39">
        <f t="shared" si="0"/>
        <v>734</v>
      </c>
      <c r="I8" s="39">
        <f t="shared" si="0"/>
        <v>589</v>
      </c>
      <c r="J8" s="39">
        <f t="shared" si="0"/>
        <v>4990</v>
      </c>
      <c r="K8" s="39">
        <f t="shared" si="0"/>
        <v>3367</v>
      </c>
      <c r="L8" s="39">
        <f t="shared" si="0"/>
        <v>1642</v>
      </c>
      <c r="M8" s="39">
        <f t="shared" si="0"/>
        <v>1328</v>
      </c>
      <c r="N8" s="39">
        <f t="shared" si="0"/>
        <v>867</v>
      </c>
    </row>
    <row r="9" spans="1:14" s="3" customFormat="1" ht="14.65" customHeight="1">
      <c r="A9" s="27" t="s">
        <v>30</v>
      </c>
      <c r="B9" s="42">
        <f>SUM(C9:N9)</f>
        <v>11487</v>
      </c>
      <c r="C9" s="42">
        <v>1054</v>
      </c>
      <c r="D9" s="42">
        <v>737</v>
      </c>
      <c r="E9" s="42">
        <v>827</v>
      </c>
      <c r="F9" s="42">
        <v>315</v>
      </c>
      <c r="G9" s="42">
        <v>325</v>
      </c>
      <c r="H9" s="42">
        <v>323</v>
      </c>
      <c r="I9" s="42">
        <v>172</v>
      </c>
      <c r="J9" s="42">
        <v>3948</v>
      </c>
      <c r="K9" s="42">
        <v>1775</v>
      </c>
      <c r="L9" s="42">
        <v>866</v>
      </c>
      <c r="M9" s="42">
        <v>709</v>
      </c>
      <c r="N9" s="42">
        <v>436</v>
      </c>
    </row>
    <row r="10" spans="1:14" s="3" customFormat="1" ht="14.65" customHeight="1">
      <c r="A10" s="28" t="s">
        <v>31</v>
      </c>
      <c r="B10" s="39" t="s">
        <v>53</v>
      </c>
      <c r="C10" s="39" t="s">
        <v>53</v>
      </c>
      <c r="D10" s="39" t="s">
        <v>53</v>
      </c>
      <c r="E10" s="39" t="s">
        <v>53</v>
      </c>
      <c r="F10" s="39" t="s">
        <v>53</v>
      </c>
      <c r="G10" s="39" t="s">
        <v>53</v>
      </c>
      <c r="H10" s="39" t="s">
        <v>53</v>
      </c>
      <c r="I10" s="39" t="s">
        <v>53</v>
      </c>
      <c r="J10" s="39" t="s">
        <v>53</v>
      </c>
      <c r="K10" s="39" t="s">
        <v>53</v>
      </c>
      <c r="L10" s="39" t="s">
        <v>53</v>
      </c>
      <c r="M10" s="39" t="s">
        <v>53</v>
      </c>
      <c r="N10" s="39" t="s">
        <v>53</v>
      </c>
    </row>
    <row r="11" spans="1:14" s="3" customFormat="1" ht="14.65" customHeight="1">
      <c r="A11" s="29" t="s">
        <v>32</v>
      </c>
      <c r="B11" s="42" t="s">
        <v>53</v>
      </c>
      <c r="C11" s="42" t="s">
        <v>53</v>
      </c>
      <c r="D11" s="42" t="s">
        <v>53</v>
      </c>
      <c r="E11" s="42" t="s">
        <v>53</v>
      </c>
      <c r="F11" s="42" t="s">
        <v>53</v>
      </c>
      <c r="G11" s="42" t="s">
        <v>53</v>
      </c>
      <c r="H11" s="42" t="s">
        <v>53</v>
      </c>
      <c r="I11" s="42" t="s">
        <v>53</v>
      </c>
      <c r="J11" s="42" t="s">
        <v>53</v>
      </c>
      <c r="K11" s="42" t="s">
        <v>53</v>
      </c>
      <c r="L11" s="42" t="s">
        <v>53</v>
      </c>
      <c r="M11" s="42" t="s">
        <v>53</v>
      </c>
      <c r="N11" s="42" t="s">
        <v>53</v>
      </c>
    </row>
    <row r="12" spans="1:14" s="3" customFormat="1" ht="14.65" customHeight="1">
      <c r="A12" s="28" t="s">
        <v>33</v>
      </c>
      <c r="B12" s="39" t="s">
        <v>53</v>
      </c>
      <c r="C12" s="39" t="s">
        <v>53</v>
      </c>
      <c r="D12" s="39" t="s">
        <v>53</v>
      </c>
      <c r="E12" s="39" t="s">
        <v>53</v>
      </c>
      <c r="F12" s="39" t="s">
        <v>53</v>
      </c>
      <c r="G12" s="39" t="s">
        <v>53</v>
      </c>
      <c r="H12" s="39" t="s">
        <v>53</v>
      </c>
      <c r="I12" s="39" t="s">
        <v>53</v>
      </c>
      <c r="J12" s="39" t="s">
        <v>53</v>
      </c>
      <c r="K12" s="39" t="s">
        <v>53</v>
      </c>
      <c r="L12" s="39" t="s">
        <v>53</v>
      </c>
      <c r="M12" s="39" t="s">
        <v>53</v>
      </c>
      <c r="N12" s="39" t="s">
        <v>53</v>
      </c>
    </row>
    <row r="13" spans="1:14" s="3" customFormat="1" ht="14.65" customHeight="1">
      <c r="A13" s="29" t="s">
        <v>34</v>
      </c>
      <c r="B13" s="42" t="s">
        <v>53</v>
      </c>
      <c r="C13" s="42" t="s">
        <v>53</v>
      </c>
      <c r="D13" s="42" t="s">
        <v>53</v>
      </c>
      <c r="E13" s="42" t="s">
        <v>53</v>
      </c>
      <c r="F13" s="42" t="s">
        <v>53</v>
      </c>
      <c r="G13" s="42" t="s">
        <v>53</v>
      </c>
      <c r="H13" s="42" t="s">
        <v>53</v>
      </c>
      <c r="I13" s="42" t="s">
        <v>53</v>
      </c>
      <c r="J13" s="42" t="s">
        <v>53</v>
      </c>
      <c r="K13" s="42" t="s">
        <v>53</v>
      </c>
      <c r="L13" s="42" t="s">
        <v>53</v>
      </c>
      <c r="M13" s="42" t="s">
        <v>53</v>
      </c>
      <c r="N13" s="42" t="s">
        <v>53</v>
      </c>
    </row>
    <row r="14" spans="1:14" s="3" customFormat="1" ht="14.65" customHeight="1">
      <c r="A14" s="28" t="s">
        <v>35</v>
      </c>
      <c r="B14" s="39" t="s">
        <v>53</v>
      </c>
      <c r="C14" s="39" t="s">
        <v>53</v>
      </c>
      <c r="D14" s="39" t="s">
        <v>53</v>
      </c>
      <c r="E14" s="39" t="s">
        <v>53</v>
      </c>
      <c r="F14" s="39" t="s">
        <v>53</v>
      </c>
      <c r="G14" s="39" t="s">
        <v>53</v>
      </c>
      <c r="H14" s="39" t="s">
        <v>53</v>
      </c>
      <c r="I14" s="39" t="s">
        <v>53</v>
      </c>
      <c r="J14" s="39" t="s">
        <v>53</v>
      </c>
      <c r="K14" s="39" t="s">
        <v>53</v>
      </c>
      <c r="L14" s="39" t="s">
        <v>53</v>
      </c>
      <c r="M14" s="39" t="s">
        <v>53</v>
      </c>
      <c r="N14" s="39" t="s">
        <v>53</v>
      </c>
    </row>
    <row r="15" spans="1:14" s="3" customFormat="1" ht="14.65" customHeight="1">
      <c r="A15" s="29" t="s">
        <v>36</v>
      </c>
      <c r="B15" s="42" t="s">
        <v>53</v>
      </c>
      <c r="C15" s="42" t="s">
        <v>53</v>
      </c>
      <c r="D15" s="42" t="s">
        <v>53</v>
      </c>
      <c r="E15" s="42" t="s">
        <v>53</v>
      </c>
      <c r="F15" s="42" t="s">
        <v>53</v>
      </c>
      <c r="G15" s="42" t="s">
        <v>53</v>
      </c>
      <c r="H15" s="42" t="s">
        <v>53</v>
      </c>
      <c r="I15" s="42" t="s">
        <v>53</v>
      </c>
      <c r="J15" s="42" t="s">
        <v>53</v>
      </c>
      <c r="K15" s="42" t="s">
        <v>53</v>
      </c>
      <c r="L15" s="42" t="s">
        <v>53</v>
      </c>
      <c r="M15" s="42" t="s">
        <v>53</v>
      </c>
      <c r="N15" s="42" t="s">
        <v>53</v>
      </c>
    </row>
    <row r="16" spans="1:14" s="3" customFormat="1" ht="14.65" customHeight="1">
      <c r="A16" s="28" t="s">
        <v>37</v>
      </c>
      <c r="B16" s="39" t="s">
        <v>53</v>
      </c>
      <c r="C16" s="39" t="s">
        <v>53</v>
      </c>
      <c r="D16" s="39" t="s">
        <v>53</v>
      </c>
      <c r="E16" s="39" t="s">
        <v>53</v>
      </c>
      <c r="F16" s="39" t="s">
        <v>53</v>
      </c>
      <c r="G16" s="39" t="s">
        <v>53</v>
      </c>
      <c r="H16" s="39" t="s">
        <v>53</v>
      </c>
      <c r="I16" s="39" t="s">
        <v>53</v>
      </c>
      <c r="J16" s="39" t="s">
        <v>53</v>
      </c>
      <c r="K16" s="39" t="s">
        <v>53</v>
      </c>
      <c r="L16" s="39" t="s">
        <v>53</v>
      </c>
      <c r="M16" s="39" t="s">
        <v>53</v>
      </c>
      <c r="N16" s="39" t="s">
        <v>53</v>
      </c>
    </row>
    <row r="17" spans="1:14" s="3" customFormat="1" ht="14.65" customHeight="1">
      <c r="A17" s="29" t="s">
        <v>38</v>
      </c>
      <c r="B17" s="42" t="s">
        <v>53</v>
      </c>
      <c r="C17" s="42" t="s">
        <v>53</v>
      </c>
      <c r="D17" s="42" t="s">
        <v>53</v>
      </c>
      <c r="E17" s="42" t="s">
        <v>53</v>
      </c>
      <c r="F17" s="42" t="s">
        <v>53</v>
      </c>
      <c r="G17" s="42" t="s">
        <v>53</v>
      </c>
      <c r="H17" s="42" t="s">
        <v>53</v>
      </c>
      <c r="I17" s="42" t="s">
        <v>53</v>
      </c>
      <c r="J17" s="42" t="s">
        <v>53</v>
      </c>
      <c r="K17" s="42" t="s">
        <v>53</v>
      </c>
      <c r="L17" s="42" t="s">
        <v>53</v>
      </c>
      <c r="M17" s="42" t="s">
        <v>53</v>
      </c>
      <c r="N17" s="42" t="s">
        <v>53</v>
      </c>
    </row>
    <row r="18" spans="1:14" s="3" customFormat="1" ht="14.65" customHeight="1">
      <c r="A18" s="28" t="s">
        <v>39</v>
      </c>
      <c r="B18" s="39" t="s">
        <v>53</v>
      </c>
      <c r="C18" s="39" t="s">
        <v>53</v>
      </c>
      <c r="D18" s="39" t="s">
        <v>53</v>
      </c>
      <c r="E18" s="39" t="s">
        <v>53</v>
      </c>
      <c r="F18" s="39" t="s">
        <v>53</v>
      </c>
      <c r="G18" s="39" t="s">
        <v>53</v>
      </c>
      <c r="H18" s="39" t="s">
        <v>53</v>
      </c>
      <c r="I18" s="39" t="s">
        <v>53</v>
      </c>
      <c r="J18" s="39" t="s">
        <v>53</v>
      </c>
      <c r="K18" s="39" t="s">
        <v>53</v>
      </c>
      <c r="L18" s="39" t="s">
        <v>53</v>
      </c>
      <c r="M18" s="39" t="s">
        <v>53</v>
      </c>
      <c r="N18" s="39" t="s">
        <v>53</v>
      </c>
    </row>
    <row r="19" spans="1:14" s="3" customFormat="1" ht="14.65" customHeight="1">
      <c r="A19" s="29" t="s">
        <v>40</v>
      </c>
      <c r="B19" s="42" t="s">
        <v>53</v>
      </c>
      <c r="C19" s="42" t="s">
        <v>53</v>
      </c>
      <c r="D19" s="42" t="s">
        <v>53</v>
      </c>
      <c r="E19" s="42" t="s">
        <v>53</v>
      </c>
      <c r="F19" s="42" t="s">
        <v>53</v>
      </c>
      <c r="G19" s="42" t="s">
        <v>53</v>
      </c>
      <c r="H19" s="42" t="s">
        <v>53</v>
      </c>
      <c r="I19" s="42" t="s">
        <v>53</v>
      </c>
      <c r="J19" s="42" t="s">
        <v>53</v>
      </c>
      <c r="K19" s="42" t="s">
        <v>53</v>
      </c>
      <c r="L19" s="42" t="s">
        <v>53</v>
      </c>
      <c r="M19" s="42" t="s">
        <v>53</v>
      </c>
      <c r="N19" s="42" t="s">
        <v>53</v>
      </c>
    </row>
    <row r="20" spans="1:14" s="3" customFormat="1" ht="14.65" customHeight="1">
      <c r="A20" s="30" t="s">
        <v>41</v>
      </c>
      <c r="B20" s="39">
        <f>SUM(C20:N20)</f>
        <v>8412</v>
      </c>
      <c r="C20" s="39">
        <v>798</v>
      </c>
      <c r="D20" s="39">
        <v>684</v>
      </c>
      <c r="E20" s="39">
        <v>771</v>
      </c>
      <c r="F20" s="39">
        <v>455</v>
      </c>
      <c r="G20" s="39">
        <v>416</v>
      </c>
      <c r="H20" s="39">
        <v>411</v>
      </c>
      <c r="I20" s="39">
        <v>417</v>
      </c>
      <c r="J20" s="39">
        <v>1042</v>
      </c>
      <c r="K20" s="39">
        <v>1592</v>
      </c>
      <c r="L20" s="39">
        <v>776</v>
      </c>
      <c r="M20" s="39">
        <v>619</v>
      </c>
      <c r="N20" s="39">
        <v>431</v>
      </c>
    </row>
    <row r="21" spans="1:14" s="3" customFormat="1" ht="14.65" customHeight="1">
      <c r="A21" s="29" t="s">
        <v>42</v>
      </c>
      <c r="B21" s="42" t="s">
        <v>53</v>
      </c>
      <c r="C21" s="42" t="s">
        <v>53</v>
      </c>
      <c r="D21" s="42" t="s">
        <v>53</v>
      </c>
      <c r="E21" s="42" t="s">
        <v>53</v>
      </c>
      <c r="F21" s="42" t="s">
        <v>53</v>
      </c>
      <c r="G21" s="42" t="s">
        <v>53</v>
      </c>
      <c r="H21" s="42" t="s">
        <v>53</v>
      </c>
      <c r="I21" s="42" t="s">
        <v>53</v>
      </c>
      <c r="J21" s="42" t="s">
        <v>53</v>
      </c>
      <c r="K21" s="42" t="s">
        <v>53</v>
      </c>
      <c r="L21" s="42" t="s">
        <v>53</v>
      </c>
      <c r="M21" s="42" t="s">
        <v>53</v>
      </c>
      <c r="N21" s="42" t="s">
        <v>53</v>
      </c>
    </row>
    <row r="22" spans="1:14" s="3" customFormat="1" ht="14.65" customHeight="1">
      <c r="A22" s="28" t="s">
        <v>43</v>
      </c>
      <c r="B22" s="39" t="s">
        <v>53</v>
      </c>
      <c r="C22" s="39" t="s">
        <v>53</v>
      </c>
      <c r="D22" s="39" t="s">
        <v>53</v>
      </c>
      <c r="E22" s="39" t="s">
        <v>53</v>
      </c>
      <c r="F22" s="39" t="s">
        <v>53</v>
      </c>
      <c r="G22" s="39" t="s">
        <v>53</v>
      </c>
      <c r="H22" s="39" t="s">
        <v>53</v>
      </c>
      <c r="I22" s="39" t="s">
        <v>53</v>
      </c>
      <c r="J22" s="39" t="s">
        <v>53</v>
      </c>
      <c r="K22" s="39" t="s">
        <v>53</v>
      </c>
      <c r="L22" s="39" t="s">
        <v>53</v>
      </c>
      <c r="M22" s="39" t="s">
        <v>53</v>
      </c>
      <c r="N22" s="39" t="s">
        <v>53</v>
      </c>
    </row>
    <row r="23" spans="1:14" s="3" customFormat="1" ht="14.65" customHeight="1">
      <c r="A23" s="29" t="s">
        <v>44</v>
      </c>
      <c r="B23" s="42" t="s">
        <v>53</v>
      </c>
      <c r="C23" s="42" t="s">
        <v>53</v>
      </c>
      <c r="D23" s="42" t="s">
        <v>53</v>
      </c>
      <c r="E23" s="42" t="s">
        <v>53</v>
      </c>
      <c r="F23" s="42" t="s">
        <v>53</v>
      </c>
      <c r="G23" s="42" t="s">
        <v>53</v>
      </c>
      <c r="H23" s="42" t="s">
        <v>53</v>
      </c>
      <c r="I23" s="42" t="s">
        <v>53</v>
      </c>
      <c r="J23" s="42" t="s">
        <v>53</v>
      </c>
      <c r="K23" s="42" t="s">
        <v>53</v>
      </c>
      <c r="L23" s="42" t="s">
        <v>53</v>
      </c>
      <c r="M23" s="42" t="s">
        <v>53</v>
      </c>
      <c r="N23" s="42" t="s">
        <v>53</v>
      </c>
    </row>
    <row r="24" spans="1:14" s="3" customFormat="1" ht="14.65" customHeight="1">
      <c r="A24" s="28" t="s">
        <v>45</v>
      </c>
      <c r="B24" s="39" t="s">
        <v>53</v>
      </c>
      <c r="C24" s="39" t="s">
        <v>53</v>
      </c>
      <c r="D24" s="39" t="s">
        <v>53</v>
      </c>
      <c r="E24" s="39" t="s">
        <v>53</v>
      </c>
      <c r="F24" s="39" t="s">
        <v>53</v>
      </c>
      <c r="G24" s="39" t="s">
        <v>53</v>
      </c>
      <c r="H24" s="39" t="s">
        <v>53</v>
      </c>
      <c r="I24" s="39" t="s">
        <v>53</v>
      </c>
      <c r="J24" s="39" t="s">
        <v>53</v>
      </c>
      <c r="K24" s="39" t="s">
        <v>53</v>
      </c>
      <c r="L24" s="39" t="s">
        <v>53</v>
      </c>
      <c r="M24" s="39" t="s">
        <v>53</v>
      </c>
      <c r="N24" s="39" t="s">
        <v>53</v>
      </c>
    </row>
    <row r="25" spans="1:14" s="3" customFormat="1" ht="14.65" customHeight="1">
      <c r="A25" s="29" t="s">
        <v>46</v>
      </c>
      <c r="B25" s="42" t="s">
        <v>53</v>
      </c>
      <c r="C25" s="42" t="s">
        <v>53</v>
      </c>
      <c r="D25" s="42" t="s">
        <v>53</v>
      </c>
      <c r="E25" s="42" t="s">
        <v>53</v>
      </c>
      <c r="F25" s="42" t="s">
        <v>53</v>
      </c>
      <c r="G25" s="42" t="s">
        <v>53</v>
      </c>
      <c r="H25" s="42" t="s">
        <v>53</v>
      </c>
      <c r="I25" s="42" t="s">
        <v>53</v>
      </c>
      <c r="J25" s="42" t="s">
        <v>53</v>
      </c>
      <c r="K25" s="42" t="s">
        <v>53</v>
      </c>
      <c r="L25" s="42" t="s">
        <v>53</v>
      </c>
      <c r="M25" s="42" t="s">
        <v>53</v>
      </c>
      <c r="N25" s="42" t="s">
        <v>53</v>
      </c>
    </row>
    <row r="26" spans="1:14" s="3" customFormat="1" ht="14.65" customHeight="1">
      <c r="A26" s="28" t="s">
        <v>47</v>
      </c>
      <c r="B26" s="39" t="s">
        <v>53</v>
      </c>
      <c r="C26" s="39" t="s">
        <v>53</v>
      </c>
      <c r="D26" s="39" t="s">
        <v>53</v>
      </c>
      <c r="E26" s="39" t="s">
        <v>53</v>
      </c>
      <c r="F26" s="39" t="s">
        <v>53</v>
      </c>
      <c r="G26" s="39" t="s">
        <v>53</v>
      </c>
      <c r="H26" s="39" t="s">
        <v>53</v>
      </c>
      <c r="I26" s="39" t="s">
        <v>53</v>
      </c>
      <c r="J26" s="39" t="s">
        <v>53</v>
      </c>
      <c r="K26" s="39" t="s">
        <v>53</v>
      </c>
      <c r="L26" s="39" t="s">
        <v>53</v>
      </c>
      <c r="M26" s="39" t="s">
        <v>53</v>
      </c>
      <c r="N26" s="39" t="s">
        <v>53</v>
      </c>
    </row>
    <row r="27" spans="1:14" s="3" customFormat="1" ht="14.65" customHeight="1">
      <c r="B27" s="364" t="s">
        <v>48</v>
      </c>
      <c r="C27" s="364"/>
      <c r="D27" s="364"/>
      <c r="E27" s="364"/>
      <c r="F27" s="364"/>
      <c r="G27" s="364"/>
      <c r="H27" s="364"/>
      <c r="I27" s="364"/>
      <c r="J27" s="364"/>
      <c r="K27" s="364"/>
      <c r="L27" s="364"/>
      <c r="M27" s="364"/>
      <c r="N27" s="364"/>
    </row>
    <row r="28" spans="1:14" s="3" customFormat="1" ht="14.65" customHeight="1">
      <c r="A28" s="26" t="s">
        <v>29</v>
      </c>
      <c r="B28" s="39">
        <f>B8*100/$B8</f>
        <v>100</v>
      </c>
      <c r="C28" s="60">
        <f t="shared" ref="C28:N28" si="1">C8*100/$B8</f>
        <v>9.3070003517764714</v>
      </c>
      <c r="D28" s="60">
        <f t="shared" si="1"/>
        <v>7.1410623649429619</v>
      </c>
      <c r="E28" s="60">
        <f t="shared" si="1"/>
        <v>8.0305542992110155</v>
      </c>
      <c r="F28" s="60">
        <f t="shared" si="1"/>
        <v>3.8695411829740189</v>
      </c>
      <c r="G28" s="60">
        <f t="shared" si="1"/>
        <v>3.7238052163425297</v>
      </c>
      <c r="H28" s="60">
        <f t="shared" si="1"/>
        <v>3.6886275692245842</v>
      </c>
      <c r="I28" s="60">
        <f t="shared" si="1"/>
        <v>2.9599477360671389</v>
      </c>
      <c r="J28" s="60">
        <f t="shared" si="1"/>
        <v>25.076637016935525</v>
      </c>
      <c r="K28" s="60">
        <f t="shared" si="1"/>
        <v>16.920448263731846</v>
      </c>
      <c r="L28" s="60">
        <f t="shared" si="1"/>
        <v>8.251670938238103</v>
      </c>
      <c r="M28" s="60">
        <f t="shared" si="1"/>
        <v>6.6737021960902556</v>
      </c>
      <c r="N28" s="60">
        <f t="shared" si="1"/>
        <v>4.3570028644655512</v>
      </c>
    </row>
    <row r="29" spans="1:14" s="3" customFormat="1" ht="14.65" customHeight="1">
      <c r="A29" s="27" t="s">
        <v>30</v>
      </c>
      <c r="B29" s="42">
        <f t="shared" ref="B29:N40" si="2">B9*100/$B9</f>
        <v>100</v>
      </c>
      <c r="C29" s="61">
        <f t="shared" si="2"/>
        <v>9.1755897971620097</v>
      </c>
      <c r="D29" s="61">
        <f t="shared" si="2"/>
        <v>6.415948463480456</v>
      </c>
      <c r="E29" s="61">
        <f t="shared" si="2"/>
        <v>7.1994428484373643</v>
      </c>
      <c r="F29" s="61">
        <f t="shared" si="2"/>
        <v>2.7422303473491771</v>
      </c>
      <c r="G29" s="61">
        <f t="shared" si="2"/>
        <v>2.8292852790110561</v>
      </c>
      <c r="H29" s="61">
        <f t="shared" si="2"/>
        <v>2.8118742926786804</v>
      </c>
      <c r="I29" s="61">
        <f t="shared" si="2"/>
        <v>1.4973448245843126</v>
      </c>
      <c r="J29" s="61">
        <f t="shared" si="2"/>
        <v>34.369287020109688</v>
      </c>
      <c r="K29" s="61">
        <f t="shared" si="2"/>
        <v>15.45225036998346</v>
      </c>
      <c r="L29" s="61">
        <f t="shared" si="2"/>
        <v>7.5389570819186904</v>
      </c>
      <c r="M29" s="61">
        <f t="shared" si="2"/>
        <v>6.1721946548271962</v>
      </c>
      <c r="N29" s="61">
        <f t="shared" si="2"/>
        <v>3.7955950204579088</v>
      </c>
    </row>
    <row r="30" spans="1:14" s="3" customFormat="1" ht="14.65" customHeight="1">
      <c r="A30" s="28" t="s">
        <v>31</v>
      </c>
      <c r="B30" s="39" t="s">
        <v>53</v>
      </c>
      <c r="C30" s="60" t="s">
        <v>53</v>
      </c>
      <c r="D30" s="60" t="s">
        <v>53</v>
      </c>
      <c r="E30" s="60" t="s">
        <v>53</v>
      </c>
      <c r="F30" s="60" t="s">
        <v>53</v>
      </c>
      <c r="G30" s="60" t="s">
        <v>53</v>
      </c>
      <c r="H30" s="60" t="s">
        <v>53</v>
      </c>
      <c r="I30" s="60" t="s">
        <v>53</v>
      </c>
      <c r="J30" s="60" t="s">
        <v>53</v>
      </c>
      <c r="K30" s="60" t="s">
        <v>53</v>
      </c>
      <c r="L30" s="60" t="s">
        <v>53</v>
      </c>
      <c r="M30" s="60" t="s">
        <v>53</v>
      </c>
      <c r="N30" s="60" t="s">
        <v>53</v>
      </c>
    </row>
    <row r="31" spans="1:14" s="3" customFormat="1" ht="14.65" customHeight="1">
      <c r="A31" s="29" t="s">
        <v>32</v>
      </c>
      <c r="B31" s="42" t="s">
        <v>53</v>
      </c>
      <c r="C31" s="61" t="s">
        <v>53</v>
      </c>
      <c r="D31" s="61" t="s">
        <v>53</v>
      </c>
      <c r="E31" s="61" t="s">
        <v>53</v>
      </c>
      <c r="F31" s="61" t="s">
        <v>53</v>
      </c>
      <c r="G31" s="61" t="s">
        <v>53</v>
      </c>
      <c r="H31" s="61" t="s">
        <v>53</v>
      </c>
      <c r="I31" s="61" t="s">
        <v>53</v>
      </c>
      <c r="J31" s="61" t="s">
        <v>53</v>
      </c>
      <c r="K31" s="61" t="s">
        <v>53</v>
      </c>
      <c r="L31" s="61" t="s">
        <v>53</v>
      </c>
      <c r="M31" s="61" t="s">
        <v>53</v>
      </c>
      <c r="N31" s="61" t="s">
        <v>53</v>
      </c>
    </row>
    <row r="32" spans="1:14" s="3" customFormat="1" ht="14.65" customHeight="1">
      <c r="A32" s="28" t="s">
        <v>33</v>
      </c>
      <c r="B32" s="39" t="s">
        <v>53</v>
      </c>
      <c r="C32" s="60" t="s">
        <v>53</v>
      </c>
      <c r="D32" s="60" t="s">
        <v>53</v>
      </c>
      <c r="E32" s="60" t="s">
        <v>53</v>
      </c>
      <c r="F32" s="60" t="s">
        <v>53</v>
      </c>
      <c r="G32" s="60" t="s">
        <v>53</v>
      </c>
      <c r="H32" s="60" t="s">
        <v>53</v>
      </c>
      <c r="I32" s="60" t="s">
        <v>53</v>
      </c>
      <c r="J32" s="60" t="s">
        <v>53</v>
      </c>
      <c r="K32" s="60" t="s">
        <v>53</v>
      </c>
      <c r="L32" s="60" t="s">
        <v>53</v>
      </c>
      <c r="M32" s="60" t="s">
        <v>53</v>
      </c>
      <c r="N32" s="60" t="s">
        <v>53</v>
      </c>
    </row>
    <row r="33" spans="1:14" s="3" customFormat="1" ht="14.65" customHeight="1">
      <c r="A33" s="29" t="s">
        <v>34</v>
      </c>
      <c r="B33" s="42" t="s">
        <v>53</v>
      </c>
      <c r="C33" s="61" t="s">
        <v>53</v>
      </c>
      <c r="D33" s="61" t="s">
        <v>53</v>
      </c>
      <c r="E33" s="61" t="s">
        <v>53</v>
      </c>
      <c r="F33" s="61" t="s">
        <v>53</v>
      </c>
      <c r="G33" s="61" t="s">
        <v>53</v>
      </c>
      <c r="H33" s="61" t="s">
        <v>53</v>
      </c>
      <c r="I33" s="61" t="s">
        <v>53</v>
      </c>
      <c r="J33" s="61" t="s">
        <v>53</v>
      </c>
      <c r="K33" s="61" t="s">
        <v>53</v>
      </c>
      <c r="L33" s="61" t="s">
        <v>53</v>
      </c>
      <c r="M33" s="61" t="s">
        <v>53</v>
      </c>
      <c r="N33" s="61" t="s">
        <v>53</v>
      </c>
    </row>
    <row r="34" spans="1:14" s="3" customFormat="1" ht="14.65" customHeight="1">
      <c r="A34" s="28" t="s">
        <v>35</v>
      </c>
      <c r="B34" s="39" t="s">
        <v>53</v>
      </c>
      <c r="C34" s="60" t="s">
        <v>53</v>
      </c>
      <c r="D34" s="60" t="s">
        <v>53</v>
      </c>
      <c r="E34" s="60" t="s">
        <v>53</v>
      </c>
      <c r="F34" s="60" t="s">
        <v>53</v>
      </c>
      <c r="G34" s="60" t="s">
        <v>53</v>
      </c>
      <c r="H34" s="60" t="s">
        <v>53</v>
      </c>
      <c r="I34" s="60" t="s">
        <v>53</v>
      </c>
      <c r="J34" s="60" t="s">
        <v>53</v>
      </c>
      <c r="K34" s="60" t="s">
        <v>53</v>
      </c>
      <c r="L34" s="60" t="s">
        <v>53</v>
      </c>
      <c r="M34" s="60" t="s">
        <v>53</v>
      </c>
      <c r="N34" s="60" t="s">
        <v>53</v>
      </c>
    </row>
    <row r="35" spans="1:14" s="3" customFormat="1" ht="14.65" customHeight="1">
      <c r="A35" s="29" t="s">
        <v>36</v>
      </c>
      <c r="B35" s="42" t="s">
        <v>53</v>
      </c>
      <c r="C35" s="61" t="s">
        <v>53</v>
      </c>
      <c r="D35" s="61" t="s">
        <v>53</v>
      </c>
      <c r="E35" s="61" t="s">
        <v>53</v>
      </c>
      <c r="F35" s="61" t="s">
        <v>53</v>
      </c>
      <c r="G35" s="61" t="s">
        <v>53</v>
      </c>
      <c r="H35" s="61" t="s">
        <v>53</v>
      </c>
      <c r="I35" s="61" t="s">
        <v>53</v>
      </c>
      <c r="J35" s="61" t="s">
        <v>53</v>
      </c>
      <c r="K35" s="61" t="s">
        <v>53</v>
      </c>
      <c r="L35" s="61" t="s">
        <v>53</v>
      </c>
      <c r="M35" s="61" t="s">
        <v>53</v>
      </c>
      <c r="N35" s="61" t="s">
        <v>53</v>
      </c>
    </row>
    <row r="36" spans="1:14" s="3" customFormat="1" ht="14.65" customHeight="1">
      <c r="A36" s="28" t="s">
        <v>37</v>
      </c>
      <c r="B36" s="39" t="s">
        <v>53</v>
      </c>
      <c r="C36" s="60" t="s">
        <v>53</v>
      </c>
      <c r="D36" s="60" t="s">
        <v>53</v>
      </c>
      <c r="E36" s="60" t="s">
        <v>53</v>
      </c>
      <c r="F36" s="60" t="s">
        <v>53</v>
      </c>
      <c r="G36" s="60" t="s">
        <v>53</v>
      </c>
      <c r="H36" s="60" t="s">
        <v>53</v>
      </c>
      <c r="I36" s="60" t="s">
        <v>53</v>
      </c>
      <c r="J36" s="60" t="s">
        <v>53</v>
      </c>
      <c r="K36" s="60" t="s">
        <v>53</v>
      </c>
      <c r="L36" s="60" t="s">
        <v>53</v>
      </c>
      <c r="M36" s="60" t="s">
        <v>53</v>
      </c>
      <c r="N36" s="60" t="s">
        <v>53</v>
      </c>
    </row>
    <row r="37" spans="1:14" s="3" customFormat="1" ht="14.65" customHeight="1">
      <c r="A37" s="29" t="s">
        <v>38</v>
      </c>
      <c r="B37" s="42" t="s">
        <v>53</v>
      </c>
      <c r="C37" s="61" t="s">
        <v>53</v>
      </c>
      <c r="D37" s="61" t="s">
        <v>53</v>
      </c>
      <c r="E37" s="61" t="s">
        <v>53</v>
      </c>
      <c r="F37" s="61" t="s">
        <v>53</v>
      </c>
      <c r="G37" s="61" t="s">
        <v>53</v>
      </c>
      <c r="H37" s="61" t="s">
        <v>53</v>
      </c>
      <c r="I37" s="61" t="s">
        <v>53</v>
      </c>
      <c r="J37" s="61" t="s">
        <v>53</v>
      </c>
      <c r="K37" s="61" t="s">
        <v>53</v>
      </c>
      <c r="L37" s="61" t="s">
        <v>53</v>
      </c>
      <c r="M37" s="61" t="s">
        <v>53</v>
      </c>
      <c r="N37" s="61" t="s">
        <v>53</v>
      </c>
    </row>
    <row r="38" spans="1:14" s="3" customFormat="1" ht="14.65" customHeight="1">
      <c r="A38" s="28" t="s">
        <v>39</v>
      </c>
      <c r="B38" s="39" t="s">
        <v>53</v>
      </c>
      <c r="C38" s="60" t="s">
        <v>53</v>
      </c>
      <c r="D38" s="60" t="s">
        <v>53</v>
      </c>
      <c r="E38" s="60" t="s">
        <v>53</v>
      </c>
      <c r="F38" s="60" t="s">
        <v>53</v>
      </c>
      <c r="G38" s="60" t="s">
        <v>53</v>
      </c>
      <c r="H38" s="60" t="s">
        <v>53</v>
      </c>
      <c r="I38" s="60" t="s">
        <v>53</v>
      </c>
      <c r="J38" s="60" t="s">
        <v>53</v>
      </c>
      <c r="K38" s="60" t="s">
        <v>53</v>
      </c>
      <c r="L38" s="60" t="s">
        <v>53</v>
      </c>
      <c r="M38" s="60" t="s">
        <v>53</v>
      </c>
      <c r="N38" s="60" t="s">
        <v>53</v>
      </c>
    </row>
    <row r="39" spans="1:14" s="3" customFormat="1" ht="14.65" customHeight="1">
      <c r="A39" s="29" t="s">
        <v>40</v>
      </c>
      <c r="B39" s="42" t="s">
        <v>53</v>
      </c>
      <c r="C39" s="61" t="s">
        <v>53</v>
      </c>
      <c r="D39" s="61" t="s">
        <v>53</v>
      </c>
      <c r="E39" s="61" t="s">
        <v>53</v>
      </c>
      <c r="F39" s="61" t="s">
        <v>53</v>
      </c>
      <c r="G39" s="61" t="s">
        <v>53</v>
      </c>
      <c r="H39" s="61" t="s">
        <v>53</v>
      </c>
      <c r="I39" s="61" t="s">
        <v>53</v>
      </c>
      <c r="J39" s="61" t="s">
        <v>53</v>
      </c>
      <c r="K39" s="61" t="s">
        <v>53</v>
      </c>
      <c r="L39" s="61" t="s">
        <v>53</v>
      </c>
      <c r="M39" s="61" t="s">
        <v>53</v>
      </c>
      <c r="N39" s="61" t="s">
        <v>53</v>
      </c>
    </row>
    <row r="40" spans="1:14" s="3" customFormat="1" ht="14.65" customHeight="1">
      <c r="A40" s="30" t="s">
        <v>41</v>
      </c>
      <c r="B40" s="39">
        <f t="shared" si="2"/>
        <v>100</v>
      </c>
      <c r="C40" s="60">
        <f t="shared" si="2"/>
        <v>9.4864479315263903</v>
      </c>
      <c r="D40" s="60">
        <f t="shared" si="2"/>
        <v>8.1312410841654774</v>
      </c>
      <c r="E40" s="60">
        <f t="shared" si="2"/>
        <v>9.1654778887303845</v>
      </c>
      <c r="F40" s="60">
        <f t="shared" si="2"/>
        <v>5.4089396100808367</v>
      </c>
      <c r="G40" s="60">
        <f t="shared" si="2"/>
        <v>4.9453162149310508</v>
      </c>
      <c r="H40" s="60">
        <f t="shared" si="2"/>
        <v>4.8858773181169761</v>
      </c>
      <c r="I40" s="60">
        <f t="shared" si="2"/>
        <v>4.9572039942938657</v>
      </c>
      <c r="J40" s="60">
        <f t="shared" si="2"/>
        <v>12.387066096053257</v>
      </c>
      <c r="K40" s="60">
        <f t="shared" si="2"/>
        <v>18.925344745601521</v>
      </c>
      <c r="L40" s="60">
        <f t="shared" si="2"/>
        <v>9.22491678554446</v>
      </c>
      <c r="M40" s="60">
        <f t="shared" si="2"/>
        <v>7.3585354255825015</v>
      </c>
      <c r="N40" s="60">
        <f t="shared" si="2"/>
        <v>5.1236329053732765</v>
      </c>
    </row>
    <row r="41" spans="1:14" s="3" customFormat="1" ht="14.65" customHeight="1">
      <c r="A41" s="29" t="s">
        <v>42</v>
      </c>
      <c r="B41" s="42" t="s">
        <v>53</v>
      </c>
      <c r="C41" s="61" t="s">
        <v>53</v>
      </c>
      <c r="D41" s="61" t="s">
        <v>53</v>
      </c>
      <c r="E41" s="61" t="s">
        <v>53</v>
      </c>
      <c r="F41" s="61" t="s">
        <v>53</v>
      </c>
      <c r="G41" s="61" t="s">
        <v>53</v>
      </c>
      <c r="H41" s="61" t="s">
        <v>53</v>
      </c>
      <c r="I41" s="61" t="s">
        <v>53</v>
      </c>
      <c r="J41" s="61" t="s">
        <v>53</v>
      </c>
      <c r="K41" s="61" t="s">
        <v>53</v>
      </c>
      <c r="L41" s="61" t="s">
        <v>53</v>
      </c>
      <c r="M41" s="61" t="s">
        <v>53</v>
      </c>
      <c r="N41" s="61" t="s">
        <v>53</v>
      </c>
    </row>
    <row r="42" spans="1:14" s="3" customFormat="1" ht="14.65" customHeight="1">
      <c r="A42" s="28" t="s">
        <v>43</v>
      </c>
      <c r="B42" s="39" t="s">
        <v>53</v>
      </c>
      <c r="C42" s="60" t="s">
        <v>53</v>
      </c>
      <c r="D42" s="60" t="s">
        <v>53</v>
      </c>
      <c r="E42" s="60" t="s">
        <v>53</v>
      </c>
      <c r="F42" s="60" t="s">
        <v>53</v>
      </c>
      <c r="G42" s="60" t="s">
        <v>53</v>
      </c>
      <c r="H42" s="60" t="s">
        <v>53</v>
      </c>
      <c r="I42" s="60" t="s">
        <v>53</v>
      </c>
      <c r="J42" s="60" t="s">
        <v>53</v>
      </c>
      <c r="K42" s="60" t="s">
        <v>53</v>
      </c>
      <c r="L42" s="60" t="s">
        <v>53</v>
      </c>
      <c r="M42" s="60" t="s">
        <v>53</v>
      </c>
      <c r="N42" s="60" t="s">
        <v>53</v>
      </c>
    </row>
    <row r="43" spans="1:14" s="3" customFormat="1" ht="14.65" customHeight="1">
      <c r="A43" s="29" t="s">
        <v>44</v>
      </c>
      <c r="B43" s="42" t="s">
        <v>53</v>
      </c>
      <c r="C43" s="61" t="s">
        <v>53</v>
      </c>
      <c r="D43" s="61" t="s">
        <v>53</v>
      </c>
      <c r="E43" s="61" t="s">
        <v>53</v>
      </c>
      <c r="F43" s="61" t="s">
        <v>53</v>
      </c>
      <c r="G43" s="61" t="s">
        <v>53</v>
      </c>
      <c r="H43" s="61" t="s">
        <v>53</v>
      </c>
      <c r="I43" s="61" t="s">
        <v>53</v>
      </c>
      <c r="J43" s="61" t="s">
        <v>53</v>
      </c>
      <c r="K43" s="61" t="s">
        <v>53</v>
      </c>
      <c r="L43" s="61" t="s">
        <v>53</v>
      </c>
      <c r="M43" s="61" t="s">
        <v>53</v>
      </c>
      <c r="N43" s="61" t="s">
        <v>53</v>
      </c>
    </row>
    <row r="44" spans="1:14" s="3" customFormat="1" ht="14.65" customHeight="1">
      <c r="A44" s="28" t="s">
        <v>45</v>
      </c>
      <c r="B44" s="39" t="s">
        <v>53</v>
      </c>
      <c r="C44" s="60" t="s">
        <v>53</v>
      </c>
      <c r="D44" s="60" t="s">
        <v>53</v>
      </c>
      <c r="E44" s="60" t="s">
        <v>53</v>
      </c>
      <c r="F44" s="60" t="s">
        <v>53</v>
      </c>
      <c r="G44" s="60" t="s">
        <v>53</v>
      </c>
      <c r="H44" s="60" t="s">
        <v>53</v>
      </c>
      <c r="I44" s="60" t="s">
        <v>53</v>
      </c>
      <c r="J44" s="60" t="s">
        <v>53</v>
      </c>
      <c r="K44" s="60" t="s">
        <v>53</v>
      </c>
      <c r="L44" s="60" t="s">
        <v>53</v>
      </c>
      <c r="M44" s="60" t="s">
        <v>53</v>
      </c>
      <c r="N44" s="60" t="s">
        <v>53</v>
      </c>
    </row>
    <row r="45" spans="1:14" s="3" customFormat="1" ht="14.65" customHeight="1">
      <c r="A45" s="29" t="s">
        <v>46</v>
      </c>
      <c r="B45" s="42" t="s">
        <v>53</v>
      </c>
      <c r="C45" s="61" t="s">
        <v>53</v>
      </c>
      <c r="D45" s="61" t="s">
        <v>53</v>
      </c>
      <c r="E45" s="61" t="s">
        <v>53</v>
      </c>
      <c r="F45" s="61" t="s">
        <v>53</v>
      </c>
      <c r="G45" s="61" t="s">
        <v>53</v>
      </c>
      <c r="H45" s="61" t="s">
        <v>53</v>
      </c>
      <c r="I45" s="61" t="s">
        <v>53</v>
      </c>
      <c r="J45" s="61" t="s">
        <v>53</v>
      </c>
      <c r="K45" s="61" t="s">
        <v>53</v>
      </c>
      <c r="L45" s="61" t="s">
        <v>53</v>
      </c>
      <c r="M45" s="61" t="s">
        <v>53</v>
      </c>
      <c r="N45" s="61" t="s">
        <v>53</v>
      </c>
    </row>
    <row r="46" spans="1:14" s="3" customFormat="1" ht="14.65" customHeight="1">
      <c r="A46" s="28" t="s">
        <v>47</v>
      </c>
      <c r="B46" s="39" t="s">
        <v>53</v>
      </c>
      <c r="C46" s="60" t="s">
        <v>53</v>
      </c>
      <c r="D46" s="60" t="s">
        <v>53</v>
      </c>
      <c r="E46" s="60" t="s">
        <v>53</v>
      </c>
      <c r="F46" s="60" t="s">
        <v>53</v>
      </c>
      <c r="G46" s="60" t="s">
        <v>53</v>
      </c>
      <c r="H46" s="60" t="s">
        <v>53</v>
      </c>
      <c r="I46" s="60" t="s">
        <v>53</v>
      </c>
      <c r="J46" s="60" t="s">
        <v>53</v>
      </c>
      <c r="K46" s="60" t="s">
        <v>53</v>
      </c>
      <c r="L46" s="60" t="s">
        <v>53</v>
      </c>
      <c r="M46" s="60" t="s">
        <v>53</v>
      </c>
      <c r="N46" s="60" t="s">
        <v>53</v>
      </c>
    </row>
    <row r="47" spans="1:14" s="230" customFormat="1" ht="20.25" customHeight="1">
      <c r="A47" s="378" t="s">
        <v>128</v>
      </c>
      <c r="B47" s="378"/>
      <c r="C47" s="378"/>
      <c r="D47" s="378"/>
      <c r="E47" s="378"/>
      <c r="F47" s="378"/>
      <c r="G47" s="378"/>
      <c r="H47" s="378"/>
      <c r="I47" s="378"/>
      <c r="J47" s="378"/>
      <c r="K47" s="378"/>
      <c r="L47" s="378"/>
      <c r="M47" s="378"/>
      <c r="N47" s="378"/>
    </row>
    <row r="48" spans="1:14" s="3" customFormat="1" ht="14.65" customHeight="1"/>
    <row r="49" s="3" customFormat="1" ht="14.65" customHeight="1"/>
    <row r="50" s="3" customFormat="1" ht="14.65" customHeight="1"/>
    <row r="51" s="3" customFormat="1" ht="14.65" customHeight="1"/>
    <row r="52" s="3" customFormat="1" ht="14.65" customHeight="1"/>
    <row r="53" s="3" customFormat="1" ht="14.65" customHeight="1"/>
    <row r="54" s="3" customFormat="1" ht="14.65" customHeight="1"/>
    <row r="55" s="3" customFormat="1" ht="14.65" customHeight="1"/>
    <row r="56" s="3" customFormat="1" ht="14.65" customHeight="1"/>
    <row r="57" s="3" customFormat="1" ht="14.65" customHeight="1"/>
    <row r="58" s="3" customFormat="1" ht="14.65" customHeight="1"/>
    <row r="59" s="3" customFormat="1" ht="14.65" customHeight="1"/>
    <row r="60" s="3" customFormat="1" ht="14.65" customHeight="1"/>
    <row r="61" s="3" customFormat="1" ht="14.65" customHeight="1"/>
    <row r="62" s="3" customFormat="1" ht="14.65" customHeight="1"/>
    <row r="63" s="3" customFormat="1" ht="14.65" customHeight="1"/>
    <row r="64" s="3" customFormat="1" ht="14.65" customHeight="1"/>
    <row r="65" s="3" customFormat="1" ht="14.65" customHeight="1"/>
    <row r="66" s="3" customFormat="1" ht="14.65" customHeight="1"/>
    <row r="67" s="3" customFormat="1" ht="14.65" customHeight="1"/>
    <row r="68" s="3" customFormat="1" ht="14.65" customHeight="1"/>
    <row r="69" s="3" customFormat="1" ht="14.65" customHeight="1"/>
    <row r="70" s="3" customFormat="1" ht="14.65" customHeight="1"/>
    <row r="71" s="3" customFormat="1" ht="14.65" customHeight="1"/>
    <row r="72" s="3" customFormat="1" ht="14.65" customHeight="1"/>
    <row r="73" s="3" customFormat="1" ht="14.65" customHeight="1"/>
    <row r="74" s="3" customFormat="1" ht="14.65" customHeight="1"/>
    <row r="75" s="3" customFormat="1" ht="11.5"/>
    <row r="76" s="3" customFormat="1" ht="11.5"/>
    <row r="77" s="3" customFormat="1" ht="11.5"/>
    <row r="78" s="3" customFormat="1" ht="11.5"/>
    <row r="79" s="3" customFormat="1" ht="11.5"/>
    <row r="80" s="3" customFormat="1" ht="11.5"/>
    <row r="81" s="3" customFormat="1" ht="11.5"/>
    <row r="82" s="3" customFormat="1" ht="11.5"/>
    <row r="83" s="3" customFormat="1" ht="11.5"/>
    <row r="84" s="3" customFormat="1" ht="11.5"/>
    <row r="85" s="3" customFormat="1" ht="11.5"/>
    <row r="86" s="3" customFormat="1" ht="11.5"/>
    <row r="87" s="3" customFormat="1" ht="11.5"/>
    <row r="88" s="3" customFormat="1" ht="11.5"/>
    <row r="89" s="3" customFormat="1" ht="11.5"/>
    <row r="90" s="3" customFormat="1" ht="11.5"/>
    <row r="91" s="3" customFormat="1" ht="11.5"/>
    <row r="92" s="3" customFormat="1" ht="11.5"/>
    <row r="93" s="3" customFormat="1" ht="11.5"/>
    <row r="94" s="3" customFormat="1" ht="11.5"/>
    <row r="95" s="3" customFormat="1" ht="11.5"/>
    <row r="96" s="3" customFormat="1" ht="11.5"/>
    <row r="97" s="3" customFormat="1" ht="11.5"/>
    <row r="98" s="3" customFormat="1" ht="11.5"/>
    <row r="99" s="3" customFormat="1" ht="11.5"/>
    <row r="100" s="3" customFormat="1" ht="11.5"/>
    <row r="101" s="3" customFormat="1" ht="11.5"/>
    <row r="102" s="3" customFormat="1" ht="11.5"/>
    <row r="103" s="3" customFormat="1" ht="11.5"/>
    <row r="104" s="3" customFormat="1" ht="11.5"/>
    <row r="105" s="3" customFormat="1" ht="11.5"/>
    <row r="106" s="3" customFormat="1" ht="11.5"/>
    <row r="107" s="3" customFormat="1" ht="11.5"/>
    <row r="108" s="3" customFormat="1" ht="11.5"/>
    <row r="109" s="3" customFormat="1" ht="11.5"/>
  </sheetData>
  <mergeCells count="6">
    <mergeCell ref="A47:N47"/>
    <mergeCell ref="A5:A6"/>
    <mergeCell ref="B5:B6"/>
    <mergeCell ref="C5:N5"/>
    <mergeCell ref="B7:N7"/>
    <mergeCell ref="B27:N27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5"/>
  <sheetData/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3"/>
  <sheetViews>
    <sheetView workbookViewId="0">
      <selection activeCell="O14" sqref="O14"/>
    </sheetView>
  </sheetViews>
  <sheetFormatPr baseColWidth="10" defaultColWidth="8.7265625" defaultRowHeight="14"/>
  <cols>
    <col min="1" max="1" width="23.453125" style="37" customWidth="1"/>
    <col min="2" max="11" width="10.54296875" style="37" customWidth="1"/>
    <col min="12" max="13" width="13.6328125" style="37" customWidth="1"/>
    <col min="14" max="16384" width="8.7265625" style="37"/>
  </cols>
  <sheetData>
    <row r="1" spans="1:14" s="34" customFormat="1" ht="20.25" customHeight="1">
      <c r="A1" s="4" t="s">
        <v>0</v>
      </c>
    </row>
    <row r="2" spans="1:14" s="3" customFormat="1" ht="14.65" customHeight="1">
      <c r="A2" s="35"/>
      <c r="B2" s="283"/>
      <c r="C2" s="283"/>
      <c r="D2" s="283"/>
      <c r="E2" s="283"/>
      <c r="F2" s="283"/>
      <c r="G2" s="283"/>
      <c r="H2" s="283"/>
      <c r="I2" s="283"/>
      <c r="J2" s="283"/>
      <c r="K2" s="283"/>
      <c r="L2" s="283"/>
      <c r="M2" s="283"/>
    </row>
    <row r="3" spans="1:14" s="9" customFormat="1" ht="14.65" customHeight="1">
      <c r="A3" s="36" t="s">
        <v>232</v>
      </c>
    </row>
    <row r="4" spans="1:14" s="3" customFormat="1" ht="14.65" customHeight="1">
      <c r="A4" s="25"/>
      <c r="B4" s="283"/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</row>
    <row r="5" spans="1:14" ht="30" customHeight="1">
      <c r="A5" s="32" t="s">
        <v>64</v>
      </c>
      <c r="B5" s="32">
        <v>2006</v>
      </c>
      <c r="C5" s="32">
        <v>2007</v>
      </c>
      <c r="D5" s="33">
        <v>2008</v>
      </c>
      <c r="E5" s="33">
        <v>2009</v>
      </c>
      <c r="F5" s="33">
        <v>2010</v>
      </c>
      <c r="G5" s="33">
        <v>2011</v>
      </c>
      <c r="H5" s="33">
        <v>2012</v>
      </c>
      <c r="I5" s="33">
        <v>2013</v>
      </c>
      <c r="J5" s="33">
        <v>2014</v>
      </c>
      <c r="K5" s="33">
        <v>2015</v>
      </c>
      <c r="L5" s="33" t="s">
        <v>65</v>
      </c>
      <c r="M5" s="50" t="s">
        <v>11</v>
      </c>
    </row>
    <row r="6" spans="1:14">
      <c r="A6" s="8"/>
      <c r="B6" s="359" t="s">
        <v>1</v>
      </c>
      <c r="C6" s="359"/>
      <c r="D6" s="359"/>
      <c r="E6" s="359"/>
      <c r="F6" s="359"/>
      <c r="G6" s="359"/>
      <c r="H6" s="359"/>
      <c r="I6" s="359"/>
      <c r="J6" s="359"/>
      <c r="K6" s="359"/>
      <c r="L6" s="359"/>
      <c r="M6" s="359"/>
    </row>
    <row r="7" spans="1:14">
      <c r="A7" s="8"/>
      <c r="B7" s="360" t="s">
        <v>5</v>
      </c>
      <c r="C7" s="360"/>
      <c r="D7" s="360"/>
      <c r="E7" s="360"/>
      <c r="F7" s="360"/>
      <c r="G7" s="360"/>
      <c r="H7" s="360"/>
      <c r="I7" s="360"/>
      <c r="J7" s="360"/>
      <c r="K7" s="360"/>
      <c r="L7" s="360"/>
      <c r="M7" s="360"/>
    </row>
    <row r="8" spans="1:14">
      <c r="A8" s="26" t="s">
        <v>1</v>
      </c>
      <c r="B8" s="39">
        <f>SUM(B9:B15)</f>
        <v>2954928</v>
      </c>
      <c r="C8" s="39">
        <f t="shared" ref="C8:K8" si="0">SUM(C9:C15)</f>
        <v>2981993</v>
      </c>
      <c r="D8" s="39">
        <f t="shared" si="0"/>
        <v>3017896</v>
      </c>
      <c r="E8" s="39">
        <f t="shared" si="0"/>
        <v>3050916</v>
      </c>
      <c r="F8" s="39">
        <f t="shared" si="0"/>
        <v>3078901</v>
      </c>
      <c r="G8" s="39">
        <f t="shared" si="0"/>
        <v>3122700</v>
      </c>
      <c r="H8" s="39">
        <f t="shared" si="0"/>
        <v>3163599</v>
      </c>
      <c r="I8" s="39">
        <f t="shared" si="0"/>
        <v>3213165</v>
      </c>
      <c r="J8" s="39">
        <f t="shared" si="0"/>
        <v>3285126</v>
      </c>
      <c r="K8" s="39">
        <f t="shared" si="0"/>
        <v>3341786</v>
      </c>
      <c r="L8" s="41">
        <f>K8-B8</f>
        <v>386858</v>
      </c>
      <c r="M8" s="41">
        <f>K8-G8</f>
        <v>219086</v>
      </c>
    </row>
    <row r="9" spans="1:14">
      <c r="A9" s="27" t="s">
        <v>2</v>
      </c>
      <c r="B9" s="42">
        <f>B28+B47</f>
        <v>1142728</v>
      </c>
      <c r="C9" s="42">
        <f t="shared" ref="C9:J9" si="1">C28+C47</f>
        <v>1131169</v>
      </c>
      <c r="D9" s="42">
        <f t="shared" si="1"/>
        <v>1118258</v>
      </c>
      <c r="E9" s="42">
        <f t="shared" si="1"/>
        <v>1125177</v>
      </c>
      <c r="F9" s="42">
        <f t="shared" si="1"/>
        <v>1119428</v>
      </c>
      <c r="G9" s="42">
        <f t="shared" si="1"/>
        <v>1122566</v>
      </c>
      <c r="H9" s="42">
        <f t="shared" si="1"/>
        <v>1137273</v>
      </c>
      <c r="I9" s="42">
        <f t="shared" si="1"/>
        <v>1148429</v>
      </c>
      <c r="J9" s="42">
        <f t="shared" si="1"/>
        <v>1188256</v>
      </c>
      <c r="K9" s="43">
        <f>K28+K47</f>
        <v>1210625</v>
      </c>
      <c r="L9" s="44">
        <f t="shared" ref="L9:L15" si="2">K9-B9</f>
        <v>67897</v>
      </c>
      <c r="M9" s="44">
        <f t="shared" ref="M9:M15" si="3">K9-G9</f>
        <v>88059</v>
      </c>
    </row>
    <row r="10" spans="1:14" ht="14.5" thickBot="1">
      <c r="A10" s="30" t="s">
        <v>52</v>
      </c>
      <c r="B10" s="39">
        <f t="shared" ref="B10:J15" si="4">B29+B48</f>
        <v>488366</v>
      </c>
      <c r="C10" s="39">
        <f t="shared" si="4"/>
        <v>494372</v>
      </c>
      <c r="D10" s="39">
        <f t="shared" si="4"/>
        <v>494992</v>
      </c>
      <c r="E10" s="39">
        <f t="shared" si="4"/>
        <v>501143</v>
      </c>
      <c r="F10" s="39">
        <f t="shared" si="4"/>
        <v>506832</v>
      </c>
      <c r="G10" s="39">
        <f t="shared" si="4"/>
        <v>510018</v>
      </c>
      <c r="H10" s="39">
        <f t="shared" si="4"/>
        <v>511621</v>
      </c>
      <c r="I10" s="39">
        <f t="shared" si="4"/>
        <v>517539</v>
      </c>
      <c r="J10" s="39">
        <f t="shared" si="4"/>
        <v>521730</v>
      </c>
      <c r="K10" s="40">
        <f t="shared" ref="K10:K15" si="5">K29+K48</f>
        <v>524512</v>
      </c>
      <c r="L10" s="41">
        <f t="shared" si="2"/>
        <v>36146</v>
      </c>
      <c r="M10" s="41">
        <f t="shared" si="3"/>
        <v>14494</v>
      </c>
    </row>
    <row r="11" spans="1:14" ht="14.5" thickBot="1">
      <c r="A11" s="82" t="s">
        <v>110</v>
      </c>
      <c r="B11" s="42">
        <f t="shared" si="4"/>
        <v>629456</v>
      </c>
      <c r="C11" s="42">
        <f t="shared" si="4"/>
        <v>619423</v>
      </c>
      <c r="D11" s="42">
        <f t="shared" si="4"/>
        <v>616159</v>
      </c>
      <c r="E11" s="42">
        <f t="shared" si="4"/>
        <v>604094</v>
      </c>
      <c r="F11" s="42">
        <f t="shared" si="4"/>
        <v>599937</v>
      </c>
      <c r="G11" s="42">
        <f t="shared" si="4"/>
        <v>598433</v>
      </c>
      <c r="H11" s="42">
        <f t="shared" si="4"/>
        <v>591811</v>
      </c>
      <c r="I11" s="42">
        <f t="shared" si="4"/>
        <v>592294</v>
      </c>
      <c r="J11" s="42">
        <f t="shared" si="4"/>
        <v>597872</v>
      </c>
      <c r="K11" s="43">
        <f t="shared" si="5"/>
        <v>592162</v>
      </c>
      <c r="L11" s="44">
        <f t="shared" si="2"/>
        <v>-37294</v>
      </c>
      <c r="M11" s="44">
        <f t="shared" si="3"/>
        <v>-6271</v>
      </c>
    </row>
    <row r="12" spans="1:14" ht="14.5" thickBot="1">
      <c r="A12" s="83" t="s">
        <v>8</v>
      </c>
      <c r="B12" s="39">
        <f t="shared" si="4"/>
        <v>142789</v>
      </c>
      <c r="C12" s="39">
        <f t="shared" si="4"/>
        <v>142997</v>
      </c>
      <c r="D12" s="39">
        <f t="shared" si="4"/>
        <v>148418</v>
      </c>
      <c r="E12" s="39">
        <f t="shared" si="4"/>
        <v>150893</v>
      </c>
      <c r="F12" s="39">
        <f t="shared" si="4"/>
        <v>151018</v>
      </c>
      <c r="G12" s="39">
        <f t="shared" si="4"/>
        <v>154013</v>
      </c>
      <c r="H12" s="39">
        <f t="shared" si="4"/>
        <v>157459</v>
      </c>
      <c r="I12" s="39">
        <f t="shared" si="4"/>
        <v>161684</v>
      </c>
      <c r="J12" s="39">
        <f t="shared" si="4"/>
        <v>165310</v>
      </c>
      <c r="K12" s="40">
        <f t="shared" si="5"/>
        <v>170127</v>
      </c>
      <c r="L12" s="41">
        <f t="shared" si="2"/>
        <v>27338</v>
      </c>
      <c r="M12" s="41">
        <f t="shared" si="3"/>
        <v>16114</v>
      </c>
    </row>
    <row r="13" spans="1:14" ht="14.5" thickBot="1">
      <c r="A13" s="14" t="s">
        <v>51</v>
      </c>
      <c r="B13" s="42">
        <f t="shared" si="4"/>
        <v>223333</v>
      </c>
      <c r="C13" s="42">
        <f t="shared" si="4"/>
        <v>234586</v>
      </c>
      <c r="D13" s="42">
        <f t="shared" si="4"/>
        <v>252579</v>
      </c>
      <c r="E13" s="42">
        <f t="shared" si="4"/>
        <v>255263</v>
      </c>
      <c r="F13" s="42">
        <f t="shared" si="4"/>
        <v>264270</v>
      </c>
      <c r="G13" s="42">
        <f t="shared" si="4"/>
        <v>278564</v>
      </c>
      <c r="H13" s="42">
        <f t="shared" si="4"/>
        <v>284426</v>
      </c>
      <c r="I13" s="42">
        <f t="shared" si="4"/>
        <v>294061</v>
      </c>
      <c r="J13" s="42">
        <f t="shared" si="4"/>
        <v>296944</v>
      </c>
      <c r="K13" s="43">
        <f t="shared" si="5"/>
        <v>308033</v>
      </c>
      <c r="L13" s="44">
        <f t="shared" si="2"/>
        <v>84700</v>
      </c>
      <c r="M13" s="44">
        <f t="shared" si="3"/>
        <v>29469</v>
      </c>
    </row>
    <row r="14" spans="1:14">
      <c r="A14" s="30" t="s">
        <v>9</v>
      </c>
      <c r="B14" s="39">
        <f t="shared" si="4"/>
        <v>83980</v>
      </c>
      <c r="C14" s="39">
        <f t="shared" si="4"/>
        <v>82847</v>
      </c>
      <c r="D14" s="39">
        <f t="shared" si="4"/>
        <v>88207</v>
      </c>
      <c r="E14" s="39">
        <f t="shared" si="4"/>
        <v>89727</v>
      </c>
      <c r="F14" s="39">
        <f t="shared" si="4"/>
        <v>91023</v>
      </c>
      <c r="G14" s="39">
        <f t="shared" si="4"/>
        <v>93458</v>
      </c>
      <c r="H14" s="39">
        <f t="shared" si="4"/>
        <v>95872</v>
      </c>
      <c r="I14" s="39">
        <f t="shared" si="4"/>
        <v>97372</v>
      </c>
      <c r="J14" s="39">
        <f t="shared" si="4"/>
        <v>101012</v>
      </c>
      <c r="K14" s="40">
        <f t="shared" si="5"/>
        <v>103780</v>
      </c>
      <c r="L14" s="41">
        <f t="shared" si="2"/>
        <v>19800</v>
      </c>
      <c r="M14" s="41">
        <f t="shared" si="3"/>
        <v>10322</v>
      </c>
    </row>
    <row r="15" spans="1:14">
      <c r="A15" s="27" t="s">
        <v>6</v>
      </c>
      <c r="B15" s="42">
        <f t="shared" si="4"/>
        <v>244276</v>
      </c>
      <c r="C15" s="42">
        <f t="shared" si="4"/>
        <v>276599</v>
      </c>
      <c r="D15" s="42">
        <f t="shared" si="4"/>
        <v>299283</v>
      </c>
      <c r="E15" s="42">
        <f t="shared" si="4"/>
        <v>324619</v>
      </c>
      <c r="F15" s="42">
        <f t="shared" si="4"/>
        <v>346393</v>
      </c>
      <c r="G15" s="42">
        <f t="shared" si="4"/>
        <v>365648</v>
      </c>
      <c r="H15" s="42">
        <f t="shared" si="4"/>
        <v>385137</v>
      </c>
      <c r="I15" s="42">
        <f t="shared" si="4"/>
        <v>401786</v>
      </c>
      <c r="J15" s="42">
        <f t="shared" si="4"/>
        <v>414002</v>
      </c>
      <c r="K15" s="42">
        <f t="shared" si="5"/>
        <v>432547</v>
      </c>
      <c r="L15" s="45">
        <f t="shared" si="2"/>
        <v>188271</v>
      </c>
      <c r="M15" s="45">
        <f t="shared" si="3"/>
        <v>66899</v>
      </c>
    </row>
    <row r="16" spans="1:14">
      <c r="A16" s="38"/>
      <c r="B16" s="361" t="s">
        <v>105</v>
      </c>
      <c r="C16" s="361"/>
      <c r="D16" s="361"/>
      <c r="E16" s="361"/>
      <c r="F16" s="361"/>
      <c r="G16" s="361"/>
      <c r="H16" s="361"/>
      <c r="I16" s="361"/>
      <c r="J16" s="361"/>
      <c r="K16" s="361"/>
      <c r="L16" s="361"/>
      <c r="M16" s="361"/>
      <c r="N16" s="46"/>
    </row>
    <row r="17" spans="1:14">
      <c r="A17" s="26" t="s">
        <v>1</v>
      </c>
      <c r="B17" s="40">
        <f>B8*100/$B8</f>
        <v>100</v>
      </c>
      <c r="C17" s="40">
        <f t="shared" ref="C17:K17" si="6">C8*100/$B8</f>
        <v>100.91592756236362</v>
      </c>
      <c r="D17" s="40">
        <f t="shared" si="6"/>
        <v>102.13094870670284</v>
      </c>
      <c r="E17" s="40">
        <f t="shared" si="6"/>
        <v>103.24840402202693</v>
      </c>
      <c r="F17" s="40">
        <f t="shared" si="6"/>
        <v>104.19546601473877</v>
      </c>
      <c r="G17" s="40">
        <f t="shared" si="6"/>
        <v>105.67770179171879</v>
      </c>
      <c r="H17" s="40">
        <f t="shared" si="6"/>
        <v>107.06179642955767</v>
      </c>
      <c r="I17" s="40">
        <f t="shared" si="6"/>
        <v>108.73919770634005</v>
      </c>
      <c r="J17" s="40">
        <f t="shared" si="6"/>
        <v>111.17448546969672</v>
      </c>
      <c r="K17" s="40">
        <f t="shared" si="6"/>
        <v>113.09196027788155</v>
      </c>
      <c r="L17" s="138" t="s">
        <v>103</v>
      </c>
      <c r="M17" s="138" t="s">
        <v>103</v>
      </c>
      <c r="N17" s="47"/>
    </row>
    <row r="18" spans="1:14">
      <c r="A18" s="27" t="s">
        <v>2</v>
      </c>
      <c r="B18" s="42">
        <f t="shared" ref="B18:K24" si="7">B9*100/$B9</f>
        <v>100</v>
      </c>
      <c r="C18" s="42">
        <f>C9*100/$B9</f>
        <v>98.988473197471308</v>
      </c>
      <c r="D18" s="42">
        <f t="shared" si="7"/>
        <v>97.858633025531887</v>
      </c>
      <c r="E18" s="42">
        <f t="shared" si="7"/>
        <v>98.464113944875777</v>
      </c>
      <c r="F18" s="42">
        <f t="shared" si="7"/>
        <v>97.961019595214253</v>
      </c>
      <c r="G18" s="42">
        <f t="shared" si="7"/>
        <v>98.235625625695704</v>
      </c>
      <c r="H18" s="42">
        <f>H9*100/$B9</f>
        <v>99.522633557592002</v>
      </c>
      <c r="I18" s="42">
        <f t="shared" si="7"/>
        <v>100.49889387500788</v>
      </c>
      <c r="J18" s="42">
        <f t="shared" si="7"/>
        <v>103.98415020897362</v>
      </c>
      <c r="K18" s="42">
        <f t="shared" si="7"/>
        <v>105.94165890745654</v>
      </c>
      <c r="L18" s="44" t="s">
        <v>103</v>
      </c>
      <c r="M18" s="44" t="s">
        <v>103</v>
      </c>
      <c r="N18" s="47"/>
    </row>
    <row r="19" spans="1:14" ht="14.5" thickBot="1">
      <c r="A19" s="30" t="s">
        <v>52</v>
      </c>
      <c r="B19" s="39">
        <f t="shared" si="7"/>
        <v>100</v>
      </c>
      <c r="C19" s="39">
        <f t="shared" si="7"/>
        <v>101.22981534341048</v>
      </c>
      <c r="D19" s="39">
        <f t="shared" si="7"/>
        <v>101.3567693082647</v>
      </c>
      <c r="E19" s="39">
        <f t="shared" si="7"/>
        <v>102.61627549829431</v>
      </c>
      <c r="F19" s="39">
        <f t="shared" si="7"/>
        <v>103.78118050806158</v>
      </c>
      <c r="G19" s="39">
        <f t="shared" si="7"/>
        <v>104.43356007584475</v>
      </c>
      <c r="H19" s="39">
        <f t="shared" si="7"/>
        <v>104.76179750433077</v>
      </c>
      <c r="I19" s="39">
        <f t="shared" si="7"/>
        <v>105.97359357531032</v>
      </c>
      <c r="J19" s="39">
        <f t="shared" si="7"/>
        <v>106.83176142483302</v>
      </c>
      <c r="K19" s="39">
        <f t="shared" si="7"/>
        <v>107.4014161510015</v>
      </c>
      <c r="L19" s="41" t="s">
        <v>103</v>
      </c>
      <c r="M19" s="41" t="s">
        <v>103</v>
      </c>
      <c r="N19" s="47"/>
    </row>
    <row r="20" spans="1:14" ht="14.5" thickBot="1">
      <c r="A20" s="82" t="s">
        <v>110</v>
      </c>
      <c r="B20" s="42">
        <f t="shared" si="7"/>
        <v>100</v>
      </c>
      <c r="C20" s="42">
        <f t="shared" si="7"/>
        <v>98.40608398363031</v>
      </c>
      <c r="D20" s="42">
        <f t="shared" si="7"/>
        <v>97.887540987773576</v>
      </c>
      <c r="E20" s="42">
        <f t="shared" si="7"/>
        <v>95.970806537708754</v>
      </c>
      <c r="F20" s="42">
        <f t="shared" si="7"/>
        <v>95.310395007752732</v>
      </c>
      <c r="G20" s="42">
        <f t="shared" si="7"/>
        <v>95.071458529269719</v>
      </c>
      <c r="H20" s="42">
        <f t="shared" si="7"/>
        <v>94.019439007651044</v>
      </c>
      <c r="I20" s="42">
        <f t="shared" si="7"/>
        <v>94.096171932589414</v>
      </c>
      <c r="J20" s="42">
        <f t="shared" si="7"/>
        <v>94.982333951856845</v>
      </c>
      <c r="K20" s="42">
        <f t="shared" si="7"/>
        <v>94.075201443786383</v>
      </c>
      <c r="L20" s="44" t="s">
        <v>103</v>
      </c>
      <c r="M20" s="44" t="s">
        <v>103</v>
      </c>
      <c r="N20" s="47"/>
    </row>
    <row r="21" spans="1:14" ht="14.5" thickBot="1">
      <c r="A21" s="83" t="s">
        <v>8</v>
      </c>
      <c r="B21" s="39">
        <f t="shared" si="7"/>
        <v>100</v>
      </c>
      <c r="C21" s="39">
        <f t="shared" si="7"/>
        <v>100.14566948434403</v>
      </c>
      <c r="D21" s="39">
        <f t="shared" si="7"/>
        <v>103.94218042006037</v>
      </c>
      <c r="E21" s="39">
        <f t="shared" si="7"/>
        <v>105.67550721694248</v>
      </c>
      <c r="F21" s="39">
        <f t="shared" si="7"/>
        <v>105.76304897436077</v>
      </c>
      <c r="G21" s="39">
        <f t="shared" si="7"/>
        <v>107.86054948210297</v>
      </c>
      <c r="H21" s="39">
        <f t="shared" si="7"/>
        <v>110.27390065061034</v>
      </c>
      <c r="I21" s="39">
        <f t="shared" si="7"/>
        <v>113.23281205134849</v>
      </c>
      <c r="J21" s="39">
        <f t="shared" si="7"/>
        <v>115.77222335053821</v>
      </c>
      <c r="K21" s="39">
        <f t="shared" si="7"/>
        <v>119.14573251440937</v>
      </c>
      <c r="L21" s="41" t="s">
        <v>103</v>
      </c>
      <c r="M21" s="41" t="s">
        <v>103</v>
      </c>
      <c r="N21" s="47"/>
    </row>
    <row r="22" spans="1:14" ht="14.5" thickBot="1">
      <c r="A22" s="14" t="s">
        <v>51</v>
      </c>
      <c r="B22" s="42">
        <f t="shared" si="7"/>
        <v>100</v>
      </c>
      <c r="C22" s="42">
        <f t="shared" si="7"/>
        <v>105.03866423681229</v>
      </c>
      <c r="D22" s="42">
        <f t="shared" si="7"/>
        <v>113.09524342573646</v>
      </c>
      <c r="E22" s="42">
        <f t="shared" si="7"/>
        <v>114.29703626423323</v>
      </c>
      <c r="F22" s="42">
        <f t="shared" si="7"/>
        <v>118.33002735824979</v>
      </c>
      <c r="G22" s="42">
        <f t="shared" si="7"/>
        <v>124.73033541841107</v>
      </c>
      <c r="H22" s="42">
        <f t="shared" si="7"/>
        <v>127.3551154553962</v>
      </c>
      <c r="I22" s="42">
        <f t="shared" si="7"/>
        <v>131.66930099895671</v>
      </c>
      <c r="J22" s="42">
        <f t="shared" si="7"/>
        <v>132.96019844805738</v>
      </c>
      <c r="K22" s="42">
        <f t="shared" si="7"/>
        <v>137.92542973944737</v>
      </c>
      <c r="L22" s="44" t="s">
        <v>103</v>
      </c>
      <c r="M22" s="44" t="s">
        <v>103</v>
      </c>
      <c r="N22" s="48"/>
    </row>
    <row r="23" spans="1:14">
      <c r="A23" s="30" t="s">
        <v>9</v>
      </c>
      <c r="B23" s="39">
        <f t="shared" si="7"/>
        <v>100</v>
      </c>
      <c r="C23" s="39">
        <f t="shared" si="7"/>
        <v>98.650869254584421</v>
      </c>
      <c r="D23" s="39">
        <f t="shared" si="7"/>
        <v>105.03334127173136</v>
      </c>
      <c r="E23" s="39">
        <f t="shared" si="7"/>
        <v>106.84329602286259</v>
      </c>
      <c r="F23" s="39">
        <f t="shared" si="7"/>
        <v>108.38652060014289</v>
      </c>
      <c r="G23" s="39">
        <f t="shared" si="7"/>
        <v>111.28602048106693</v>
      </c>
      <c r="H23" s="39">
        <f t="shared" si="7"/>
        <v>114.16051440819243</v>
      </c>
      <c r="I23" s="39">
        <f t="shared" si="7"/>
        <v>115.94665396522981</v>
      </c>
      <c r="J23" s="39">
        <f t="shared" si="7"/>
        <v>120.28101929030721</v>
      </c>
      <c r="K23" s="39">
        <f t="shared" si="7"/>
        <v>123.57704215289354</v>
      </c>
      <c r="L23" s="41" t="s">
        <v>103</v>
      </c>
      <c r="M23" s="41" t="s">
        <v>103</v>
      </c>
      <c r="N23" s="48"/>
    </row>
    <row r="24" spans="1:14">
      <c r="A24" s="27" t="s">
        <v>6</v>
      </c>
      <c r="B24" s="42">
        <f t="shared" si="7"/>
        <v>100</v>
      </c>
      <c r="C24" s="42">
        <f t="shared" si="7"/>
        <v>113.23216361820236</v>
      </c>
      <c r="D24" s="42">
        <f t="shared" si="7"/>
        <v>122.51838084789337</v>
      </c>
      <c r="E24" s="42">
        <f t="shared" si="7"/>
        <v>132.89025528500548</v>
      </c>
      <c r="F24" s="42">
        <f t="shared" si="7"/>
        <v>141.80394308077749</v>
      </c>
      <c r="G24" s="42">
        <f t="shared" si="7"/>
        <v>149.68642027870115</v>
      </c>
      <c r="H24" s="42">
        <f t="shared" si="7"/>
        <v>157.66469075963255</v>
      </c>
      <c r="I24" s="42">
        <f t="shared" si="7"/>
        <v>164.4803419083332</v>
      </c>
      <c r="J24" s="42">
        <f t="shared" si="7"/>
        <v>169.48124252894266</v>
      </c>
      <c r="K24" s="42">
        <f t="shared" si="7"/>
        <v>177.07306489380863</v>
      </c>
      <c r="L24" s="45" t="s">
        <v>103</v>
      </c>
      <c r="M24" s="45" t="s">
        <v>103</v>
      </c>
      <c r="N24" s="48"/>
    </row>
    <row r="25" spans="1:14">
      <c r="A25" s="8"/>
      <c r="B25" s="359" t="s">
        <v>66</v>
      </c>
      <c r="C25" s="359"/>
      <c r="D25" s="359"/>
      <c r="E25" s="359"/>
      <c r="F25" s="359"/>
      <c r="G25" s="359"/>
      <c r="H25" s="359"/>
      <c r="I25" s="359"/>
      <c r="J25" s="359"/>
      <c r="K25" s="359"/>
      <c r="L25" s="359"/>
      <c r="M25" s="359"/>
    </row>
    <row r="26" spans="1:14">
      <c r="A26" s="8"/>
      <c r="B26" s="362" t="s">
        <v>5</v>
      </c>
      <c r="C26" s="362"/>
      <c r="D26" s="362"/>
      <c r="E26" s="362"/>
      <c r="F26" s="362"/>
      <c r="G26" s="362"/>
      <c r="H26" s="362"/>
      <c r="I26" s="362"/>
      <c r="J26" s="362"/>
      <c r="K26" s="362"/>
      <c r="L26" s="362"/>
      <c r="M26" s="362"/>
    </row>
    <row r="27" spans="1:14">
      <c r="A27" s="26" t="s">
        <v>1</v>
      </c>
      <c r="B27" s="39">
        <f>SUM(B28:B34)</f>
        <v>253894</v>
      </c>
      <c r="C27" s="39">
        <f t="shared" ref="C27" si="8">SUM(C28:C34)</f>
        <v>278642</v>
      </c>
      <c r="D27" s="39">
        <f t="shared" ref="D27" si="9">SUM(D28:D34)</f>
        <v>313114</v>
      </c>
      <c r="E27" s="39">
        <f t="shared" ref="E27" si="10">SUM(E28:E34)</f>
        <v>356274</v>
      </c>
      <c r="F27" s="39">
        <f t="shared" ref="F27" si="11">SUM(F28:F34)</f>
        <v>400336</v>
      </c>
      <c r="G27" s="39">
        <f t="shared" ref="G27" si="12">SUM(G28:G34)</f>
        <v>437390</v>
      </c>
      <c r="H27" s="39">
        <f t="shared" ref="H27" si="13">SUM(H28:H34)</f>
        <v>472176</v>
      </c>
      <c r="I27" s="39">
        <f t="shared" ref="I27" si="14">SUM(I28:I34)</f>
        <v>503926</v>
      </c>
      <c r="J27" s="39">
        <f t="shared" ref="J27" si="15">SUM(J28:J34)</f>
        <v>561569</v>
      </c>
      <c r="K27" s="39">
        <f>SUM(K28:K34)</f>
        <v>593639</v>
      </c>
      <c r="L27" s="41">
        <f>K27-B27</f>
        <v>339745</v>
      </c>
      <c r="M27" s="41">
        <f>K27-G27</f>
        <v>156249</v>
      </c>
    </row>
    <row r="28" spans="1:14">
      <c r="A28" s="27" t="s">
        <v>2</v>
      </c>
      <c r="B28" s="42">
        <v>94821</v>
      </c>
      <c r="C28" s="42">
        <v>99315</v>
      </c>
      <c r="D28" s="43">
        <v>105944</v>
      </c>
      <c r="E28" s="43">
        <v>118762</v>
      </c>
      <c r="F28" s="43">
        <v>129961</v>
      </c>
      <c r="G28" s="43">
        <v>138161</v>
      </c>
      <c r="H28" s="43">
        <v>148207</v>
      </c>
      <c r="I28" s="43">
        <v>155182</v>
      </c>
      <c r="J28" s="43">
        <v>175823</v>
      </c>
      <c r="K28" s="43">
        <v>183447</v>
      </c>
      <c r="L28" s="44">
        <f t="shared" ref="L28:L34" si="16">K28-B28</f>
        <v>88626</v>
      </c>
      <c r="M28" s="44">
        <f t="shared" ref="M28:M34" si="17">K28-G28</f>
        <v>45286</v>
      </c>
    </row>
    <row r="29" spans="1:14" ht="14.5" thickBot="1">
      <c r="A29" s="30" t="s">
        <v>52</v>
      </c>
      <c r="B29" s="39">
        <v>28460</v>
      </c>
      <c r="C29" s="39">
        <v>32014</v>
      </c>
      <c r="D29" s="40">
        <v>37364</v>
      </c>
      <c r="E29" s="40">
        <v>44053</v>
      </c>
      <c r="F29" s="40">
        <v>51706</v>
      </c>
      <c r="G29" s="40">
        <v>58659</v>
      </c>
      <c r="H29" s="40">
        <v>64702</v>
      </c>
      <c r="I29" s="40">
        <v>71151</v>
      </c>
      <c r="J29" s="40">
        <v>80309</v>
      </c>
      <c r="K29" s="40">
        <v>85220</v>
      </c>
      <c r="L29" s="41">
        <f t="shared" si="16"/>
        <v>56760</v>
      </c>
      <c r="M29" s="41">
        <f t="shared" si="17"/>
        <v>26561</v>
      </c>
    </row>
    <row r="30" spans="1:14" ht="14.5" thickBot="1">
      <c r="A30" s="82" t="s">
        <v>110</v>
      </c>
      <c r="B30" s="42">
        <v>23396</v>
      </c>
      <c r="C30" s="42">
        <v>27621</v>
      </c>
      <c r="D30" s="43">
        <v>32646</v>
      </c>
      <c r="E30" s="43">
        <v>39209</v>
      </c>
      <c r="F30" s="43">
        <v>47014</v>
      </c>
      <c r="G30" s="43">
        <v>53767</v>
      </c>
      <c r="H30" s="43">
        <v>59475</v>
      </c>
      <c r="I30" s="43">
        <v>65688</v>
      </c>
      <c r="J30" s="43">
        <v>76212</v>
      </c>
      <c r="K30" s="43">
        <v>80017</v>
      </c>
      <c r="L30" s="44">
        <f t="shared" si="16"/>
        <v>56621</v>
      </c>
      <c r="M30" s="44">
        <f t="shared" si="17"/>
        <v>26250</v>
      </c>
    </row>
    <row r="31" spans="1:14" ht="14.5" thickBot="1">
      <c r="A31" s="83" t="s">
        <v>8</v>
      </c>
      <c r="B31" s="39">
        <v>17259</v>
      </c>
      <c r="C31" s="39">
        <v>17430</v>
      </c>
      <c r="D31" s="40">
        <v>19472</v>
      </c>
      <c r="E31" s="40">
        <v>21800</v>
      </c>
      <c r="F31" s="40">
        <v>23927</v>
      </c>
      <c r="G31" s="40">
        <v>25696</v>
      </c>
      <c r="H31" s="40">
        <v>27854</v>
      </c>
      <c r="I31" s="40">
        <v>29624</v>
      </c>
      <c r="J31" s="40">
        <v>32356</v>
      </c>
      <c r="K31" s="40">
        <v>34127</v>
      </c>
      <c r="L31" s="41">
        <f t="shared" si="16"/>
        <v>16868</v>
      </c>
      <c r="M31" s="41">
        <f t="shared" si="17"/>
        <v>8431</v>
      </c>
    </row>
    <row r="32" spans="1:14" ht="14.5" thickBot="1">
      <c r="A32" s="14" t="s">
        <v>51</v>
      </c>
      <c r="B32" s="42">
        <v>36700</v>
      </c>
      <c r="C32" s="42">
        <v>39167</v>
      </c>
      <c r="D32" s="43">
        <v>43202</v>
      </c>
      <c r="E32" s="43">
        <v>46756</v>
      </c>
      <c r="F32" s="43">
        <v>51154</v>
      </c>
      <c r="G32" s="43">
        <v>56711</v>
      </c>
      <c r="H32" s="43">
        <v>59280</v>
      </c>
      <c r="I32" s="43">
        <v>61738</v>
      </c>
      <c r="J32" s="43">
        <v>66037</v>
      </c>
      <c r="K32" s="43">
        <v>69936</v>
      </c>
      <c r="L32" s="44">
        <f t="shared" si="16"/>
        <v>33236</v>
      </c>
      <c r="M32" s="44">
        <f t="shared" si="17"/>
        <v>13225</v>
      </c>
    </row>
    <row r="33" spans="1:14">
      <c r="A33" s="30" t="s">
        <v>9</v>
      </c>
      <c r="B33" s="39">
        <v>8273</v>
      </c>
      <c r="C33" s="39">
        <v>8497</v>
      </c>
      <c r="D33" s="40">
        <v>10053</v>
      </c>
      <c r="E33" s="40">
        <v>11351</v>
      </c>
      <c r="F33" s="40">
        <v>12744</v>
      </c>
      <c r="G33" s="40">
        <v>14131</v>
      </c>
      <c r="H33" s="40">
        <v>15668</v>
      </c>
      <c r="I33" s="40">
        <v>16598</v>
      </c>
      <c r="J33" s="40">
        <v>18593</v>
      </c>
      <c r="K33" s="40">
        <v>19899</v>
      </c>
      <c r="L33" s="41">
        <f t="shared" si="16"/>
        <v>11626</v>
      </c>
      <c r="M33" s="41">
        <f t="shared" si="17"/>
        <v>5768</v>
      </c>
    </row>
    <row r="34" spans="1:14">
      <c r="A34" s="27" t="s">
        <v>6</v>
      </c>
      <c r="B34" s="42">
        <v>44985</v>
      </c>
      <c r="C34" s="42">
        <v>54598</v>
      </c>
      <c r="D34" s="42">
        <v>64433</v>
      </c>
      <c r="E34" s="42">
        <v>74343</v>
      </c>
      <c r="F34" s="42">
        <v>83830</v>
      </c>
      <c r="G34" s="42">
        <v>90265</v>
      </c>
      <c r="H34" s="42">
        <v>96990</v>
      </c>
      <c r="I34" s="42">
        <v>103945</v>
      </c>
      <c r="J34" s="42">
        <v>112239</v>
      </c>
      <c r="K34" s="42">
        <v>120993</v>
      </c>
      <c r="L34" s="45">
        <f t="shared" si="16"/>
        <v>76008</v>
      </c>
      <c r="M34" s="45">
        <f t="shared" si="17"/>
        <v>30728</v>
      </c>
    </row>
    <row r="35" spans="1:14">
      <c r="A35" s="38"/>
      <c r="B35" s="364" t="s">
        <v>105</v>
      </c>
      <c r="C35" s="364"/>
      <c r="D35" s="364"/>
      <c r="E35" s="364"/>
      <c r="F35" s="364"/>
      <c r="G35" s="364"/>
      <c r="H35" s="364"/>
      <c r="I35" s="364"/>
      <c r="J35" s="364"/>
      <c r="K35" s="364"/>
      <c r="L35" s="364"/>
      <c r="M35" s="364"/>
      <c r="N35" s="46"/>
    </row>
    <row r="36" spans="1:14">
      <c r="A36" s="26" t="s">
        <v>1</v>
      </c>
      <c r="B36" s="40">
        <f>B27*100/$B27</f>
        <v>100</v>
      </c>
      <c r="C36" s="40">
        <f t="shared" ref="C36:K36" si="18">C27*100/$B27</f>
        <v>109.74737488873309</v>
      </c>
      <c r="D36" s="40">
        <f t="shared" si="18"/>
        <v>123.32469455757126</v>
      </c>
      <c r="E36" s="40">
        <f t="shared" si="18"/>
        <v>140.32391470456176</v>
      </c>
      <c r="F36" s="40">
        <f t="shared" si="18"/>
        <v>157.67840122255745</v>
      </c>
      <c r="G36" s="40">
        <f t="shared" si="18"/>
        <v>172.27268072502699</v>
      </c>
      <c r="H36" s="40">
        <f t="shared" si="18"/>
        <v>185.97367405295122</v>
      </c>
      <c r="I36" s="40">
        <f t="shared" si="18"/>
        <v>198.47889276627254</v>
      </c>
      <c r="J36" s="40">
        <f t="shared" si="18"/>
        <v>221.18246197231915</v>
      </c>
      <c r="K36" s="40">
        <f t="shared" si="18"/>
        <v>233.81371753566449</v>
      </c>
      <c r="L36" s="138" t="s">
        <v>103</v>
      </c>
      <c r="M36" s="138" t="s">
        <v>103</v>
      </c>
      <c r="N36" s="47"/>
    </row>
    <row r="37" spans="1:14">
      <c r="A37" s="27" t="s">
        <v>2</v>
      </c>
      <c r="B37" s="42">
        <f t="shared" ref="B37:K43" si="19">B28*100/$B28</f>
        <v>100</v>
      </c>
      <c r="C37" s="42">
        <f t="shared" si="19"/>
        <v>104.73945644952067</v>
      </c>
      <c r="D37" s="42">
        <f t="shared" si="19"/>
        <v>111.73052382910959</v>
      </c>
      <c r="E37" s="42">
        <f t="shared" si="19"/>
        <v>125.24862635913985</v>
      </c>
      <c r="F37" s="42">
        <f t="shared" si="19"/>
        <v>137.05930120964766</v>
      </c>
      <c r="G37" s="42">
        <f t="shared" si="19"/>
        <v>145.70717457103385</v>
      </c>
      <c r="H37" s="42">
        <f t="shared" si="19"/>
        <v>156.30187405743453</v>
      </c>
      <c r="I37" s="42">
        <f t="shared" si="19"/>
        <v>163.65783950812585</v>
      </c>
      <c r="J37" s="42">
        <f t="shared" si="19"/>
        <v>185.42622414865906</v>
      </c>
      <c r="K37" s="42">
        <f t="shared" si="19"/>
        <v>193.46663713734299</v>
      </c>
      <c r="L37" s="44" t="s">
        <v>103</v>
      </c>
      <c r="M37" s="44" t="s">
        <v>103</v>
      </c>
      <c r="N37" s="47"/>
    </row>
    <row r="38" spans="1:14" ht="14.5" thickBot="1">
      <c r="A38" s="30" t="s">
        <v>52</v>
      </c>
      <c r="B38" s="39">
        <f t="shared" si="19"/>
        <v>100</v>
      </c>
      <c r="C38" s="39">
        <f t="shared" si="19"/>
        <v>112.487702037948</v>
      </c>
      <c r="D38" s="39">
        <f t="shared" si="19"/>
        <v>131.28601546029515</v>
      </c>
      <c r="E38" s="39">
        <f t="shared" si="19"/>
        <v>154.78917779339423</v>
      </c>
      <c r="F38" s="39">
        <f t="shared" si="19"/>
        <v>181.67955024595923</v>
      </c>
      <c r="G38" s="39">
        <f t="shared" si="19"/>
        <v>206.11033028812369</v>
      </c>
      <c r="H38" s="39">
        <f t="shared" si="19"/>
        <v>227.34364019676738</v>
      </c>
      <c r="I38" s="39">
        <f t="shared" si="19"/>
        <v>250.00351370344342</v>
      </c>
      <c r="J38" s="39">
        <f t="shared" si="19"/>
        <v>282.18200983836965</v>
      </c>
      <c r="K38" s="39">
        <f t="shared" si="19"/>
        <v>299.43780744905132</v>
      </c>
      <c r="L38" s="41" t="s">
        <v>103</v>
      </c>
      <c r="M38" s="41" t="s">
        <v>103</v>
      </c>
      <c r="N38" s="47"/>
    </row>
    <row r="39" spans="1:14" ht="14.5" thickBot="1">
      <c r="A39" s="82" t="s">
        <v>110</v>
      </c>
      <c r="B39" s="42">
        <f t="shared" si="19"/>
        <v>100</v>
      </c>
      <c r="C39" s="42">
        <f t="shared" si="19"/>
        <v>118.05864250299196</v>
      </c>
      <c r="D39" s="42">
        <f t="shared" si="19"/>
        <v>139.53667293554454</v>
      </c>
      <c r="E39" s="42">
        <f t="shared" si="19"/>
        <v>167.58847666267738</v>
      </c>
      <c r="F39" s="42">
        <f t="shared" si="19"/>
        <v>200.94888015045308</v>
      </c>
      <c r="G39" s="42">
        <f t="shared" si="19"/>
        <v>229.81278851085656</v>
      </c>
      <c r="H39" s="42">
        <f t="shared" si="19"/>
        <v>254.21012138827149</v>
      </c>
      <c r="I39" s="42">
        <f t="shared" si="19"/>
        <v>280.76594289622159</v>
      </c>
      <c r="J39" s="42">
        <f t="shared" si="19"/>
        <v>325.7479911095914</v>
      </c>
      <c r="K39" s="42">
        <f>K30*100/$B30</f>
        <v>342.01145494956404</v>
      </c>
      <c r="L39" s="44" t="s">
        <v>103</v>
      </c>
      <c r="M39" s="44" t="s">
        <v>103</v>
      </c>
      <c r="N39" s="47"/>
    </row>
    <row r="40" spans="1:14" ht="14.5" thickBot="1">
      <c r="A40" s="83" t="s">
        <v>8</v>
      </c>
      <c r="B40" s="39">
        <f t="shared" si="19"/>
        <v>100</v>
      </c>
      <c r="C40" s="39">
        <f t="shared" si="19"/>
        <v>100.99078741526161</v>
      </c>
      <c r="D40" s="39">
        <f t="shared" si="19"/>
        <v>112.82229561388262</v>
      </c>
      <c r="E40" s="39">
        <f t="shared" si="19"/>
        <v>126.31091024972478</v>
      </c>
      <c r="F40" s="39">
        <f t="shared" si="19"/>
        <v>138.63491511675068</v>
      </c>
      <c r="G40" s="39">
        <f t="shared" si="19"/>
        <v>148.88463989802423</v>
      </c>
      <c r="H40" s="39">
        <f t="shared" si="19"/>
        <v>161.38826119705661</v>
      </c>
      <c r="I40" s="39">
        <f t="shared" si="19"/>
        <v>171.64378005678196</v>
      </c>
      <c r="J40" s="39">
        <f t="shared" si="19"/>
        <v>187.47320238716031</v>
      </c>
      <c r="K40" s="39">
        <f t="shared" si="19"/>
        <v>197.7345153253375</v>
      </c>
      <c r="L40" s="41" t="s">
        <v>103</v>
      </c>
      <c r="M40" s="41" t="s">
        <v>103</v>
      </c>
      <c r="N40" s="47"/>
    </row>
    <row r="41" spans="1:14" ht="14.5" thickBot="1">
      <c r="A41" s="14" t="s">
        <v>51</v>
      </c>
      <c r="B41" s="42">
        <f t="shared" si="19"/>
        <v>100</v>
      </c>
      <c r="C41" s="42">
        <f t="shared" si="19"/>
        <v>106.72207084468666</v>
      </c>
      <c r="D41" s="42">
        <f t="shared" si="19"/>
        <v>117.71662125340599</v>
      </c>
      <c r="E41" s="42">
        <f t="shared" si="19"/>
        <v>127.40054495912807</v>
      </c>
      <c r="F41" s="42">
        <f t="shared" si="19"/>
        <v>139.3841961852861</v>
      </c>
      <c r="G41" s="42">
        <f t="shared" si="19"/>
        <v>154.5258855585831</v>
      </c>
      <c r="H41" s="42">
        <f t="shared" si="19"/>
        <v>161.5258855585831</v>
      </c>
      <c r="I41" s="42">
        <f t="shared" si="19"/>
        <v>168.22343324250681</v>
      </c>
      <c r="J41" s="42">
        <f t="shared" si="19"/>
        <v>179.93732970027247</v>
      </c>
      <c r="K41" s="42">
        <f t="shared" si="19"/>
        <v>190.56130790190736</v>
      </c>
      <c r="L41" s="44" t="s">
        <v>103</v>
      </c>
      <c r="M41" s="44" t="s">
        <v>103</v>
      </c>
      <c r="N41" s="48"/>
    </row>
    <row r="42" spans="1:14">
      <c r="A42" s="30" t="s">
        <v>9</v>
      </c>
      <c r="B42" s="39">
        <f t="shared" si="19"/>
        <v>100</v>
      </c>
      <c r="C42" s="39">
        <f t="shared" si="19"/>
        <v>102.70760304605342</v>
      </c>
      <c r="D42" s="39">
        <f t="shared" si="19"/>
        <v>121.51577420524598</v>
      </c>
      <c r="E42" s="39">
        <f t="shared" si="19"/>
        <v>137.2053668560377</v>
      </c>
      <c r="F42" s="39">
        <f t="shared" si="19"/>
        <v>154.04327329868246</v>
      </c>
      <c r="G42" s="39">
        <f t="shared" si="19"/>
        <v>170.8086546597365</v>
      </c>
      <c r="H42" s="39">
        <f t="shared" si="19"/>
        <v>189.38716306055844</v>
      </c>
      <c r="I42" s="39">
        <f t="shared" si="19"/>
        <v>200.62855070711956</v>
      </c>
      <c r="J42" s="39">
        <f t="shared" si="19"/>
        <v>224.74314033603287</v>
      </c>
      <c r="K42" s="39">
        <f t="shared" si="19"/>
        <v>240.52943309561223</v>
      </c>
      <c r="L42" s="41" t="s">
        <v>103</v>
      </c>
      <c r="M42" s="41" t="s">
        <v>103</v>
      </c>
      <c r="N42" s="48"/>
    </row>
    <row r="43" spans="1:14">
      <c r="A43" s="27" t="s">
        <v>6</v>
      </c>
      <c r="B43" s="42">
        <f t="shared" si="19"/>
        <v>100</v>
      </c>
      <c r="C43" s="42">
        <f t="shared" si="19"/>
        <v>121.36934533733466</v>
      </c>
      <c r="D43" s="42">
        <f t="shared" si="19"/>
        <v>143.2321885072802</v>
      </c>
      <c r="E43" s="42">
        <f t="shared" si="19"/>
        <v>165.26175391797267</v>
      </c>
      <c r="F43" s="42">
        <f t="shared" si="19"/>
        <v>186.35100589085252</v>
      </c>
      <c r="G43" s="42">
        <f t="shared" si="19"/>
        <v>200.65577414693786</v>
      </c>
      <c r="H43" s="42">
        <f t="shared" si="19"/>
        <v>215.60520173391131</v>
      </c>
      <c r="I43" s="42">
        <f t="shared" si="19"/>
        <v>231.06591085917529</v>
      </c>
      <c r="J43" s="42">
        <f t="shared" si="19"/>
        <v>249.5031677225742</v>
      </c>
      <c r="K43" s="42">
        <f t="shared" si="19"/>
        <v>268.96298766255421</v>
      </c>
      <c r="L43" s="45" t="s">
        <v>103</v>
      </c>
      <c r="M43" s="45" t="s">
        <v>103</v>
      </c>
      <c r="N43" s="48"/>
    </row>
    <row r="44" spans="1:14">
      <c r="A44" s="8"/>
      <c r="B44" s="365" t="s">
        <v>67</v>
      </c>
      <c r="C44" s="365"/>
      <c r="D44" s="365"/>
      <c r="E44" s="365"/>
      <c r="F44" s="365"/>
      <c r="G44" s="365"/>
      <c r="H44" s="365"/>
      <c r="I44" s="365"/>
      <c r="J44" s="365"/>
      <c r="K44" s="365"/>
      <c r="L44" s="365"/>
      <c r="M44" s="365"/>
    </row>
    <row r="45" spans="1:14">
      <c r="A45" s="8"/>
      <c r="B45" s="362" t="s">
        <v>5</v>
      </c>
      <c r="C45" s="362"/>
      <c r="D45" s="362"/>
      <c r="E45" s="362"/>
      <c r="F45" s="362"/>
      <c r="G45" s="362"/>
      <c r="H45" s="362"/>
      <c r="I45" s="362"/>
      <c r="J45" s="362"/>
      <c r="K45" s="362"/>
      <c r="L45" s="362"/>
      <c r="M45" s="362"/>
    </row>
    <row r="46" spans="1:14">
      <c r="A46" s="26" t="s">
        <v>1</v>
      </c>
      <c r="B46" s="39">
        <f>SUM(B47:B53)</f>
        <v>2701034</v>
      </c>
      <c r="C46" s="39">
        <f t="shared" ref="C46" si="20">SUM(C47:C53)</f>
        <v>2703351</v>
      </c>
      <c r="D46" s="39">
        <f t="shared" ref="D46" si="21">SUM(D47:D53)</f>
        <v>2704782</v>
      </c>
      <c r="E46" s="39">
        <f t="shared" ref="E46" si="22">SUM(E47:E53)</f>
        <v>2694642</v>
      </c>
      <c r="F46" s="39">
        <f t="shared" ref="F46" si="23">SUM(F47:F53)</f>
        <v>2678565</v>
      </c>
      <c r="G46" s="39">
        <f t="shared" ref="G46" si="24">SUM(G47:G53)</f>
        <v>2685310</v>
      </c>
      <c r="H46" s="39">
        <f t="shared" ref="H46" si="25">SUM(H47:H53)</f>
        <v>2691423</v>
      </c>
      <c r="I46" s="39">
        <f t="shared" ref="I46" si="26">SUM(I47:I53)</f>
        <v>2709239</v>
      </c>
      <c r="J46" s="39">
        <f t="shared" ref="J46" si="27">SUM(J47:J53)</f>
        <v>2723557</v>
      </c>
      <c r="K46" s="39">
        <f t="shared" ref="K46" si="28">SUM(K47:K53)</f>
        <v>2748147</v>
      </c>
      <c r="L46" s="41">
        <f>K46-B46</f>
        <v>47113</v>
      </c>
      <c r="M46" s="41">
        <f>K46-G46</f>
        <v>62837</v>
      </c>
    </row>
    <row r="47" spans="1:14">
      <c r="A47" s="27" t="s">
        <v>2</v>
      </c>
      <c r="B47" s="42">
        <v>1047907</v>
      </c>
      <c r="C47" s="42">
        <v>1031854</v>
      </c>
      <c r="D47" s="43">
        <v>1012314</v>
      </c>
      <c r="E47" s="43">
        <v>1006415</v>
      </c>
      <c r="F47" s="43">
        <v>989467</v>
      </c>
      <c r="G47" s="43">
        <v>984405</v>
      </c>
      <c r="H47" s="43">
        <v>989066</v>
      </c>
      <c r="I47" s="43">
        <v>993247</v>
      </c>
      <c r="J47" s="43">
        <v>1012433</v>
      </c>
      <c r="K47" s="43">
        <v>1027178</v>
      </c>
      <c r="L47" s="44">
        <f t="shared" ref="L47:L53" si="29">K47-B47</f>
        <v>-20729</v>
      </c>
      <c r="M47" s="44">
        <f t="shared" ref="M47:M53" si="30">K47-G47</f>
        <v>42773</v>
      </c>
    </row>
    <row r="48" spans="1:14" ht="14.5" thickBot="1">
      <c r="A48" s="30" t="s">
        <v>52</v>
      </c>
      <c r="B48" s="39">
        <v>459906</v>
      </c>
      <c r="C48" s="39">
        <v>462358</v>
      </c>
      <c r="D48" s="40">
        <v>457628</v>
      </c>
      <c r="E48" s="40">
        <v>457090</v>
      </c>
      <c r="F48" s="40">
        <v>455126</v>
      </c>
      <c r="G48" s="40">
        <v>451359</v>
      </c>
      <c r="H48" s="40">
        <v>446919</v>
      </c>
      <c r="I48" s="40">
        <v>446388</v>
      </c>
      <c r="J48" s="40">
        <v>441421</v>
      </c>
      <c r="K48" s="40">
        <v>439292</v>
      </c>
      <c r="L48" s="41">
        <f t="shared" si="29"/>
        <v>-20614</v>
      </c>
      <c r="M48" s="41">
        <f t="shared" si="30"/>
        <v>-12067</v>
      </c>
    </row>
    <row r="49" spans="1:25" ht="14.5" thickBot="1">
      <c r="A49" s="82" t="s">
        <v>110</v>
      </c>
      <c r="B49" s="42">
        <v>606060</v>
      </c>
      <c r="C49" s="42">
        <v>591802</v>
      </c>
      <c r="D49" s="43">
        <v>583513</v>
      </c>
      <c r="E49" s="43">
        <v>564885</v>
      </c>
      <c r="F49" s="43">
        <v>552923</v>
      </c>
      <c r="G49" s="43">
        <v>544666</v>
      </c>
      <c r="H49" s="43">
        <v>532336</v>
      </c>
      <c r="I49" s="43">
        <v>526606</v>
      </c>
      <c r="J49" s="43">
        <v>521660</v>
      </c>
      <c r="K49" s="43">
        <v>512145</v>
      </c>
      <c r="L49" s="44">
        <f t="shared" si="29"/>
        <v>-93915</v>
      </c>
      <c r="M49" s="44">
        <f t="shared" si="30"/>
        <v>-32521</v>
      </c>
    </row>
    <row r="50" spans="1:25" ht="14.5" thickBot="1">
      <c r="A50" s="83" t="s">
        <v>8</v>
      </c>
      <c r="B50" s="39">
        <v>125530</v>
      </c>
      <c r="C50" s="39">
        <v>125567</v>
      </c>
      <c r="D50" s="40">
        <v>128946</v>
      </c>
      <c r="E50" s="40">
        <v>129093</v>
      </c>
      <c r="F50" s="40">
        <v>127091</v>
      </c>
      <c r="G50" s="40">
        <v>128317</v>
      </c>
      <c r="H50" s="40">
        <v>129605</v>
      </c>
      <c r="I50" s="40">
        <v>132060</v>
      </c>
      <c r="J50" s="40">
        <v>132954</v>
      </c>
      <c r="K50" s="40">
        <v>136000</v>
      </c>
      <c r="L50" s="41">
        <f t="shared" si="29"/>
        <v>10470</v>
      </c>
      <c r="M50" s="41">
        <f t="shared" si="30"/>
        <v>7683</v>
      </c>
    </row>
    <row r="51" spans="1:25" ht="14.5" thickBot="1">
      <c r="A51" s="14" t="s">
        <v>51</v>
      </c>
      <c r="B51" s="42">
        <v>186633</v>
      </c>
      <c r="C51" s="42">
        <v>195419</v>
      </c>
      <c r="D51" s="43">
        <v>209377</v>
      </c>
      <c r="E51" s="43">
        <v>208507</v>
      </c>
      <c r="F51" s="43">
        <v>213116</v>
      </c>
      <c r="G51" s="43">
        <v>221853</v>
      </c>
      <c r="H51" s="43">
        <v>225146</v>
      </c>
      <c r="I51" s="43">
        <v>232323</v>
      </c>
      <c r="J51" s="43">
        <v>230907</v>
      </c>
      <c r="K51" s="43">
        <v>238097</v>
      </c>
      <c r="L51" s="44">
        <f t="shared" si="29"/>
        <v>51464</v>
      </c>
      <c r="M51" s="44">
        <f t="shared" si="30"/>
        <v>16244</v>
      </c>
    </row>
    <row r="52" spans="1:25">
      <c r="A52" s="30" t="s">
        <v>9</v>
      </c>
      <c r="B52" s="39">
        <v>75707</v>
      </c>
      <c r="C52" s="39">
        <v>74350</v>
      </c>
      <c r="D52" s="40">
        <v>78154</v>
      </c>
      <c r="E52" s="40">
        <v>78376</v>
      </c>
      <c r="F52" s="40">
        <v>78279</v>
      </c>
      <c r="G52" s="40">
        <v>79327</v>
      </c>
      <c r="H52" s="40">
        <v>80204</v>
      </c>
      <c r="I52" s="40">
        <v>80774</v>
      </c>
      <c r="J52" s="40">
        <v>82419</v>
      </c>
      <c r="K52" s="40">
        <v>83881</v>
      </c>
      <c r="L52" s="41">
        <f t="shared" si="29"/>
        <v>8174</v>
      </c>
      <c r="M52" s="41">
        <f t="shared" si="30"/>
        <v>4554</v>
      </c>
    </row>
    <row r="53" spans="1:25">
      <c r="A53" s="27" t="s">
        <v>6</v>
      </c>
      <c r="B53" s="42">
        <v>199291</v>
      </c>
      <c r="C53" s="42">
        <v>222001</v>
      </c>
      <c r="D53" s="42">
        <v>234850</v>
      </c>
      <c r="E53" s="42">
        <v>250276</v>
      </c>
      <c r="F53" s="42">
        <v>262563</v>
      </c>
      <c r="G53" s="42">
        <v>275383</v>
      </c>
      <c r="H53" s="42">
        <v>288147</v>
      </c>
      <c r="I53" s="42">
        <v>297841</v>
      </c>
      <c r="J53" s="42">
        <v>301763</v>
      </c>
      <c r="K53" s="42">
        <v>311554</v>
      </c>
      <c r="L53" s="45">
        <f t="shared" si="29"/>
        <v>112263</v>
      </c>
      <c r="M53" s="45">
        <f t="shared" si="30"/>
        <v>36171</v>
      </c>
    </row>
    <row r="54" spans="1:25">
      <c r="A54" s="38"/>
      <c r="B54" s="364" t="s">
        <v>105</v>
      </c>
      <c r="C54" s="364"/>
      <c r="D54" s="364"/>
      <c r="E54" s="364"/>
      <c r="F54" s="364"/>
      <c r="G54" s="364"/>
      <c r="H54" s="364"/>
      <c r="I54" s="364"/>
      <c r="J54" s="364"/>
      <c r="K54" s="364"/>
      <c r="L54" s="364"/>
      <c r="M54" s="364"/>
      <c r="N54" s="46"/>
    </row>
    <row r="55" spans="1:25">
      <c r="A55" s="26" t="s">
        <v>1</v>
      </c>
      <c r="B55" s="40">
        <f>B46*100/$B46</f>
        <v>100</v>
      </c>
      <c r="C55" s="40">
        <f t="shared" ref="C55:K55" si="31">C46*100/$B46</f>
        <v>100.0857819634999</v>
      </c>
      <c r="D55" s="40">
        <f t="shared" si="31"/>
        <v>100.13876167423291</v>
      </c>
      <c r="E55" s="40">
        <f t="shared" si="31"/>
        <v>99.763349887487536</v>
      </c>
      <c r="F55" s="40">
        <f t="shared" si="31"/>
        <v>99.168133388916985</v>
      </c>
      <c r="G55" s="40">
        <f>G46*100/$B46</f>
        <v>99.417852570534095</v>
      </c>
      <c r="H55" s="40">
        <f t="shared" si="31"/>
        <v>99.644173305482269</v>
      </c>
      <c r="I55" s="40">
        <f t="shared" si="31"/>
        <v>100.30377255525106</v>
      </c>
      <c r="J55" s="40">
        <f t="shared" si="31"/>
        <v>100.8338658454503</v>
      </c>
      <c r="K55" s="40">
        <f t="shared" si="31"/>
        <v>101.74425793973715</v>
      </c>
      <c r="L55" s="138" t="s">
        <v>103</v>
      </c>
      <c r="M55" s="138" t="s">
        <v>103</v>
      </c>
      <c r="N55" s="47"/>
    </row>
    <row r="56" spans="1:25">
      <c r="A56" s="27" t="s">
        <v>2</v>
      </c>
      <c r="B56" s="42">
        <f t="shared" ref="B56:K56" si="32">B47*100/$B47</f>
        <v>100</v>
      </c>
      <c r="C56" s="42">
        <f t="shared" si="32"/>
        <v>98.46808924837795</v>
      </c>
      <c r="D56" s="42">
        <f t="shared" si="32"/>
        <v>96.603419959977359</v>
      </c>
      <c r="E56" s="42">
        <f t="shared" si="32"/>
        <v>96.040488325777005</v>
      </c>
      <c r="F56" s="42">
        <f t="shared" si="32"/>
        <v>94.423169231620747</v>
      </c>
      <c r="G56" s="42">
        <f t="shared" si="32"/>
        <v>93.940111097645115</v>
      </c>
      <c r="H56" s="42">
        <f t="shared" si="32"/>
        <v>94.384902477032796</v>
      </c>
      <c r="I56" s="42">
        <f t="shared" si="32"/>
        <v>94.783888264893733</v>
      </c>
      <c r="J56" s="42">
        <f t="shared" si="32"/>
        <v>96.61477592954337</v>
      </c>
      <c r="K56" s="42">
        <f t="shared" si="32"/>
        <v>98.021866444255068</v>
      </c>
      <c r="L56" s="44" t="s">
        <v>103</v>
      </c>
      <c r="M56" s="44" t="s">
        <v>103</v>
      </c>
      <c r="N56" s="47"/>
    </row>
    <row r="57" spans="1:25" ht="14.5" thickBot="1">
      <c r="A57" s="30" t="s">
        <v>52</v>
      </c>
      <c r="B57" s="39">
        <f t="shared" ref="B57:K57" si="33">B48*100/$B48</f>
        <v>100</v>
      </c>
      <c r="C57" s="39">
        <f t="shared" si="33"/>
        <v>100.53315242680026</v>
      </c>
      <c r="D57" s="39">
        <f t="shared" si="33"/>
        <v>99.504681391414763</v>
      </c>
      <c r="E57" s="39">
        <f t="shared" si="33"/>
        <v>99.3877009649798</v>
      </c>
      <c r="F57" s="39">
        <f t="shared" si="33"/>
        <v>98.960657177771111</v>
      </c>
      <c r="G57" s="39">
        <f t="shared" si="33"/>
        <v>98.141576756989465</v>
      </c>
      <c r="H57" s="39">
        <f t="shared" si="33"/>
        <v>97.176162085295687</v>
      </c>
      <c r="I57" s="39">
        <f t="shared" si="33"/>
        <v>97.060703709018796</v>
      </c>
      <c r="J57" s="39">
        <f t="shared" si="33"/>
        <v>95.980700403995598</v>
      </c>
      <c r="K57" s="39">
        <f t="shared" si="33"/>
        <v>95.517779720203691</v>
      </c>
      <c r="L57" s="41" t="s">
        <v>103</v>
      </c>
      <c r="M57" s="41" t="s">
        <v>103</v>
      </c>
      <c r="N57" s="47"/>
    </row>
    <row r="58" spans="1:25" ht="14.5" thickBot="1">
      <c r="A58" s="82" t="s">
        <v>110</v>
      </c>
      <c r="B58" s="42">
        <f t="shared" ref="B58:K58" si="34">B49*100/$B49</f>
        <v>100</v>
      </c>
      <c r="C58" s="42">
        <f t="shared" si="34"/>
        <v>97.647427647427648</v>
      </c>
      <c r="D58" s="42">
        <f t="shared" si="34"/>
        <v>96.279741279741273</v>
      </c>
      <c r="E58" s="42">
        <f t="shared" si="34"/>
        <v>93.206118206118205</v>
      </c>
      <c r="F58" s="42">
        <f t="shared" si="34"/>
        <v>91.232386232386233</v>
      </c>
      <c r="G58" s="42">
        <f t="shared" si="34"/>
        <v>89.869979869979872</v>
      </c>
      <c r="H58" s="42">
        <f t="shared" si="34"/>
        <v>87.835527835527841</v>
      </c>
      <c r="I58" s="42">
        <f t="shared" si="34"/>
        <v>86.890076890076884</v>
      </c>
      <c r="J58" s="42">
        <f t="shared" si="34"/>
        <v>86.073986073986077</v>
      </c>
      <c r="K58" s="42">
        <f t="shared" si="34"/>
        <v>84.504009504009503</v>
      </c>
      <c r="L58" s="44" t="s">
        <v>103</v>
      </c>
      <c r="M58" s="44" t="s">
        <v>103</v>
      </c>
      <c r="N58" s="47"/>
    </row>
    <row r="59" spans="1:25" ht="14.5" thickBot="1">
      <c r="A59" s="83" t="s">
        <v>8</v>
      </c>
      <c r="B59" s="39">
        <f t="shared" ref="B59:K59" si="35">B50*100/$B50</f>
        <v>100</v>
      </c>
      <c r="C59" s="39">
        <f t="shared" si="35"/>
        <v>100.02947502589022</v>
      </c>
      <c r="D59" s="39">
        <f t="shared" si="35"/>
        <v>102.72126184975703</v>
      </c>
      <c r="E59" s="39">
        <f t="shared" si="35"/>
        <v>102.83836533099658</v>
      </c>
      <c r="F59" s="39">
        <f t="shared" si="35"/>
        <v>101.24352744363897</v>
      </c>
      <c r="G59" s="39">
        <f t="shared" si="35"/>
        <v>102.2201864096232</v>
      </c>
      <c r="H59" s="39">
        <f t="shared" si="35"/>
        <v>103.24623595953159</v>
      </c>
      <c r="I59" s="39">
        <f t="shared" si="35"/>
        <v>105.20194375846411</v>
      </c>
      <c r="J59" s="39">
        <f t="shared" si="35"/>
        <v>105.91412411375767</v>
      </c>
      <c r="K59" s="39">
        <f t="shared" si="35"/>
        <v>108.34063570461244</v>
      </c>
      <c r="L59" s="41" t="s">
        <v>103</v>
      </c>
      <c r="M59" s="41" t="s">
        <v>103</v>
      </c>
      <c r="N59" s="47"/>
    </row>
    <row r="60" spans="1:25" ht="14.5" thickBot="1">
      <c r="A60" s="14" t="s">
        <v>51</v>
      </c>
      <c r="B60" s="42">
        <f t="shared" ref="B60:K60" si="36">B51*100/$B51</f>
        <v>100</v>
      </c>
      <c r="C60" s="42">
        <f t="shared" si="36"/>
        <v>104.70763476984241</v>
      </c>
      <c r="D60" s="42">
        <f t="shared" si="36"/>
        <v>112.18648363365536</v>
      </c>
      <c r="E60" s="42">
        <f t="shared" si="36"/>
        <v>111.72032813060927</v>
      </c>
      <c r="F60" s="42">
        <f t="shared" si="36"/>
        <v>114.18988067490744</v>
      </c>
      <c r="G60" s="42">
        <f t="shared" si="36"/>
        <v>118.87126070952083</v>
      </c>
      <c r="H60" s="42">
        <f t="shared" si="36"/>
        <v>120.6356860790964</v>
      </c>
      <c r="I60" s="42">
        <f t="shared" si="36"/>
        <v>124.48120107376509</v>
      </c>
      <c r="J60" s="42">
        <f t="shared" si="36"/>
        <v>123.72249280673836</v>
      </c>
      <c r="K60" s="42">
        <f t="shared" si="36"/>
        <v>127.57497334340658</v>
      </c>
      <c r="L60" s="44" t="s">
        <v>103</v>
      </c>
      <c r="M60" s="44" t="s">
        <v>103</v>
      </c>
      <c r="N60" s="48"/>
    </row>
    <row r="61" spans="1:25">
      <c r="A61" s="30" t="s">
        <v>9</v>
      </c>
      <c r="B61" s="39">
        <f t="shared" ref="B61:K61" si="37">B52*100/$B52</f>
        <v>100</v>
      </c>
      <c r="C61" s="39">
        <f t="shared" si="37"/>
        <v>98.207563369305348</v>
      </c>
      <c r="D61" s="39">
        <f t="shared" si="37"/>
        <v>103.23219781526147</v>
      </c>
      <c r="E61" s="39">
        <f t="shared" si="37"/>
        <v>103.52543357945764</v>
      </c>
      <c r="F61" s="39">
        <f t="shared" si="37"/>
        <v>103.3973080428494</v>
      </c>
      <c r="G61" s="39">
        <f t="shared" si="37"/>
        <v>104.78159219094668</v>
      </c>
      <c r="H61" s="39">
        <f t="shared" si="37"/>
        <v>105.94000554770365</v>
      </c>
      <c r="I61" s="39">
        <f t="shared" si="37"/>
        <v>106.69290818550465</v>
      </c>
      <c r="J61" s="39">
        <f t="shared" si="37"/>
        <v>108.8657587805619</v>
      </c>
      <c r="K61" s="39">
        <f t="shared" si="37"/>
        <v>110.79688800243042</v>
      </c>
      <c r="L61" s="41" t="s">
        <v>103</v>
      </c>
      <c r="M61" s="41" t="s">
        <v>103</v>
      </c>
      <c r="N61" s="48"/>
    </row>
    <row r="62" spans="1:25">
      <c r="A62" s="27" t="s">
        <v>6</v>
      </c>
      <c r="B62" s="42">
        <f t="shared" ref="B62:K62" si="38">B53*100/$B53</f>
        <v>100</v>
      </c>
      <c r="C62" s="42">
        <f t="shared" si="38"/>
        <v>111.39539668123498</v>
      </c>
      <c r="D62" s="42">
        <f t="shared" si="38"/>
        <v>117.84275255781746</v>
      </c>
      <c r="E62" s="42">
        <f t="shared" si="38"/>
        <v>125.58319241711868</v>
      </c>
      <c r="F62" s="42">
        <f t="shared" si="38"/>
        <v>131.74854860480403</v>
      </c>
      <c r="G62" s="42">
        <f t="shared" si="38"/>
        <v>138.18135289601639</v>
      </c>
      <c r="H62" s="42">
        <f t="shared" si="38"/>
        <v>144.58605757410018</v>
      </c>
      <c r="I62" s="42">
        <f t="shared" si="38"/>
        <v>149.45030131817293</v>
      </c>
      <c r="J62" s="42">
        <f t="shared" si="38"/>
        <v>151.41827779478251</v>
      </c>
      <c r="K62" s="42">
        <f t="shared" si="38"/>
        <v>156.33119408302431</v>
      </c>
      <c r="L62" s="45" t="s">
        <v>103</v>
      </c>
      <c r="M62" s="45" t="s">
        <v>103</v>
      </c>
      <c r="N62" s="48"/>
    </row>
    <row r="63" spans="1:25" s="202" customFormat="1" ht="20" customHeight="1">
      <c r="A63" s="363" t="s">
        <v>426</v>
      </c>
      <c r="B63" s="363"/>
      <c r="C63" s="363"/>
      <c r="D63" s="363"/>
      <c r="E63" s="363"/>
      <c r="F63" s="363"/>
      <c r="G63" s="363"/>
      <c r="H63" s="363"/>
      <c r="I63" s="363"/>
      <c r="J63" s="363"/>
      <c r="K63" s="363"/>
      <c r="L63" s="363"/>
      <c r="M63" s="363"/>
      <c r="N63" s="224"/>
      <c r="O63" s="224"/>
      <c r="P63" s="224"/>
      <c r="Q63" s="224"/>
      <c r="R63" s="224"/>
      <c r="S63" s="224"/>
      <c r="T63" s="224"/>
      <c r="U63" s="224"/>
      <c r="V63" s="224"/>
      <c r="W63" s="224"/>
      <c r="X63" s="224"/>
      <c r="Y63" s="224"/>
    </row>
  </sheetData>
  <mergeCells count="10">
    <mergeCell ref="A63:M63"/>
    <mergeCell ref="B35:M35"/>
    <mergeCell ref="B54:M54"/>
    <mergeCell ref="B45:M45"/>
    <mergeCell ref="B44:M44"/>
    <mergeCell ref="B6:M6"/>
    <mergeCell ref="B7:M7"/>
    <mergeCell ref="B16:M16"/>
    <mergeCell ref="B25:M25"/>
    <mergeCell ref="B26:M26"/>
  </mergeCells>
  <hyperlinks>
    <hyperlink ref="A1" location="Inhalt!A1" display="Zurück zum Inhalt"/>
  </hyperlinks>
  <pageMargins left="0.7" right="0.7" top="0.75" bottom="0.75" header="0.3" footer="0.3"/>
  <pageSetup paperSize="9" orientation="portrait" horizontalDpi="4294967293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0"/>
  <sheetViews>
    <sheetView workbookViewId="0"/>
  </sheetViews>
  <sheetFormatPr baseColWidth="10" defaultColWidth="10.81640625" defaultRowHeight="12.5"/>
  <cols>
    <col min="1" max="1" width="24.453125" style="2" customWidth="1"/>
    <col min="2" max="13" width="11.54296875" style="2" customWidth="1"/>
    <col min="14" max="16384" width="10.81640625" style="2"/>
  </cols>
  <sheetData>
    <row r="1" spans="1:13" s="5" customFormat="1" ht="20.25" customHeight="1">
      <c r="A1" s="4" t="s">
        <v>0</v>
      </c>
    </row>
    <row r="2" spans="1:13">
      <c r="A2" s="1"/>
    </row>
    <row r="3" spans="1:13" ht="14.65" customHeight="1">
      <c r="A3" s="9" t="s">
        <v>255</v>
      </c>
    </row>
    <row r="4" spans="1:13" s="3" customFormat="1" ht="14.65" customHeight="1"/>
    <row r="5" spans="1:13" s="11" customFormat="1" ht="31.5" customHeight="1">
      <c r="A5" s="332" t="s">
        <v>64</v>
      </c>
      <c r="B5" s="171" t="s">
        <v>134</v>
      </c>
      <c r="C5" s="172" t="s">
        <v>135</v>
      </c>
      <c r="D5" s="172" t="s">
        <v>136</v>
      </c>
      <c r="E5" s="172" t="s">
        <v>137</v>
      </c>
      <c r="F5" s="172" t="s">
        <v>138</v>
      </c>
      <c r="G5" s="172" t="s">
        <v>129</v>
      </c>
      <c r="H5" s="172" t="s">
        <v>142</v>
      </c>
      <c r="I5" s="172" t="s">
        <v>130</v>
      </c>
      <c r="J5" s="172" t="s">
        <v>131</v>
      </c>
      <c r="K5" s="172" t="s">
        <v>132</v>
      </c>
      <c r="L5" s="172" t="s">
        <v>143</v>
      </c>
      <c r="M5" s="135" t="s">
        <v>133</v>
      </c>
    </row>
    <row r="6" spans="1:13" s="3" customFormat="1" ht="14.65" customHeight="1">
      <c r="A6" s="8"/>
      <c r="B6" s="379" t="s">
        <v>141</v>
      </c>
      <c r="C6" s="379"/>
      <c r="D6" s="379"/>
      <c r="E6" s="379"/>
      <c r="F6" s="379"/>
      <c r="G6" s="379"/>
      <c r="H6" s="379"/>
      <c r="I6" s="379"/>
      <c r="J6" s="379"/>
      <c r="K6" s="379"/>
      <c r="L6" s="379"/>
      <c r="M6" s="379"/>
    </row>
    <row r="7" spans="1:13" s="3" customFormat="1" ht="14.65" customHeight="1" thickBot="1">
      <c r="A7" s="8"/>
      <c r="B7" s="380" t="s">
        <v>3</v>
      </c>
      <c r="C7" s="380"/>
      <c r="D7" s="380"/>
      <c r="E7" s="380"/>
      <c r="F7" s="380"/>
      <c r="G7" s="380"/>
      <c r="H7" s="380"/>
      <c r="I7" s="380"/>
      <c r="J7" s="380"/>
      <c r="K7" s="380"/>
      <c r="L7" s="380"/>
      <c r="M7" s="380"/>
    </row>
    <row r="8" spans="1:13" s="3" customFormat="1" ht="14.65" customHeight="1" thickBot="1">
      <c r="A8" s="13" t="s">
        <v>1</v>
      </c>
      <c r="B8" s="39">
        <v>277972</v>
      </c>
      <c r="C8" s="39">
        <v>294229</v>
      </c>
      <c r="D8" s="39">
        <v>268405</v>
      </c>
      <c r="E8" s="39">
        <v>250424</v>
      </c>
      <c r="F8" s="39">
        <v>360008</v>
      </c>
      <c r="G8" s="39">
        <v>421258</v>
      </c>
      <c r="H8" s="39">
        <v>421302</v>
      </c>
      <c r="I8" s="39">
        <v>415902</v>
      </c>
      <c r="J8" s="39">
        <v>399830</v>
      </c>
      <c r="K8" s="39">
        <v>405267</v>
      </c>
      <c r="L8" s="39">
        <v>397894</v>
      </c>
      <c r="M8" s="39">
        <v>390604</v>
      </c>
    </row>
    <row r="9" spans="1:13" s="3" customFormat="1" ht="14.65" customHeight="1" thickBot="1">
      <c r="A9" s="14" t="s">
        <v>83</v>
      </c>
      <c r="B9" s="42">
        <v>84911</v>
      </c>
      <c r="C9" s="42">
        <v>91079</v>
      </c>
      <c r="D9" s="42">
        <v>82044</v>
      </c>
      <c r="E9" s="42">
        <v>75763</v>
      </c>
      <c r="F9" s="42">
        <v>101664</v>
      </c>
      <c r="G9" s="42">
        <v>121255</v>
      </c>
      <c r="H9" s="42">
        <v>121876</v>
      </c>
      <c r="I9" s="42">
        <v>120359</v>
      </c>
      <c r="J9" s="42">
        <v>114990</v>
      </c>
      <c r="K9" s="42">
        <v>117134</v>
      </c>
      <c r="L9" s="42">
        <v>115236</v>
      </c>
      <c r="M9" s="42">
        <v>113221</v>
      </c>
    </row>
    <row r="10" spans="1:13" s="3" customFormat="1" ht="14.65" customHeight="1" thickBot="1">
      <c r="A10" s="81" t="s">
        <v>84</v>
      </c>
      <c r="B10" s="39">
        <v>47699</v>
      </c>
      <c r="C10" s="39">
        <v>50352</v>
      </c>
      <c r="D10" s="39">
        <v>44865</v>
      </c>
      <c r="E10" s="39">
        <v>41364</v>
      </c>
      <c r="F10" s="39">
        <v>62504</v>
      </c>
      <c r="G10" s="39">
        <v>73145</v>
      </c>
      <c r="H10" s="39">
        <v>72355</v>
      </c>
      <c r="I10" s="39">
        <v>70685</v>
      </c>
      <c r="J10" s="39">
        <v>67312</v>
      </c>
      <c r="K10" s="39" t="s">
        <v>53</v>
      </c>
      <c r="L10" s="39">
        <v>65940</v>
      </c>
      <c r="M10" s="39">
        <v>64437</v>
      </c>
    </row>
    <row r="11" spans="1:13" s="3" customFormat="1" ht="14.65" customHeight="1" thickBot="1">
      <c r="A11" s="82" t="s">
        <v>110</v>
      </c>
      <c r="B11" s="42">
        <v>58155</v>
      </c>
      <c r="C11" s="42">
        <v>62088</v>
      </c>
      <c r="D11" s="42">
        <v>53960</v>
      </c>
      <c r="E11" s="42">
        <v>49027</v>
      </c>
      <c r="F11" s="42">
        <v>75393</v>
      </c>
      <c r="G11" s="42">
        <v>90641</v>
      </c>
      <c r="H11" s="42">
        <v>88192</v>
      </c>
      <c r="I11" s="42">
        <v>85139</v>
      </c>
      <c r="J11" s="42" t="s">
        <v>53</v>
      </c>
      <c r="K11" s="42">
        <v>80471</v>
      </c>
      <c r="L11" s="42" t="s">
        <v>53</v>
      </c>
      <c r="M11" s="42" t="s">
        <v>53</v>
      </c>
    </row>
    <row r="12" spans="1:13" s="3" customFormat="1" ht="14.65" customHeight="1" thickBot="1">
      <c r="A12" s="83" t="s">
        <v>8</v>
      </c>
      <c r="B12" s="39">
        <v>12658</v>
      </c>
      <c r="C12" s="39">
        <v>13068</v>
      </c>
      <c r="D12" s="39">
        <v>11944</v>
      </c>
      <c r="E12" s="76" t="s">
        <v>53</v>
      </c>
      <c r="F12" s="39">
        <v>18898</v>
      </c>
      <c r="G12" s="39">
        <v>20802</v>
      </c>
      <c r="H12" s="39">
        <v>20557</v>
      </c>
      <c r="I12" s="39">
        <v>20164</v>
      </c>
      <c r="J12" s="39" t="s">
        <v>53</v>
      </c>
      <c r="K12" s="39" t="s">
        <v>53</v>
      </c>
      <c r="L12" s="39">
        <v>18733</v>
      </c>
      <c r="M12" s="39" t="s">
        <v>53</v>
      </c>
    </row>
    <row r="13" spans="1:13" s="3" customFormat="1" ht="14.65" customHeight="1" thickBot="1">
      <c r="A13" s="14" t="s">
        <v>51</v>
      </c>
      <c r="B13" s="42">
        <v>19593</v>
      </c>
      <c r="C13" s="42">
        <v>20362</v>
      </c>
      <c r="D13" s="42">
        <v>18983</v>
      </c>
      <c r="E13" s="42" t="s">
        <v>53</v>
      </c>
      <c r="F13" s="42">
        <v>28548</v>
      </c>
      <c r="G13" s="42">
        <v>31091</v>
      </c>
      <c r="H13" s="42">
        <v>31106</v>
      </c>
      <c r="I13" s="42">
        <v>30962</v>
      </c>
      <c r="J13" s="42">
        <v>30102</v>
      </c>
      <c r="K13" s="42">
        <v>30153</v>
      </c>
      <c r="L13" s="42">
        <v>29623</v>
      </c>
      <c r="M13" s="42">
        <v>28970</v>
      </c>
    </row>
    <row r="14" spans="1:13" s="3" customFormat="1" ht="14.65" customHeight="1" thickBot="1">
      <c r="A14" s="84" t="s">
        <v>9</v>
      </c>
      <c r="B14" s="39">
        <v>7973</v>
      </c>
      <c r="C14" s="39">
        <v>8310</v>
      </c>
      <c r="D14" s="39">
        <v>7725</v>
      </c>
      <c r="E14" s="39" t="s">
        <v>53</v>
      </c>
      <c r="F14" s="39">
        <v>11627</v>
      </c>
      <c r="G14" s="39">
        <v>12610</v>
      </c>
      <c r="H14" s="39">
        <v>12480</v>
      </c>
      <c r="I14" s="39">
        <v>12210</v>
      </c>
      <c r="J14" s="39">
        <v>11812</v>
      </c>
      <c r="K14" s="39" t="s">
        <v>53</v>
      </c>
      <c r="L14" s="39">
        <v>11521</v>
      </c>
      <c r="M14" s="39" t="s">
        <v>53</v>
      </c>
    </row>
    <row r="15" spans="1:13" s="3" customFormat="1" ht="14.65" customHeight="1" thickBot="1">
      <c r="A15" s="85" t="s">
        <v>6</v>
      </c>
      <c r="B15" s="42">
        <v>46983</v>
      </c>
      <c r="C15" s="42">
        <v>48970</v>
      </c>
      <c r="D15" s="42">
        <v>48884</v>
      </c>
      <c r="E15" s="42">
        <v>47764</v>
      </c>
      <c r="F15" s="42">
        <v>61374</v>
      </c>
      <c r="G15" s="42">
        <v>71714</v>
      </c>
      <c r="H15" s="42">
        <v>74736</v>
      </c>
      <c r="I15" s="42">
        <v>76383</v>
      </c>
      <c r="J15" s="42">
        <v>76161</v>
      </c>
      <c r="K15" s="42">
        <v>78591</v>
      </c>
      <c r="L15" s="42" t="s">
        <v>53</v>
      </c>
      <c r="M15" s="42">
        <v>79451</v>
      </c>
    </row>
    <row r="16" spans="1:13" s="3" customFormat="1" ht="14.65" customHeight="1" thickBot="1">
      <c r="A16" s="8"/>
      <c r="B16" s="364" t="s">
        <v>139</v>
      </c>
      <c r="C16" s="364"/>
      <c r="D16" s="364"/>
      <c r="E16" s="364"/>
      <c r="F16" s="364"/>
      <c r="G16" s="364"/>
      <c r="H16" s="364"/>
      <c r="I16" s="364"/>
      <c r="J16" s="364"/>
      <c r="K16" s="364"/>
      <c r="L16" s="364"/>
      <c r="M16" s="364"/>
    </row>
    <row r="17" spans="1:13" s="3" customFormat="1" ht="14.65" customHeight="1" thickBot="1">
      <c r="A17" s="13" t="s">
        <v>1</v>
      </c>
      <c r="B17" s="60">
        <v>25.659577571270194</v>
      </c>
      <c r="C17" s="60">
        <v>27.160260203248018</v>
      </c>
      <c r="D17" s="60">
        <v>24.776448412130634</v>
      </c>
      <c r="E17" s="60">
        <v>23.116623450231561</v>
      </c>
      <c r="F17" s="60">
        <v>32.28166200236906</v>
      </c>
      <c r="G17" s="60">
        <v>37.773906057070917</v>
      </c>
      <c r="H17" s="60">
        <v>37.777851505861236</v>
      </c>
      <c r="I17" s="60">
        <v>37.293637336140577</v>
      </c>
      <c r="J17" s="60">
        <v>35.852472496186813</v>
      </c>
      <c r="K17" s="60">
        <v>36.340004429662962</v>
      </c>
      <c r="L17" s="60">
        <v>35.678872749412889</v>
      </c>
      <c r="M17" s="60">
        <v>35.025183620290008</v>
      </c>
    </row>
    <row r="18" spans="1:13" s="3" customFormat="1" ht="14.65" customHeight="1" thickBot="1">
      <c r="A18" s="14" t="s">
        <v>83</v>
      </c>
      <c r="B18" s="61">
        <v>7.8381289883661784</v>
      </c>
      <c r="C18" s="61">
        <v>8.407496674534551</v>
      </c>
      <c r="D18" s="61">
        <v>7.5734764014263734</v>
      </c>
      <c r="E18" s="61">
        <v>6.9936776924731401</v>
      </c>
      <c r="F18" s="61">
        <v>9.1161387686074988</v>
      </c>
      <c r="G18" s="61">
        <v>10.87284984249589</v>
      </c>
      <c r="H18" s="61">
        <v>10.928534472013766</v>
      </c>
      <c r="I18" s="61">
        <v>10.792506158038538</v>
      </c>
      <c r="J18" s="61">
        <v>10.311071736329245</v>
      </c>
      <c r="K18" s="61">
        <v>10.503322695566482</v>
      </c>
      <c r="L18" s="61">
        <v>10.333130381838741</v>
      </c>
      <c r="M18" s="61">
        <v>10.152446761100386</v>
      </c>
    </row>
    <row r="19" spans="1:13" s="3" customFormat="1" ht="14.65" customHeight="1" thickBot="1">
      <c r="A19" s="81" t="s">
        <v>84</v>
      </c>
      <c r="B19" s="60">
        <v>4.4030916443815098</v>
      </c>
      <c r="C19" s="60">
        <v>4.6479899049853826</v>
      </c>
      <c r="D19" s="60">
        <v>4.1414852853346282</v>
      </c>
      <c r="E19" s="60">
        <v>3.8183081988762186</v>
      </c>
      <c r="F19" s="60">
        <v>5.6046893452258724</v>
      </c>
      <c r="G19" s="60">
        <v>6.5588602674476268</v>
      </c>
      <c r="H19" s="60">
        <v>6.4880215278033084</v>
      </c>
      <c r="I19" s="60">
        <v>6.3382738123526625</v>
      </c>
      <c r="J19" s="60">
        <v>6.0358192948586318</v>
      </c>
      <c r="K19" s="39" t="s">
        <v>53</v>
      </c>
      <c r="L19" s="60">
        <v>5.9127930280333105</v>
      </c>
      <c r="M19" s="60">
        <v>5.7780200841277285</v>
      </c>
    </row>
    <row r="20" spans="1:13" s="3" customFormat="1" ht="14.65" customHeight="1" thickBot="1">
      <c r="A20" s="82" t="s">
        <v>110</v>
      </c>
      <c r="B20" s="61">
        <v>5.368284336757724</v>
      </c>
      <c r="C20" s="61">
        <v>5.7313393156325958</v>
      </c>
      <c r="D20" s="61">
        <v>4.9810441546117579</v>
      </c>
      <c r="E20" s="61">
        <v>4.5256792395876699</v>
      </c>
      <c r="F20" s="61">
        <v>6.760436832916521</v>
      </c>
      <c r="G20" s="61">
        <v>8.1277141773425434</v>
      </c>
      <c r="H20" s="61">
        <v>7.9081140844451578</v>
      </c>
      <c r="I20" s="61">
        <v>7.634353739971611</v>
      </c>
      <c r="J20" s="42" t="s">
        <v>53</v>
      </c>
      <c r="K20" s="61">
        <v>7.215777491035313</v>
      </c>
      <c r="L20" s="42" t="s">
        <v>53</v>
      </c>
      <c r="M20" s="42" t="s">
        <v>53</v>
      </c>
    </row>
    <row r="21" spans="1:13" s="3" customFormat="1" ht="14.65" customHeight="1" thickBot="1">
      <c r="A21" s="83" t="s">
        <v>8</v>
      </c>
      <c r="B21" s="60">
        <v>1.1684591717767909</v>
      </c>
      <c r="C21" s="60">
        <v>1.2063062455979698</v>
      </c>
      <c r="D21" s="60">
        <v>1.1025498773662499</v>
      </c>
      <c r="E21" s="76" t="s">
        <v>53</v>
      </c>
      <c r="F21" s="60">
        <v>1.6945702554409083</v>
      </c>
      <c r="G21" s="60">
        <v>1.8653005849127831</v>
      </c>
      <c r="H21" s="60">
        <v>1.8433316086939757</v>
      </c>
      <c r="I21" s="60">
        <v>1.8080915774531949</v>
      </c>
      <c r="J21" s="39" t="s">
        <v>53</v>
      </c>
      <c r="K21" s="39" t="s">
        <v>53</v>
      </c>
      <c r="L21" s="60">
        <v>1.6797748224772218</v>
      </c>
      <c r="M21" s="39" t="s">
        <v>53</v>
      </c>
    </row>
    <row r="22" spans="1:13" s="3" customFormat="1" ht="14.65" customHeight="1" thickBot="1">
      <c r="A22" s="14" t="s">
        <v>51</v>
      </c>
      <c r="B22" s="61">
        <v>1.8086285789716119</v>
      </c>
      <c r="C22" s="61">
        <v>1.87961491987036</v>
      </c>
      <c r="D22" s="61">
        <v>1.7523195179205895</v>
      </c>
      <c r="E22" s="42" t="s">
        <v>53</v>
      </c>
      <c r="F22" s="61">
        <v>2.5598789105898536</v>
      </c>
      <c r="G22" s="61">
        <v>2.7879079168120056</v>
      </c>
      <c r="H22" s="61">
        <v>2.7892529561723407</v>
      </c>
      <c r="I22" s="61">
        <v>2.7763405783131234</v>
      </c>
      <c r="J22" s="61">
        <v>2.6992249883205748</v>
      </c>
      <c r="K22" s="61">
        <v>2.7037981221457144</v>
      </c>
      <c r="L22" s="61">
        <v>2.6562733980805393</v>
      </c>
      <c r="M22" s="61">
        <v>2.5977193512606158</v>
      </c>
    </row>
    <row r="23" spans="1:13" s="3" customFormat="1" ht="14.65" customHeight="1" thickBot="1">
      <c r="A23" s="84" t="s">
        <v>9</v>
      </c>
      <c r="B23" s="60">
        <v>0.73598712091770846</v>
      </c>
      <c r="C23" s="60">
        <v>0.76709556939999468</v>
      </c>
      <c r="D23" s="60">
        <v>0.71309425675270255</v>
      </c>
      <c r="E23" s="39" t="s">
        <v>53</v>
      </c>
      <c r="F23" s="60">
        <v>1.0425848428411177</v>
      </c>
      <c r="G23" s="60">
        <v>1.1307297555884144</v>
      </c>
      <c r="H23" s="60">
        <v>1.1190727477988431</v>
      </c>
      <c r="I23" s="60">
        <v>1.0948620393128103</v>
      </c>
      <c r="J23" s="60">
        <v>1.0591736616185845</v>
      </c>
      <c r="K23" s="39" t="s">
        <v>53</v>
      </c>
      <c r="L23" s="60">
        <v>1.0330798980280826</v>
      </c>
      <c r="M23" s="39" t="s">
        <v>53</v>
      </c>
    </row>
    <row r="24" spans="1:13" s="3" customFormat="1" ht="14.65" customHeight="1" thickBot="1">
      <c r="A24" s="85" t="s">
        <v>6</v>
      </c>
      <c r="B24" s="61">
        <v>4.3369977300986697</v>
      </c>
      <c r="C24" s="61">
        <v>4.5204175732271645</v>
      </c>
      <c r="D24" s="61">
        <v>4.5124789187183323</v>
      </c>
      <c r="E24" s="61">
        <v>4.4090917902312086</v>
      </c>
      <c r="F24" s="61">
        <v>5.5033630467472916</v>
      </c>
      <c r="G24" s="61">
        <v>6.4305435124716537</v>
      </c>
      <c r="H24" s="61">
        <v>6.7015241089338415</v>
      </c>
      <c r="I24" s="61">
        <v>6.8492094306986404</v>
      </c>
      <c r="J24" s="61">
        <v>6.8293028481656801</v>
      </c>
      <c r="K24" s="61">
        <v>7.0471992245399742</v>
      </c>
      <c r="L24" s="42" t="s">
        <v>53</v>
      </c>
      <c r="M24" s="61">
        <v>7.1243148145325224</v>
      </c>
    </row>
    <row r="25" spans="1:13" s="3" customFormat="1" ht="14.65" customHeight="1">
      <c r="A25" s="8"/>
      <c r="B25" s="379" t="s">
        <v>140</v>
      </c>
      <c r="C25" s="379"/>
      <c r="D25" s="379"/>
      <c r="E25" s="379"/>
      <c r="F25" s="379"/>
      <c r="G25" s="379"/>
      <c r="H25" s="379"/>
      <c r="I25" s="379"/>
      <c r="J25" s="379"/>
      <c r="K25" s="379"/>
      <c r="L25" s="379"/>
      <c r="M25" s="379"/>
    </row>
    <row r="26" spans="1:13" s="3" customFormat="1" ht="14.65" customHeight="1" thickBot="1">
      <c r="A26" s="8"/>
      <c r="B26" s="380" t="s">
        <v>3</v>
      </c>
      <c r="C26" s="380"/>
      <c r="D26" s="380"/>
      <c r="E26" s="380"/>
      <c r="F26" s="380"/>
      <c r="G26" s="380"/>
      <c r="H26" s="380"/>
      <c r="I26" s="380"/>
      <c r="J26" s="380"/>
      <c r="K26" s="380"/>
      <c r="L26" s="380"/>
      <c r="M26" s="380"/>
    </row>
    <row r="27" spans="1:13" s="3" customFormat="1" ht="14.65" customHeight="1" thickBot="1">
      <c r="A27" s="13" t="s">
        <v>1</v>
      </c>
      <c r="B27" s="39">
        <v>1140958</v>
      </c>
      <c r="C27" s="39">
        <v>1147354</v>
      </c>
      <c r="D27" s="39">
        <v>1232300</v>
      </c>
      <c r="E27" s="39">
        <v>1248525</v>
      </c>
      <c r="F27" s="39">
        <v>1367352</v>
      </c>
      <c r="G27" s="39">
        <v>1494130</v>
      </c>
      <c r="H27" s="39">
        <v>1535629</v>
      </c>
      <c r="I27" s="39">
        <v>1546384</v>
      </c>
      <c r="J27" s="39">
        <v>1549484</v>
      </c>
      <c r="K27" s="39">
        <v>1556315</v>
      </c>
      <c r="L27" s="39">
        <v>1557217</v>
      </c>
      <c r="M27" s="39">
        <v>1557351</v>
      </c>
    </row>
    <row r="28" spans="1:13" s="3" customFormat="1" ht="14.65" customHeight="1" thickBot="1">
      <c r="A28" s="14" t="s">
        <v>83</v>
      </c>
      <c r="B28" s="42">
        <v>396696</v>
      </c>
      <c r="C28" s="42">
        <v>399140</v>
      </c>
      <c r="D28" s="42">
        <v>428678</v>
      </c>
      <c r="E28" s="42">
        <v>434166</v>
      </c>
      <c r="F28" s="42">
        <v>469759</v>
      </c>
      <c r="G28" s="42">
        <v>516206</v>
      </c>
      <c r="H28" s="42">
        <v>531994</v>
      </c>
      <c r="I28" s="42">
        <v>535695</v>
      </c>
      <c r="J28" s="42">
        <v>536454</v>
      </c>
      <c r="K28" s="42">
        <v>538885</v>
      </c>
      <c r="L28" s="42">
        <v>539010</v>
      </c>
      <c r="M28" s="42">
        <v>538621</v>
      </c>
    </row>
    <row r="29" spans="1:13" s="3" customFormat="1" ht="14.65" customHeight="1" thickBot="1">
      <c r="A29" s="81" t="s">
        <v>84</v>
      </c>
      <c r="B29" s="39">
        <v>218720</v>
      </c>
      <c r="C29" s="39">
        <v>219800</v>
      </c>
      <c r="D29" s="39">
        <v>235847</v>
      </c>
      <c r="E29" s="39">
        <v>238881</v>
      </c>
      <c r="F29" s="39">
        <v>264307</v>
      </c>
      <c r="G29" s="39">
        <v>285902</v>
      </c>
      <c r="H29" s="39">
        <v>293618</v>
      </c>
      <c r="I29" s="39">
        <v>295686</v>
      </c>
      <c r="J29" s="39">
        <v>296079</v>
      </c>
      <c r="K29" s="39" t="s">
        <v>53</v>
      </c>
      <c r="L29" s="39">
        <v>296872</v>
      </c>
      <c r="M29" s="39">
        <v>296424</v>
      </c>
    </row>
    <row r="30" spans="1:13" s="3" customFormat="1" ht="14.65" customHeight="1" thickBot="1">
      <c r="A30" s="82" t="s">
        <v>110</v>
      </c>
      <c r="B30" s="42">
        <v>303206</v>
      </c>
      <c r="C30" s="42">
        <v>304628</v>
      </c>
      <c r="D30" s="42">
        <v>326701</v>
      </c>
      <c r="E30" s="42">
        <v>330823</v>
      </c>
      <c r="F30" s="42">
        <v>357121</v>
      </c>
      <c r="G30" s="42">
        <v>393833</v>
      </c>
      <c r="H30" s="42">
        <v>403664</v>
      </c>
      <c r="I30" s="42">
        <v>405207</v>
      </c>
      <c r="J30" s="42" t="s">
        <v>53</v>
      </c>
      <c r="K30" s="42">
        <v>405810</v>
      </c>
      <c r="L30" s="42" t="s">
        <v>53</v>
      </c>
      <c r="M30" s="42" t="s">
        <v>53</v>
      </c>
    </row>
    <row r="31" spans="1:13" s="3" customFormat="1" ht="14.65" customHeight="1" thickBot="1">
      <c r="A31" s="83" t="s">
        <v>8</v>
      </c>
      <c r="B31" s="39">
        <v>44144</v>
      </c>
      <c r="C31" s="39">
        <v>44337</v>
      </c>
      <c r="D31" s="39">
        <v>47692</v>
      </c>
      <c r="E31" s="76" t="s">
        <v>53</v>
      </c>
      <c r="F31" s="39">
        <v>54954</v>
      </c>
      <c r="G31" s="39">
        <v>59271</v>
      </c>
      <c r="H31" s="39">
        <v>60903</v>
      </c>
      <c r="I31" s="39">
        <v>61343</v>
      </c>
      <c r="J31" s="39" t="s">
        <v>53</v>
      </c>
      <c r="K31" s="39" t="s">
        <v>53</v>
      </c>
      <c r="L31" s="39">
        <v>61851</v>
      </c>
      <c r="M31" s="39" t="s">
        <v>53</v>
      </c>
    </row>
    <row r="32" spans="1:13" s="3" customFormat="1" ht="14.65" customHeight="1" thickBot="1">
      <c r="A32" s="14" t="s">
        <v>51</v>
      </c>
      <c r="B32" s="42">
        <v>58951</v>
      </c>
      <c r="C32" s="42">
        <v>59297</v>
      </c>
      <c r="D32" s="42">
        <v>63652</v>
      </c>
      <c r="E32" s="42" t="s">
        <v>53</v>
      </c>
      <c r="F32" s="42">
        <v>73604</v>
      </c>
      <c r="G32" s="42">
        <v>78538</v>
      </c>
      <c r="H32" s="42">
        <v>80582</v>
      </c>
      <c r="I32" s="42">
        <v>81351</v>
      </c>
      <c r="J32" s="42">
        <v>81771</v>
      </c>
      <c r="K32" s="42">
        <v>82322</v>
      </c>
      <c r="L32" s="42">
        <v>82609</v>
      </c>
      <c r="M32" s="42">
        <v>82917</v>
      </c>
    </row>
    <row r="33" spans="1:13" s="3" customFormat="1" ht="14.65" customHeight="1" thickBot="1">
      <c r="A33" s="84" t="s">
        <v>9</v>
      </c>
      <c r="B33" s="39">
        <v>29752</v>
      </c>
      <c r="C33" s="39">
        <v>29915</v>
      </c>
      <c r="D33" s="39">
        <v>32138</v>
      </c>
      <c r="E33" s="39" t="s">
        <v>53</v>
      </c>
      <c r="F33" s="39">
        <v>37325</v>
      </c>
      <c r="G33" s="39">
        <v>39801</v>
      </c>
      <c r="H33" s="39">
        <v>40937</v>
      </c>
      <c r="I33" s="39">
        <v>41232</v>
      </c>
      <c r="J33" s="39">
        <v>41307</v>
      </c>
      <c r="K33" s="39" t="s">
        <v>53</v>
      </c>
      <c r="L33" s="39">
        <v>41487</v>
      </c>
      <c r="M33" s="39" t="s">
        <v>53</v>
      </c>
    </row>
    <row r="34" spans="1:13" s="3" customFormat="1" ht="14.65" customHeight="1" thickBot="1">
      <c r="A34" s="85" t="s">
        <v>6</v>
      </c>
      <c r="B34" s="42">
        <v>89489</v>
      </c>
      <c r="C34" s="42">
        <v>90237</v>
      </c>
      <c r="D34" s="42">
        <v>97592</v>
      </c>
      <c r="E34" s="42">
        <v>99139</v>
      </c>
      <c r="F34" s="42">
        <v>110282</v>
      </c>
      <c r="G34" s="42">
        <v>120579</v>
      </c>
      <c r="H34" s="42">
        <v>123931</v>
      </c>
      <c r="I34" s="42">
        <v>125870</v>
      </c>
      <c r="J34" s="42">
        <v>127207</v>
      </c>
      <c r="K34" s="42">
        <v>129105</v>
      </c>
      <c r="L34" s="42" t="s">
        <v>53</v>
      </c>
      <c r="M34" s="42">
        <v>132184</v>
      </c>
    </row>
    <row r="35" spans="1:13" s="3" customFormat="1" ht="14.65" customHeight="1" thickBot="1">
      <c r="A35" s="8"/>
      <c r="B35" s="364" t="s">
        <v>139</v>
      </c>
      <c r="C35" s="364"/>
      <c r="D35" s="364"/>
      <c r="E35" s="364"/>
      <c r="F35" s="364"/>
      <c r="G35" s="364"/>
      <c r="H35" s="364"/>
      <c r="I35" s="364"/>
      <c r="J35" s="364"/>
      <c r="K35" s="364"/>
      <c r="L35" s="364"/>
      <c r="M35" s="364"/>
    </row>
    <row r="36" spans="1:13" s="3" customFormat="1" ht="14.65" customHeight="1" thickBot="1">
      <c r="A36" s="13" t="s">
        <v>1</v>
      </c>
      <c r="B36" s="60">
        <v>69.546268562100821</v>
      </c>
      <c r="C36" s="60">
        <v>69.936132109859116</v>
      </c>
      <c r="D36" s="60">
        <v>75.113954018532539</v>
      </c>
      <c r="E36" s="60">
        <v>76.102937142731747</v>
      </c>
      <c r="F36" s="60">
        <v>82.373530143541245</v>
      </c>
      <c r="G36" s="60">
        <v>90.011030512530269</v>
      </c>
      <c r="H36" s="60">
        <v>92.511059128005158</v>
      </c>
      <c r="I36" s="60">
        <v>93.15897372256002</v>
      </c>
      <c r="J36" s="60">
        <v>93.345727348140684</v>
      </c>
      <c r="K36" s="60">
        <v>93.757247998573447</v>
      </c>
      <c r="L36" s="60">
        <v>93.81158727930692</v>
      </c>
      <c r="M36" s="60">
        <v>93.819659855380408</v>
      </c>
    </row>
    <row r="37" spans="1:13" s="3" customFormat="1" ht="14.65" customHeight="1" thickBot="1">
      <c r="A37" s="14" t="s">
        <v>83</v>
      </c>
      <c r="B37" s="61">
        <v>24.180317376723025</v>
      </c>
      <c r="C37" s="61">
        <v>24.329289626679444</v>
      </c>
      <c r="D37" s="61">
        <v>26.129757024065967</v>
      </c>
      <c r="E37" s="61">
        <v>26.46427408943455</v>
      </c>
      <c r="F37" s="61">
        <v>28.299740773919073</v>
      </c>
      <c r="G37" s="61">
        <v>31.097852273062717</v>
      </c>
      <c r="H37" s="61">
        <v>32.048970415213553</v>
      </c>
      <c r="I37" s="61">
        <v>32.271930146914862</v>
      </c>
      <c r="J37" s="61">
        <v>32.317654663629611</v>
      </c>
      <c r="K37" s="61">
        <v>32.464105651947868</v>
      </c>
      <c r="L37" s="61">
        <v>32.47163604007612</v>
      </c>
      <c r="M37" s="61">
        <v>32.448201472221001</v>
      </c>
    </row>
    <row r="38" spans="1:13" s="3" customFormat="1" ht="14.65" customHeight="1" thickBot="1">
      <c r="A38" s="81" t="s">
        <v>84</v>
      </c>
      <c r="B38" s="60">
        <v>13.331919194135711</v>
      </c>
      <c r="C38" s="60">
        <v>13.397749811956059</v>
      </c>
      <c r="D38" s="60">
        <v>14.375883075070067</v>
      </c>
      <c r="E38" s="60">
        <v>14.560818347724638</v>
      </c>
      <c r="F38" s="60">
        <v>15.922674360112799</v>
      </c>
      <c r="G38" s="60">
        <v>17.223624213149744</v>
      </c>
      <c r="H38" s="60">
        <v>17.68846001153053</v>
      </c>
      <c r="I38" s="60">
        <v>17.813042752724343</v>
      </c>
      <c r="J38" s="60">
        <v>17.836718292999571</v>
      </c>
      <c r="K38" s="39" t="s">
        <v>53</v>
      </c>
      <c r="L38" s="60">
        <v>17.884491075285204</v>
      </c>
      <c r="M38" s="60">
        <v>17.857502164233548</v>
      </c>
    </row>
    <row r="39" spans="1:13" s="3" customFormat="1" ht="14.65" customHeight="1" thickBot="1">
      <c r="A39" s="82" t="s">
        <v>110</v>
      </c>
      <c r="B39" s="61">
        <v>18.481702135959733</v>
      </c>
      <c r="C39" s="61">
        <v>18.568379116089858</v>
      </c>
      <c r="D39" s="61">
        <v>19.913822844931104</v>
      </c>
      <c r="E39" s="61">
        <v>20.165076369612098</v>
      </c>
      <c r="F39" s="61">
        <v>21.514077909998004</v>
      </c>
      <c r="G39" s="61">
        <v>23.725722781713326</v>
      </c>
      <c r="H39" s="61">
        <v>24.317972747224147</v>
      </c>
      <c r="I39" s="61">
        <v>24.410927858279301</v>
      </c>
      <c r="J39" s="42" t="s">
        <v>53</v>
      </c>
      <c r="K39" s="61">
        <v>24.447254450609993</v>
      </c>
      <c r="L39" s="42" t="s">
        <v>53</v>
      </c>
      <c r="M39" s="42" t="s">
        <v>53</v>
      </c>
    </row>
    <row r="40" spans="1:13" s="3" customFormat="1" ht="14.65" customHeight="1" thickBot="1">
      <c r="A40" s="83" t="s">
        <v>8</v>
      </c>
      <c r="B40" s="60">
        <v>2.6907655491309748</v>
      </c>
      <c r="C40" s="60">
        <v>2.7025297243525741</v>
      </c>
      <c r="D40" s="60">
        <v>2.9070313195259709</v>
      </c>
      <c r="E40" s="76" t="s">
        <v>53</v>
      </c>
      <c r="F40" s="60">
        <v>3.3105995936000134</v>
      </c>
      <c r="G40" s="60">
        <v>3.5706690779973504</v>
      </c>
      <c r="H40" s="60">
        <v>3.6689858253998184</v>
      </c>
      <c r="I40" s="60">
        <v>3.6954927916112683</v>
      </c>
      <c r="J40" s="39" t="s">
        <v>53</v>
      </c>
      <c r="K40" s="39" t="s">
        <v>53</v>
      </c>
      <c r="L40" s="60">
        <v>3.7260962889644871</v>
      </c>
      <c r="M40" s="39" t="s">
        <v>53</v>
      </c>
    </row>
    <row r="41" spans="1:13" s="3" customFormat="1" ht="14.65" customHeight="1" thickBot="1">
      <c r="A41" s="14" t="s">
        <v>51</v>
      </c>
      <c r="B41" s="61">
        <v>3.5933155103031011</v>
      </c>
      <c r="C41" s="61">
        <v>3.6144056897159165</v>
      </c>
      <c r="D41" s="61">
        <v>3.8798615606488949</v>
      </c>
      <c r="E41" s="42" t="s">
        <v>53</v>
      </c>
      <c r="F41" s="61">
        <v>4.4341335023353237</v>
      </c>
      <c r="G41" s="61">
        <v>4.731372982533717</v>
      </c>
      <c r="H41" s="61">
        <v>4.8545098892069056</v>
      </c>
      <c r="I41" s="61">
        <v>4.9008368369719166</v>
      </c>
      <c r="J41" s="61">
        <v>4.9261389410828453</v>
      </c>
      <c r="K41" s="61">
        <v>4.959332891952184</v>
      </c>
      <c r="L41" s="61">
        <v>4.976622663094652</v>
      </c>
      <c r="M41" s="61">
        <v>4.9951775394426665</v>
      </c>
    </row>
    <row r="42" spans="1:13" s="3" customFormat="1" ht="14.65" customHeight="1" thickBot="1">
      <c r="A42" s="84" t="s">
        <v>9</v>
      </c>
      <c r="B42" s="60">
        <v>1.8135116123990749</v>
      </c>
      <c r="C42" s="60">
        <v>1.8234471593478867</v>
      </c>
      <c r="D42" s="60">
        <v>1.9589485143614369</v>
      </c>
      <c r="E42" s="39" t="s">
        <v>53</v>
      </c>
      <c r="F42" s="60">
        <v>2.2485738950962717</v>
      </c>
      <c r="G42" s="60">
        <v>2.3977358231407018</v>
      </c>
      <c r="H42" s="60">
        <v>2.4661719904502628</v>
      </c>
      <c r="I42" s="60">
        <v>2.4839437064329393</v>
      </c>
      <c r="J42" s="60">
        <v>2.4884619393098912</v>
      </c>
      <c r="K42" s="39" t="s">
        <v>53</v>
      </c>
      <c r="L42" s="60">
        <v>2.4993056982145752</v>
      </c>
      <c r="M42" s="39" t="s">
        <v>53</v>
      </c>
    </row>
    <row r="43" spans="1:13" s="3" customFormat="1" ht="14.65" customHeight="1" thickBot="1">
      <c r="A43" s="85" t="s">
        <v>6</v>
      </c>
      <c r="B43" s="61">
        <v>5.4547371834492075</v>
      </c>
      <c r="C43" s="61">
        <v>5.5003309817173749</v>
      </c>
      <c r="D43" s="61">
        <v>5.9486496799290975</v>
      </c>
      <c r="E43" s="61">
        <v>6.0429459445291709</v>
      </c>
      <c r="F43" s="61">
        <v>6.6437301084797591</v>
      </c>
      <c r="G43" s="61">
        <v>7.2640533609327083</v>
      </c>
      <c r="H43" s="61">
        <v>7.4659882489799339</v>
      </c>
      <c r="I43" s="61">
        <v>7.5827996296253906</v>
      </c>
      <c r="J43" s="61">
        <v>7.6633446610451816</v>
      </c>
      <c r="K43" s="61">
        <v>7.7776860743845715</v>
      </c>
      <c r="L43" s="42" t="s">
        <v>53</v>
      </c>
      <c r="M43" s="61">
        <v>7.9631745947596935</v>
      </c>
    </row>
    <row r="44" spans="1:13" s="3" customFormat="1" ht="20" customHeight="1">
      <c r="A44" s="381" t="s">
        <v>128</v>
      </c>
      <c r="B44" s="381"/>
      <c r="C44" s="381"/>
      <c r="D44" s="381"/>
      <c r="E44" s="381"/>
      <c r="F44" s="381"/>
      <c r="G44" s="381"/>
      <c r="H44" s="381"/>
      <c r="I44" s="381"/>
      <c r="J44" s="381"/>
      <c r="K44" s="381"/>
      <c r="L44" s="381"/>
      <c r="M44" s="381"/>
    </row>
    <row r="45" spans="1:13" s="3" customFormat="1" ht="14.65" customHeight="1"/>
    <row r="46" spans="1:13" s="3" customFormat="1" ht="14.65" customHeight="1"/>
    <row r="47" spans="1:13" s="3" customFormat="1" ht="14.65" customHeight="1"/>
    <row r="48" spans="1:13" s="3" customFormat="1" ht="14.65" customHeight="1"/>
    <row r="49" s="3" customFormat="1" ht="14.65" customHeight="1"/>
    <row r="50" s="3" customFormat="1" ht="14.65" customHeight="1"/>
    <row r="51" s="3" customFormat="1" ht="14.65" customHeight="1"/>
    <row r="52" s="3" customFormat="1" ht="14.65" customHeight="1"/>
    <row r="53" s="3" customFormat="1" ht="14.65" customHeight="1"/>
    <row r="54" s="3" customFormat="1" ht="14.65" customHeight="1"/>
    <row r="55" s="3" customFormat="1" ht="14.65" customHeight="1"/>
    <row r="56" s="3" customFormat="1" ht="11.5"/>
    <row r="57" s="3" customFormat="1" ht="11.5"/>
    <row r="58" s="3" customFormat="1" ht="11.5"/>
    <row r="59" s="3" customFormat="1" ht="11.5"/>
    <row r="60" s="3" customFormat="1" ht="11.5"/>
    <row r="61" s="3" customFormat="1" ht="11.5"/>
    <row r="62" s="3" customFormat="1" ht="11.5"/>
    <row r="63" s="3" customFormat="1" ht="11.5"/>
    <row r="64" s="3" customFormat="1" ht="11.5"/>
    <row r="65" s="3" customFormat="1" ht="11.5"/>
    <row r="66" s="3" customFormat="1" ht="11.5"/>
    <row r="67" s="3" customFormat="1" ht="11.5"/>
    <row r="68" s="3" customFormat="1" ht="11.5"/>
    <row r="69" s="3" customFormat="1" ht="11.5"/>
    <row r="70" s="3" customFormat="1" ht="11.5"/>
    <row r="71" s="3" customFormat="1" ht="11.5"/>
    <row r="72" s="3" customFormat="1" ht="11.5"/>
    <row r="73" s="3" customFormat="1" ht="11.5"/>
    <row r="74" s="3" customFormat="1" ht="11.5"/>
    <row r="75" s="3" customFormat="1" ht="11.5"/>
    <row r="76" s="3" customFormat="1" ht="11.5"/>
    <row r="77" s="3" customFormat="1" ht="11.5"/>
    <row r="78" s="3" customFormat="1" ht="11.5"/>
    <row r="79" s="3" customFormat="1" ht="11.5"/>
    <row r="80" s="3" customFormat="1" ht="11.5"/>
    <row r="81" s="3" customFormat="1" ht="11.5"/>
    <row r="82" s="3" customFormat="1" ht="11.5"/>
    <row r="83" s="3" customFormat="1" ht="11.5"/>
    <row r="84" s="3" customFormat="1" ht="11.5"/>
    <row r="85" s="3" customFormat="1" ht="11.5"/>
    <row r="86" s="3" customFormat="1" ht="11.5"/>
    <row r="87" s="3" customFormat="1" ht="11.5"/>
    <row r="88" s="3" customFormat="1" ht="11.5"/>
    <row r="89" s="3" customFormat="1" ht="11.5"/>
    <row r="90" s="3" customFormat="1" ht="11.5"/>
  </sheetData>
  <mergeCells count="7">
    <mergeCell ref="A44:M44"/>
    <mergeCell ref="B6:M6"/>
    <mergeCell ref="B7:M7"/>
    <mergeCell ref="B16:M16"/>
    <mergeCell ref="B25:M25"/>
    <mergeCell ref="B26:M26"/>
    <mergeCell ref="B35:M35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0"/>
  <sheetViews>
    <sheetView workbookViewId="0"/>
  </sheetViews>
  <sheetFormatPr baseColWidth="10" defaultColWidth="10.81640625" defaultRowHeight="12.5"/>
  <cols>
    <col min="1" max="1" width="24.453125" style="2" customWidth="1"/>
    <col min="2" max="13" width="11.54296875" style="2" customWidth="1"/>
    <col min="14" max="16384" width="10.81640625" style="2"/>
  </cols>
  <sheetData>
    <row r="1" spans="1:13" s="5" customFormat="1" ht="20.25" customHeight="1">
      <c r="A1" s="4" t="s">
        <v>0</v>
      </c>
    </row>
    <row r="2" spans="1:13">
      <c r="A2" s="1"/>
    </row>
    <row r="3" spans="1:13" ht="14.65" customHeight="1">
      <c r="A3" s="9" t="s">
        <v>256</v>
      </c>
    </row>
    <row r="4" spans="1:13" s="3" customFormat="1" ht="14.65" customHeight="1"/>
    <row r="5" spans="1:13" s="11" customFormat="1" ht="31.5" customHeight="1">
      <c r="A5" s="332" t="s">
        <v>64</v>
      </c>
      <c r="B5" s="171" t="s">
        <v>134</v>
      </c>
      <c r="C5" s="172" t="s">
        <v>135</v>
      </c>
      <c r="D5" s="172" t="s">
        <v>136</v>
      </c>
      <c r="E5" s="172" t="s">
        <v>137</v>
      </c>
      <c r="F5" s="172" t="s">
        <v>138</v>
      </c>
      <c r="G5" s="172" t="s">
        <v>129</v>
      </c>
      <c r="H5" s="172" t="s">
        <v>142</v>
      </c>
      <c r="I5" s="172" t="s">
        <v>130</v>
      </c>
      <c r="J5" s="172" t="s">
        <v>131</v>
      </c>
      <c r="K5" s="172" t="s">
        <v>132</v>
      </c>
      <c r="L5" s="172" t="s">
        <v>143</v>
      </c>
      <c r="M5" s="135" t="s">
        <v>133</v>
      </c>
    </row>
    <row r="6" spans="1:13" s="3" customFormat="1" ht="14.65" customHeight="1">
      <c r="A6" s="8"/>
      <c r="B6" s="379" t="s">
        <v>141</v>
      </c>
      <c r="C6" s="379"/>
      <c r="D6" s="379"/>
      <c r="E6" s="379"/>
      <c r="F6" s="379"/>
      <c r="G6" s="379"/>
      <c r="H6" s="379"/>
      <c r="I6" s="379"/>
      <c r="J6" s="379"/>
      <c r="K6" s="379"/>
      <c r="L6" s="379"/>
      <c r="M6" s="379"/>
    </row>
    <row r="7" spans="1:13" s="3" customFormat="1" ht="14.65" customHeight="1" thickBot="1">
      <c r="A7" s="8"/>
      <c r="B7" s="380" t="s">
        <v>3</v>
      </c>
      <c r="C7" s="380"/>
      <c r="D7" s="380"/>
      <c r="E7" s="380"/>
      <c r="F7" s="380"/>
      <c r="G7" s="380"/>
      <c r="H7" s="380"/>
      <c r="I7" s="380"/>
      <c r="J7" s="380"/>
      <c r="K7" s="380"/>
      <c r="L7" s="380"/>
      <c r="M7" s="380"/>
    </row>
    <row r="8" spans="1:13" s="3" customFormat="1" ht="14.65" customHeight="1" thickBot="1">
      <c r="A8" s="13" t="s">
        <v>1</v>
      </c>
      <c r="B8" s="39">
        <v>164771</v>
      </c>
      <c r="C8" s="39">
        <v>168769</v>
      </c>
      <c r="D8" s="39">
        <v>162095</v>
      </c>
      <c r="E8" s="39">
        <v>155155</v>
      </c>
      <c r="F8" s="39">
        <v>171134</v>
      </c>
      <c r="G8" s="39">
        <v>187274</v>
      </c>
      <c r="H8" s="39">
        <v>190454</v>
      </c>
      <c r="I8" s="39">
        <v>191271</v>
      </c>
      <c r="J8" s="39">
        <v>189490</v>
      </c>
      <c r="K8" s="39">
        <v>190922</v>
      </c>
      <c r="L8" s="39">
        <v>190448</v>
      </c>
      <c r="M8" s="39">
        <v>189810</v>
      </c>
    </row>
    <row r="9" spans="1:13" s="3" customFormat="1" ht="14.65" customHeight="1" thickBot="1">
      <c r="A9" s="14" t="s">
        <v>83</v>
      </c>
      <c r="B9" s="42">
        <v>58295</v>
      </c>
      <c r="C9" s="42">
        <v>59752</v>
      </c>
      <c r="D9" s="42">
        <v>57777</v>
      </c>
      <c r="E9" s="42">
        <v>55535</v>
      </c>
      <c r="F9" s="42">
        <v>59642</v>
      </c>
      <c r="G9" s="42">
        <v>64910</v>
      </c>
      <c r="H9" s="42">
        <v>66229</v>
      </c>
      <c r="I9" s="42">
        <v>66802</v>
      </c>
      <c r="J9" s="42">
        <v>66187</v>
      </c>
      <c r="K9" s="42">
        <v>66731</v>
      </c>
      <c r="L9" s="42">
        <v>66733</v>
      </c>
      <c r="M9" s="42">
        <v>66679</v>
      </c>
    </row>
    <row r="10" spans="1:13" s="3" customFormat="1" ht="14.65" customHeight="1" thickBot="1">
      <c r="A10" s="81" t="s">
        <v>84</v>
      </c>
      <c r="B10" s="39">
        <v>16816</v>
      </c>
      <c r="C10" s="39">
        <v>17217</v>
      </c>
      <c r="D10" s="39">
        <v>16276</v>
      </c>
      <c r="E10" s="39">
        <v>15473</v>
      </c>
      <c r="F10" s="39">
        <v>17416</v>
      </c>
      <c r="G10" s="39">
        <v>19508</v>
      </c>
      <c r="H10" s="39">
        <v>19668</v>
      </c>
      <c r="I10" s="39">
        <v>19642</v>
      </c>
      <c r="J10" s="39">
        <v>19377</v>
      </c>
      <c r="K10" s="39" t="s">
        <v>53</v>
      </c>
      <c r="L10" s="39">
        <v>19358</v>
      </c>
      <c r="M10" s="39">
        <v>19214</v>
      </c>
    </row>
    <row r="11" spans="1:13" s="3" customFormat="1" ht="14.65" customHeight="1" thickBot="1">
      <c r="A11" s="82" t="s">
        <v>110</v>
      </c>
      <c r="B11" s="42">
        <v>3377</v>
      </c>
      <c r="C11" s="42">
        <v>3496</v>
      </c>
      <c r="D11" s="42">
        <v>3190</v>
      </c>
      <c r="E11" s="42">
        <v>2987</v>
      </c>
      <c r="F11" s="42">
        <v>3535</v>
      </c>
      <c r="G11" s="42">
        <v>4058</v>
      </c>
      <c r="H11" s="42">
        <v>4088</v>
      </c>
      <c r="I11" s="42">
        <v>3993</v>
      </c>
      <c r="J11" s="42" t="s">
        <v>53</v>
      </c>
      <c r="K11" s="42">
        <v>3871</v>
      </c>
      <c r="L11" s="42" t="s">
        <v>53</v>
      </c>
      <c r="M11" s="42" t="s">
        <v>53</v>
      </c>
    </row>
    <row r="12" spans="1:13" s="3" customFormat="1" ht="14.65" customHeight="1" thickBot="1">
      <c r="A12" s="83" t="s">
        <v>8</v>
      </c>
      <c r="B12" s="39">
        <v>13517</v>
      </c>
      <c r="C12" s="39">
        <v>13826</v>
      </c>
      <c r="D12" s="39">
        <v>13230</v>
      </c>
      <c r="E12" s="76" t="s">
        <v>53</v>
      </c>
      <c r="F12" s="39">
        <v>13780</v>
      </c>
      <c r="G12" s="39">
        <v>14882</v>
      </c>
      <c r="H12" s="39">
        <v>15026</v>
      </c>
      <c r="I12" s="39">
        <v>15013</v>
      </c>
      <c r="J12" s="39" t="s">
        <v>53</v>
      </c>
      <c r="K12" s="39" t="s">
        <v>53</v>
      </c>
      <c r="L12" s="39">
        <v>15131</v>
      </c>
      <c r="M12" s="39" t="s">
        <v>53</v>
      </c>
    </row>
    <row r="13" spans="1:13" s="3" customFormat="1" ht="14.65" customHeight="1" thickBot="1">
      <c r="A13" s="14" t="s">
        <v>51</v>
      </c>
      <c r="B13" s="42">
        <v>34138</v>
      </c>
      <c r="C13" s="42">
        <v>34833</v>
      </c>
      <c r="D13" s="42">
        <v>33424</v>
      </c>
      <c r="E13" s="42" t="s">
        <v>53</v>
      </c>
      <c r="F13" s="42">
        <v>35486</v>
      </c>
      <c r="G13" s="42">
        <v>38985</v>
      </c>
      <c r="H13" s="42">
        <v>39624</v>
      </c>
      <c r="I13" s="42">
        <v>39785</v>
      </c>
      <c r="J13" s="42">
        <v>39444</v>
      </c>
      <c r="K13" s="42">
        <v>39750</v>
      </c>
      <c r="L13" s="42">
        <v>39559</v>
      </c>
      <c r="M13" s="42">
        <v>39259</v>
      </c>
    </row>
    <row r="14" spans="1:13" s="3" customFormat="1" ht="14.65" customHeight="1" thickBot="1">
      <c r="A14" s="84" t="s">
        <v>9</v>
      </c>
      <c r="B14" s="39">
        <v>7438</v>
      </c>
      <c r="C14" s="39">
        <v>7606</v>
      </c>
      <c r="D14" s="39">
        <v>7344</v>
      </c>
      <c r="E14" s="39" t="s">
        <v>53</v>
      </c>
      <c r="F14" s="39">
        <v>7492</v>
      </c>
      <c r="G14" s="39">
        <v>8151</v>
      </c>
      <c r="H14" s="39">
        <v>8279</v>
      </c>
      <c r="I14" s="39">
        <v>8257</v>
      </c>
      <c r="J14" s="39">
        <v>8119</v>
      </c>
      <c r="K14" s="39" t="s">
        <v>53</v>
      </c>
      <c r="L14" s="39">
        <v>8212</v>
      </c>
      <c r="M14" s="39" t="s">
        <v>53</v>
      </c>
    </row>
    <row r="15" spans="1:13" s="3" customFormat="1" ht="14.65" customHeight="1" thickBot="1">
      <c r="A15" s="85" t="s">
        <v>6</v>
      </c>
      <c r="B15" s="42">
        <v>31190</v>
      </c>
      <c r="C15" s="42">
        <v>32039</v>
      </c>
      <c r="D15" s="42">
        <v>30854</v>
      </c>
      <c r="E15" s="42">
        <v>29442</v>
      </c>
      <c r="F15" s="42">
        <v>33783</v>
      </c>
      <c r="G15" s="42">
        <v>36780</v>
      </c>
      <c r="H15" s="42">
        <v>37540</v>
      </c>
      <c r="I15" s="42">
        <v>37779</v>
      </c>
      <c r="J15" s="42">
        <v>37508</v>
      </c>
      <c r="K15" s="42">
        <v>37729</v>
      </c>
      <c r="L15" s="42" t="s">
        <v>53</v>
      </c>
      <c r="M15" s="42">
        <v>37503</v>
      </c>
    </row>
    <row r="16" spans="1:13" s="3" customFormat="1" ht="14.65" customHeight="1" thickBot="1">
      <c r="A16" s="8"/>
      <c r="B16" s="364" t="s">
        <v>139</v>
      </c>
      <c r="C16" s="364"/>
      <c r="D16" s="364"/>
      <c r="E16" s="364"/>
      <c r="F16" s="364"/>
      <c r="G16" s="364"/>
      <c r="H16" s="364"/>
      <c r="I16" s="364"/>
      <c r="J16" s="364"/>
      <c r="K16" s="364"/>
      <c r="L16" s="364"/>
      <c r="M16" s="364"/>
    </row>
    <row r="17" spans="1:13" s="3" customFormat="1" ht="14.65" customHeight="1" thickBot="1">
      <c r="A17" s="13" t="s">
        <v>1</v>
      </c>
      <c r="B17" s="60">
        <v>61.145870442940272</v>
      </c>
      <c r="C17" s="60">
        <v>62.6295125282033</v>
      </c>
      <c r="D17" s="60">
        <v>60.152817361358508</v>
      </c>
      <c r="E17" s="60">
        <v>57.577410640066503</v>
      </c>
      <c r="F17" s="60">
        <v>62.213578115059526</v>
      </c>
      <c r="G17" s="60">
        <v>68.081068799418347</v>
      </c>
      <c r="H17" s="60">
        <v>69.237117149868212</v>
      </c>
      <c r="I17" s="60">
        <v>69.53412705625739</v>
      </c>
      <c r="J17" s="60">
        <v>68.886667272562022</v>
      </c>
      <c r="K17" s="60">
        <v>69.407252567481592</v>
      </c>
      <c r="L17" s="60">
        <v>69.234935926565484</v>
      </c>
      <c r="M17" s="60">
        <v>69.002999182041265</v>
      </c>
    </row>
    <row r="18" spans="1:13" s="3" customFormat="1" ht="14.65" customHeight="1" thickBot="1">
      <c r="A18" s="14" t="s">
        <v>83</v>
      </c>
      <c r="B18" s="61">
        <v>21.633045362783516</v>
      </c>
      <c r="C18" s="61">
        <v>22.173732335827101</v>
      </c>
      <c r="D18" s="61">
        <v>21.440817598859994</v>
      </c>
      <c r="E18" s="61">
        <v>20.608820211376322</v>
      </c>
      <c r="F18" s="61">
        <v>21.682086703626283</v>
      </c>
      <c r="G18" s="61">
        <v>23.597200763428155</v>
      </c>
      <c r="H18" s="61">
        <v>24.07670635281287</v>
      </c>
      <c r="I18" s="61">
        <v>24.285013178224119</v>
      </c>
      <c r="J18" s="61">
        <v>24.06143778969372</v>
      </c>
      <c r="K18" s="61">
        <v>24.259202035808414</v>
      </c>
      <c r="L18" s="61">
        <v>24.259929110242663</v>
      </c>
      <c r="M18" s="61">
        <v>24.240298100518039</v>
      </c>
    </row>
    <row r="19" spans="1:13" s="3" customFormat="1" ht="14.65" customHeight="1" thickBot="1">
      <c r="A19" s="81" t="s">
        <v>84</v>
      </c>
      <c r="B19" s="60">
        <v>6.2403515021968889</v>
      </c>
      <c r="C19" s="60">
        <v>6.3891610260064127</v>
      </c>
      <c r="D19" s="60">
        <v>6.039959624747655</v>
      </c>
      <c r="E19" s="60">
        <v>5.7419694810592565</v>
      </c>
      <c r="F19" s="60">
        <v>6.3313641734072528</v>
      </c>
      <c r="G19" s="60">
        <v>7.0918840316277381</v>
      </c>
      <c r="H19" s="60">
        <v>7.1500499863673541</v>
      </c>
      <c r="I19" s="60">
        <v>7.1405980187221667</v>
      </c>
      <c r="J19" s="60">
        <v>7.0442606561846768</v>
      </c>
      <c r="K19" s="39" t="s">
        <v>53</v>
      </c>
      <c r="L19" s="60">
        <v>7.0373534490593475</v>
      </c>
      <c r="M19" s="60">
        <v>6.9850040897936925</v>
      </c>
    </row>
    <row r="20" spans="1:13" s="3" customFormat="1" ht="14.65" customHeight="1" thickBot="1">
      <c r="A20" s="82" t="s">
        <v>110</v>
      </c>
      <c r="B20" s="61">
        <v>1.2531914261964137</v>
      </c>
      <c r="C20" s="61">
        <v>1.2973518584491153</v>
      </c>
      <c r="D20" s="61">
        <v>1.1837964612278826</v>
      </c>
      <c r="E20" s="61">
        <v>1.1084639591497447</v>
      </c>
      <c r="F20" s="61">
        <v>1.2851040625284014</v>
      </c>
      <c r="G20" s="61">
        <v>1.4752340270835227</v>
      </c>
      <c r="H20" s="61">
        <v>1.4861401435972008</v>
      </c>
      <c r="I20" s="61">
        <v>1.4516041079705535</v>
      </c>
      <c r="J20" s="42" t="s">
        <v>53</v>
      </c>
      <c r="K20" s="61">
        <v>1.4072525674815959</v>
      </c>
      <c r="L20" s="42" t="s">
        <v>53</v>
      </c>
      <c r="M20" s="42" t="s">
        <v>53</v>
      </c>
    </row>
    <row r="21" spans="1:13" s="3" customFormat="1" ht="14.65" customHeight="1" thickBot="1">
      <c r="A21" s="83" t="s">
        <v>8</v>
      </c>
      <c r="B21" s="60">
        <v>5.0161055694098087</v>
      </c>
      <c r="C21" s="60">
        <v>5.1307742548390927</v>
      </c>
      <c r="D21" s="60">
        <v>4.9096009975062342</v>
      </c>
      <c r="E21" s="76" t="s">
        <v>53</v>
      </c>
      <c r="F21" s="60">
        <v>5.009542851949468</v>
      </c>
      <c r="G21" s="60">
        <v>5.4101608652185771</v>
      </c>
      <c r="H21" s="60">
        <v>5.4625102244842312</v>
      </c>
      <c r="I21" s="60">
        <v>5.4577842406616375</v>
      </c>
      <c r="J21" s="39" t="s">
        <v>53</v>
      </c>
      <c r="K21" s="39" t="s">
        <v>53</v>
      </c>
      <c r="L21" s="60">
        <v>5.500681632282105</v>
      </c>
      <c r="M21" s="39" t="s">
        <v>53</v>
      </c>
    </row>
    <row r="22" spans="1:13" s="3" customFormat="1" ht="14.65" customHeight="1" thickBot="1">
      <c r="A22" s="14" t="s">
        <v>51</v>
      </c>
      <c r="B22" s="61">
        <v>12.668477615485097</v>
      </c>
      <c r="C22" s="61">
        <v>12.926389383683649</v>
      </c>
      <c r="D22" s="61">
        <v>12.403515021968888</v>
      </c>
      <c r="E22" s="42" t="s">
        <v>53</v>
      </c>
      <c r="F22" s="61">
        <v>12.900481686812688</v>
      </c>
      <c r="G22" s="61">
        <v>14.172498409524675</v>
      </c>
      <c r="H22" s="61">
        <v>14.404798691266018</v>
      </c>
      <c r="I22" s="61">
        <v>14.463328183222757</v>
      </c>
      <c r="J22" s="61">
        <v>14.339361992183949</v>
      </c>
      <c r="K22" s="61">
        <v>14.450604380623467</v>
      </c>
      <c r="L22" s="61">
        <v>14.38116877215305</v>
      </c>
      <c r="M22" s="61">
        <v>14.272107607016268</v>
      </c>
    </row>
    <row r="23" spans="1:13" s="3" customFormat="1" ht="14.65" customHeight="1" thickBot="1">
      <c r="A23" s="84" t="s">
        <v>9</v>
      </c>
      <c r="B23" s="60">
        <v>2.760212563828524</v>
      </c>
      <c r="C23" s="60">
        <v>2.8225567034793966</v>
      </c>
      <c r="D23" s="60">
        <v>2.7253295333095831</v>
      </c>
      <c r="E23" s="39" t="s">
        <v>53</v>
      </c>
      <c r="F23" s="60">
        <v>2.7236208306825409</v>
      </c>
      <c r="G23" s="60">
        <v>2.9631918567663367</v>
      </c>
      <c r="H23" s="60">
        <v>3.0097246205580297</v>
      </c>
      <c r="I23" s="60">
        <v>3.0017268017813326</v>
      </c>
      <c r="J23" s="60">
        <v>2.9515586658184132</v>
      </c>
      <c r="K23" s="39" t="s">
        <v>53</v>
      </c>
      <c r="L23" s="60">
        <v>2.9853676270108154</v>
      </c>
      <c r="M23" s="39" t="s">
        <v>53</v>
      </c>
    </row>
    <row r="24" spans="1:13" s="3" customFormat="1" ht="14.65" customHeight="1" thickBot="1">
      <c r="A24" s="85" t="s">
        <v>6</v>
      </c>
      <c r="B24" s="61">
        <v>11.574486403040019</v>
      </c>
      <c r="C24" s="61">
        <v>11.889546965918537</v>
      </c>
      <c r="D24" s="61">
        <v>11.449798123738274</v>
      </c>
      <c r="E24" s="61">
        <v>10.925810473815462</v>
      </c>
      <c r="F24" s="61">
        <v>12.281377806052895</v>
      </c>
      <c r="G24" s="61">
        <v>13.370898845769336</v>
      </c>
      <c r="H24" s="61">
        <v>13.647187130782514</v>
      </c>
      <c r="I24" s="61">
        <v>13.734072525674817</v>
      </c>
      <c r="J24" s="61">
        <v>13.63555393983459</v>
      </c>
      <c r="K24" s="61">
        <v>13.715895664818685</v>
      </c>
      <c r="L24" s="42" t="s">
        <v>53</v>
      </c>
      <c r="M24" s="61">
        <v>13.633736253748978</v>
      </c>
    </row>
    <row r="25" spans="1:13" s="3" customFormat="1" ht="14.65" customHeight="1">
      <c r="A25" s="8"/>
      <c r="B25" s="379" t="s">
        <v>140</v>
      </c>
      <c r="C25" s="379"/>
      <c r="D25" s="379"/>
      <c r="E25" s="379"/>
      <c r="F25" s="379"/>
      <c r="G25" s="379"/>
      <c r="H25" s="379"/>
      <c r="I25" s="379"/>
      <c r="J25" s="379"/>
      <c r="K25" s="379"/>
      <c r="L25" s="379"/>
      <c r="M25" s="379"/>
    </row>
    <row r="26" spans="1:13" s="3" customFormat="1" ht="14.65" customHeight="1" thickBot="1">
      <c r="A26" s="8"/>
      <c r="B26" s="380" t="s">
        <v>3</v>
      </c>
      <c r="C26" s="380"/>
      <c r="D26" s="380"/>
      <c r="E26" s="380"/>
      <c r="F26" s="380"/>
      <c r="G26" s="380"/>
      <c r="H26" s="380"/>
      <c r="I26" s="380"/>
      <c r="J26" s="380"/>
      <c r="K26" s="380"/>
      <c r="L26" s="380"/>
      <c r="M26" s="380"/>
    </row>
    <row r="27" spans="1:13" s="3" customFormat="1" ht="14.65" customHeight="1" thickBot="1">
      <c r="A27" s="13" t="s">
        <v>1</v>
      </c>
      <c r="B27" s="291">
        <v>310857</v>
      </c>
      <c r="C27" s="291">
        <v>312253</v>
      </c>
      <c r="D27" s="291">
        <v>337294</v>
      </c>
      <c r="E27" s="291">
        <v>343418</v>
      </c>
      <c r="F27" s="291">
        <v>359392</v>
      </c>
      <c r="G27" s="291">
        <v>373122</v>
      </c>
      <c r="H27" s="291">
        <v>378193</v>
      </c>
      <c r="I27" s="291">
        <v>381669</v>
      </c>
      <c r="J27" s="291">
        <v>384490</v>
      </c>
      <c r="K27" s="291">
        <v>387609</v>
      </c>
      <c r="L27" s="291">
        <v>388854</v>
      </c>
      <c r="M27" s="291">
        <v>390865</v>
      </c>
    </row>
    <row r="28" spans="1:13" s="3" customFormat="1" ht="14.65" customHeight="1" thickBot="1">
      <c r="A28" s="14" t="s">
        <v>83</v>
      </c>
      <c r="B28" s="292">
        <v>110140</v>
      </c>
      <c r="C28" s="292">
        <v>110664</v>
      </c>
      <c r="D28" s="292">
        <v>119376</v>
      </c>
      <c r="E28" s="292">
        <v>121355</v>
      </c>
      <c r="F28" s="292">
        <v>126415</v>
      </c>
      <c r="G28" s="292">
        <v>130897</v>
      </c>
      <c r="H28" s="292">
        <v>132351</v>
      </c>
      <c r="I28" s="292">
        <v>133282</v>
      </c>
      <c r="J28" s="292">
        <v>133950</v>
      </c>
      <c r="K28" s="292">
        <v>134918</v>
      </c>
      <c r="L28" s="292">
        <v>135423</v>
      </c>
      <c r="M28" s="292">
        <v>136038</v>
      </c>
    </row>
    <row r="29" spans="1:13" s="3" customFormat="1" ht="14.65" customHeight="1" thickBot="1">
      <c r="A29" s="81" t="s">
        <v>84</v>
      </c>
      <c r="B29" s="291">
        <v>34958</v>
      </c>
      <c r="C29" s="291">
        <v>35089</v>
      </c>
      <c r="D29" s="291">
        <v>37860</v>
      </c>
      <c r="E29" s="291">
        <v>38528</v>
      </c>
      <c r="F29" s="291">
        <v>40221</v>
      </c>
      <c r="G29" s="291">
        <v>41797</v>
      </c>
      <c r="H29" s="291">
        <v>42345</v>
      </c>
      <c r="I29" s="291">
        <v>42643</v>
      </c>
      <c r="J29" s="291">
        <v>42941</v>
      </c>
      <c r="K29" s="291" t="s">
        <v>53</v>
      </c>
      <c r="L29" s="291">
        <v>43303</v>
      </c>
      <c r="M29" s="291">
        <v>43563</v>
      </c>
    </row>
    <row r="30" spans="1:13" s="3" customFormat="1" ht="14.65" customHeight="1" thickBot="1">
      <c r="A30" s="82" t="s">
        <v>110</v>
      </c>
      <c r="B30" s="292">
        <v>7575</v>
      </c>
      <c r="C30" s="292">
        <v>7593</v>
      </c>
      <c r="D30" s="292">
        <v>8256</v>
      </c>
      <c r="E30" s="292">
        <v>8441</v>
      </c>
      <c r="F30" s="292">
        <v>8922</v>
      </c>
      <c r="G30" s="292">
        <v>9261</v>
      </c>
      <c r="H30" s="292">
        <v>9367</v>
      </c>
      <c r="I30" s="292">
        <v>9450</v>
      </c>
      <c r="J30" s="292" t="s">
        <v>53</v>
      </c>
      <c r="K30" s="292">
        <v>9618</v>
      </c>
      <c r="L30" s="292" t="s">
        <v>53</v>
      </c>
      <c r="M30" s="292" t="s">
        <v>53</v>
      </c>
    </row>
    <row r="31" spans="1:13" s="3" customFormat="1" ht="14.65" customHeight="1" thickBot="1">
      <c r="A31" s="83" t="s">
        <v>8</v>
      </c>
      <c r="B31" s="291">
        <v>25508</v>
      </c>
      <c r="C31" s="291">
        <v>25622</v>
      </c>
      <c r="D31" s="291">
        <v>27630</v>
      </c>
      <c r="E31" s="299" t="s">
        <v>53</v>
      </c>
      <c r="F31" s="291">
        <v>28896</v>
      </c>
      <c r="G31" s="291">
        <v>29914</v>
      </c>
      <c r="H31" s="291">
        <v>30186</v>
      </c>
      <c r="I31" s="291">
        <v>30307</v>
      </c>
      <c r="J31" s="291" t="s">
        <v>53</v>
      </c>
      <c r="K31" s="291" t="s">
        <v>53</v>
      </c>
      <c r="L31" s="291">
        <v>30644</v>
      </c>
      <c r="M31" s="291" t="s">
        <v>53</v>
      </c>
    </row>
    <row r="32" spans="1:13" s="3" customFormat="1" ht="14.65" customHeight="1" thickBot="1">
      <c r="A32" s="14" t="s">
        <v>51</v>
      </c>
      <c r="B32" s="292">
        <v>61877</v>
      </c>
      <c r="C32" s="292">
        <v>62120</v>
      </c>
      <c r="D32" s="292">
        <v>67233</v>
      </c>
      <c r="E32" s="292" t="s">
        <v>53</v>
      </c>
      <c r="F32" s="292">
        <v>71867</v>
      </c>
      <c r="G32" s="292">
        <v>74689</v>
      </c>
      <c r="H32" s="292">
        <v>75839</v>
      </c>
      <c r="I32" s="292">
        <v>76704</v>
      </c>
      <c r="J32" s="292">
        <v>77355</v>
      </c>
      <c r="K32" s="292">
        <v>78127</v>
      </c>
      <c r="L32" s="292">
        <v>78352</v>
      </c>
      <c r="M32" s="292">
        <v>78883</v>
      </c>
    </row>
    <row r="33" spans="1:13" s="3" customFormat="1" ht="14.65" customHeight="1" thickBot="1">
      <c r="A33" s="84" t="s">
        <v>9</v>
      </c>
      <c r="B33" s="291">
        <v>13825</v>
      </c>
      <c r="C33" s="291">
        <v>13878</v>
      </c>
      <c r="D33" s="291">
        <v>14903</v>
      </c>
      <c r="E33" s="291" t="s">
        <v>53</v>
      </c>
      <c r="F33" s="291">
        <v>15662</v>
      </c>
      <c r="G33" s="291">
        <v>16191</v>
      </c>
      <c r="H33" s="291">
        <v>16317</v>
      </c>
      <c r="I33" s="291">
        <v>16412</v>
      </c>
      <c r="J33" s="291">
        <v>16536</v>
      </c>
      <c r="K33" s="291" t="s">
        <v>53</v>
      </c>
      <c r="L33" s="291">
        <v>16631</v>
      </c>
      <c r="M33" s="291" t="s">
        <v>53</v>
      </c>
    </row>
    <row r="34" spans="1:13" s="3" customFormat="1" ht="14.65" customHeight="1" thickBot="1">
      <c r="A34" s="85" t="s">
        <v>6</v>
      </c>
      <c r="B34" s="292">
        <v>56974</v>
      </c>
      <c r="C34" s="292">
        <v>57287</v>
      </c>
      <c r="D34" s="292">
        <v>62036</v>
      </c>
      <c r="E34" s="292">
        <v>63320</v>
      </c>
      <c r="F34" s="292">
        <v>67409</v>
      </c>
      <c r="G34" s="292">
        <v>70373</v>
      </c>
      <c r="H34" s="292">
        <v>71788</v>
      </c>
      <c r="I34" s="292">
        <v>72871</v>
      </c>
      <c r="J34" s="292">
        <v>73780</v>
      </c>
      <c r="K34" s="292">
        <v>74587</v>
      </c>
      <c r="L34" s="292" t="s">
        <v>53</v>
      </c>
      <c r="M34" s="292">
        <v>75303</v>
      </c>
    </row>
    <row r="35" spans="1:13" s="3" customFormat="1" ht="14.65" customHeight="1" thickBot="1">
      <c r="A35" s="8"/>
      <c r="B35" s="364" t="s">
        <v>139</v>
      </c>
      <c r="C35" s="364"/>
      <c r="D35" s="364"/>
      <c r="E35" s="364"/>
      <c r="F35" s="364"/>
      <c r="G35" s="364"/>
      <c r="H35" s="364"/>
      <c r="I35" s="364"/>
      <c r="J35" s="364"/>
      <c r="K35" s="364"/>
      <c r="L35" s="364"/>
      <c r="M35" s="364"/>
    </row>
    <row r="36" spans="1:13" s="3" customFormat="1" ht="14.65" customHeight="1" thickBot="1">
      <c r="A36" s="13" t="s">
        <v>1</v>
      </c>
      <c r="B36" s="253">
        <v>77.300114635838497</v>
      </c>
      <c r="C36" s="253">
        <v>77.6472548322363</v>
      </c>
      <c r="D36" s="253">
        <v>83.874144272062424</v>
      </c>
      <c r="E36" s="253">
        <v>85.396985649383424</v>
      </c>
      <c r="F36" s="253">
        <v>88.168824732960758</v>
      </c>
      <c r="G36" s="253">
        <v>91.537174511429825</v>
      </c>
      <c r="H36" s="253">
        <v>92.781231447090164</v>
      </c>
      <c r="I36" s="253">
        <v>93.633990648106803</v>
      </c>
      <c r="J36" s="253">
        <v>94.326060183799541</v>
      </c>
      <c r="K36" s="253">
        <v>95.091237384021312</v>
      </c>
      <c r="L36" s="253">
        <v>95.396670412003402</v>
      </c>
      <c r="M36" s="253">
        <v>95.890024483707791</v>
      </c>
    </row>
    <row r="37" spans="1:13" s="3" customFormat="1" ht="14.65" customHeight="1" thickBot="1">
      <c r="A37" s="14" t="s">
        <v>83</v>
      </c>
      <c r="B37" s="254">
        <v>27.388267357631488</v>
      </c>
      <c r="C37" s="254">
        <v>27.518569265161894</v>
      </c>
      <c r="D37" s="254">
        <v>29.684962811736124</v>
      </c>
      <c r="E37" s="254">
        <v>30.177076313649621</v>
      </c>
      <c r="F37" s="254">
        <v>31.013105407513898</v>
      </c>
      <c r="G37" s="254">
        <v>32.112664308249393</v>
      </c>
      <c r="H37" s="254">
        <v>32.46937083249513</v>
      </c>
      <c r="I37" s="254">
        <v>32.697770952215066</v>
      </c>
      <c r="J37" s="254">
        <v>32.861649878072114</v>
      </c>
      <c r="K37" s="254">
        <v>33.099127123924852</v>
      </c>
      <c r="L37" s="254">
        <v>33.223017629250919</v>
      </c>
      <c r="M37" s="254">
        <v>33.373894185242065</v>
      </c>
    </row>
    <row r="38" spans="1:13" s="3" customFormat="1" ht="14.65" customHeight="1" thickBot="1">
      <c r="A38" s="81" t="s">
        <v>84</v>
      </c>
      <c r="B38" s="253">
        <v>8.6929276401678006</v>
      </c>
      <c r="C38" s="253">
        <v>8.7255031170504029</v>
      </c>
      <c r="D38" s="253">
        <v>9.4145614868342857</v>
      </c>
      <c r="E38" s="253">
        <v>9.5806715521593073</v>
      </c>
      <c r="F38" s="253">
        <v>9.8673267618211167</v>
      </c>
      <c r="G38" s="253">
        <v>10.253963269531768</v>
      </c>
      <c r="H38" s="253">
        <v>10.388402867390546</v>
      </c>
      <c r="I38" s="253">
        <v>10.461510531919592</v>
      </c>
      <c r="J38" s="253">
        <v>10.534618196448635</v>
      </c>
      <c r="K38" s="291" t="s">
        <v>53</v>
      </c>
      <c r="L38" s="253">
        <v>10.623426835910092</v>
      </c>
      <c r="M38" s="253">
        <v>10.687212046573016</v>
      </c>
    </row>
    <row r="39" spans="1:13" s="3" customFormat="1" ht="14.65" customHeight="1" thickBot="1">
      <c r="A39" s="82" t="s">
        <v>110</v>
      </c>
      <c r="B39" s="254">
        <v>1.8836583006542449</v>
      </c>
      <c r="C39" s="254">
        <v>1.8881343203785719</v>
      </c>
      <c r="D39" s="254">
        <v>2.0530010468912798</v>
      </c>
      <c r="E39" s="254">
        <v>2.0990045829468622</v>
      </c>
      <c r="F39" s="254">
        <v>2.1888140366715896</v>
      </c>
      <c r="G39" s="254">
        <v>2.2719801382667106</v>
      </c>
      <c r="H39" s="254">
        <v>2.2979848779985184</v>
      </c>
      <c r="I39" s="254">
        <v>2.3183470798639902</v>
      </c>
      <c r="J39" s="292" t="s">
        <v>53</v>
      </c>
      <c r="K39" s="254">
        <v>2.3595621390615724</v>
      </c>
      <c r="L39" s="292" t="s">
        <v>53</v>
      </c>
      <c r="M39" s="292" t="s">
        <v>53</v>
      </c>
    </row>
    <row r="40" spans="1:13" s="3" customFormat="1" ht="14.65" customHeight="1" thickBot="1">
      <c r="A40" s="83" t="s">
        <v>8</v>
      </c>
      <c r="B40" s="253">
        <v>6.3430172848961686</v>
      </c>
      <c r="C40" s="253">
        <v>6.3713654098169057</v>
      </c>
      <c r="D40" s="253">
        <v>6.8706902768418203</v>
      </c>
      <c r="E40" s="299" t="s">
        <v>53</v>
      </c>
      <c r="F40" s="253">
        <v>7.088990181984113</v>
      </c>
      <c r="G40" s="253">
        <v>7.3387338145027945</v>
      </c>
      <c r="H40" s="253">
        <v>7.405462957965546</v>
      </c>
      <c r="I40" s="253">
        <v>7.4351476136971382</v>
      </c>
      <c r="J40" s="291" t="s">
        <v>53</v>
      </c>
      <c r="K40" s="291" t="s">
        <v>53</v>
      </c>
      <c r="L40" s="253">
        <v>7.5178230598256208</v>
      </c>
      <c r="M40" s="291" t="s">
        <v>53</v>
      </c>
    </row>
    <row r="41" spans="1:13" s="3" customFormat="1" ht="14.65" customHeight="1" thickBot="1">
      <c r="A41" s="14" t="s">
        <v>51</v>
      </c>
      <c r="B41" s="254">
        <v>15.386815137898708</v>
      </c>
      <c r="C41" s="254">
        <v>15.44724140417712</v>
      </c>
      <c r="D41" s="254">
        <v>16.718679673648428</v>
      </c>
      <c r="E41" s="292" t="s">
        <v>53</v>
      </c>
      <c r="F41" s="254">
        <v>17.630968210432318</v>
      </c>
      <c r="G41" s="254">
        <v>18.323283073858367</v>
      </c>
      <c r="H41" s="254">
        <v>18.605409967175149</v>
      </c>
      <c r="I41" s="254">
        <v>18.817618456496032</v>
      </c>
      <c r="J41" s="254">
        <v>18.977326810886662</v>
      </c>
      <c r="K41" s="254">
        <v>19.166719821008886</v>
      </c>
      <c r="L41" s="254">
        <v>19.221918561005648</v>
      </c>
      <c r="M41" s="254">
        <v>19.352187587398006</v>
      </c>
    </row>
    <row r="42" spans="1:13" s="3" customFormat="1" ht="14.65" customHeight="1" thickBot="1">
      <c r="A42" s="84" t="s">
        <v>9</v>
      </c>
      <c r="B42" s="253">
        <v>3.4378318160455361</v>
      </c>
      <c r="C42" s="253">
        <v>3.4510112074560544</v>
      </c>
      <c r="D42" s="253">
        <v>3.7058956639802259</v>
      </c>
      <c r="E42" s="291" t="s">
        <v>53</v>
      </c>
      <c r="F42" s="253">
        <v>3.8423229592412502</v>
      </c>
      <c r="G42" s="253">
        <v>3.9721013301669701</v>
      </c>
      <c r="H42" s="253">
        <v>4.0030126245651569</v>
      </c>
      <c r="I42" s="253">
        <v>4.0263187592304561</v>
      </c>
      <c r="J42" s="253">
        <v>4.056739398162005</v>
      </c>
      <c r="K42" s="291" t="s">
        <v>53</v>
      </c>
      <c r="L42" s="253">
        <v>4.0800455328273042</v>
      </c>
      <c r="M42" s="291" t="s">
        <v>53</v>
      </c>
    </row>
    <row r="43" spans="1:13" s="3" customFormat="1" ht="14.65" customHeight="1" thickBot="1">
      <c r="A43" s="85" t="s">
        <v>6</v>
      </c>
      <c r="B43" s="254">
        <v>14.167597098544547</v>
      </c>
      <c r="C43" s="254">
        <v>14.245430108195343</v>
      </c>
      <c r="D43" s="254">
        <v>15.426353312130262</v>
      </c>
      <c r="E43" s="254">
        <v>15.745642719132249</v>
      </c>
      <c r="F43" s="254">
        <v>16.53729717529648</v>
      </c>
      <c r="G43" s="254">
        <v>17.26444857685382</v>
      </c>
      <c r="H43" s="254">
        <v>17.611587319500121</v>
      </c>
      <c r="I43" s="254">
        <v>17.877277254684532</v>
      </c>
      <c r="J43" s="254">
        <v>18.100280164271449</v>
      </c>
      <c r="K43" s="254">
        <v>18.298259645059836</v>
      </c>
      <c r="L43" s="292" t="s">
        <v>53</v>
      </c>
      <c r="M43" s="254">
        <v>18.473914302116196</v>
      </c>
    </row>
    <row r="44" spans="1:13" s="3" customFormat="1" ht="20" customHeight="1">
      <c r="A44" s="381" t="s">
        <v>128</v>
      </c>
      <c r="B44" s="381"/>
      <c r="C44" s="381"/>
      <c r="D44" s="381"/>
      <c r="E44" s="381"/>
      <c r="F44" s="381"/>
      <c r="G44" s="381"/>
      <c r="H44" s="381"/>
      <c r="I44" s="381"/>
      <c r="J44" s="381"/>
      <c r="K44" s="381"/>
      <c r="L44" s="381"/>
      <c r="M44" s="381"/>
    </row>
    <row r="45" spans="1:13" s="3" customFormat="1" ht="14.65" customHeight="1"/>
    <row r="46" spans="1:13" s="3" customFormat="1" ht="14.65" customHeight="1"/>
    <row r="47" spans="1:13" s="3" customFormat="1" ht="14.65" customHeight="1"/>
    <row r="48" spans="1:13" s="3" customFormat="1" ht="14.65" customHeight="1"/>
    <row r="49" s="3" customFormat="1" ht="14.65" customHeight="1"/>
    <row r="50" s="3" customFormat="1" ht="14.65" customHeight="1"/>
    <row r="51" s="3" customFormat="1" ht="14.65" customHeight="1"/>
    <row r="52" s="3" customFormat="1" ht="14.65" customHeight="1"/>
    <row r="53" s="3" customFormat="1" ht="14.65" customHeight="1"/>
    <row r="54" s="3" customFormat="1" ht="14.65" customHeight="1"/>
    <row r="55" s="3" customFormat="1" ht="14.65" customHeight="1"/>
    <row r="56" s="3" customFormat="1" ht="11.5"/>
    <row r="57" s="3" customFormat="1" ht="11.5"/>
    <row r="58" s="3" customFormat="1" ht="11.5"/>
    <row r="59" s="3" customFormat="1" ht="11.5"/>
    <row r="60" s="3" customFormat="1" ht="11.5"/>
    <row r="61" s="3" customFormat="1" ht="11.5"/>
    <row r="62" s="3" customFormat="1" ht="11.5"/>
    <row r="63" s="3" customFormat="1" ht="11.5"/>
    <row r="64" s="3" customFormat="1" ht="11.5"/>
    <row r="65" s="3" customFormat="1" ht="11.5"/>
    <row r="66" s="3" customFormat="1" ht="11.5"/>
    <row r="67" s="3" customFormat="1" ht="11.5"/>
    <row r="68" s="3" customFormat="1" ht="11.5"/>
    <row r="69" s="3" customFormat="1" ht="11.5"/>
    <row r="70" s="3" customFormat="1" ht="11.5"/>
    <row r="71" s="3" customFormat="1" ht="11.5"/>
    <row r="72" s="3" customFormat="1" ht="11.5"/>
    <row r="73" s="3" customFormat="1" ht="11.5"/>
    <row r="74" s="3" customFormat="1" ht="11.5"/>
    <row r="75" s="3" customFormat="1" ht="11.5"/>
    <row r="76" s="3" customFormat="1" ht="11.5"/>
    <row r="77" s="3" customFormat="1" ht="11.5"/>
    <row r="78" s="3" customFormat="1" ht="11.5"/>
    <row r="79" s="3" customFormat="1" ht="11.5"/>
    <row r="80" s="3" customFormat="1" ht="11.5"/>
    <row r="81" s="3" customFormat="1" ht="11.5"/>
    <row r="82" s="3" customFormat="1" ht="11.5"/>
    <row r="83" s="3" customFormat="1" ht="11.5"/>
    <row r="84" s="3" customFormat="1" ht="11.5"/>
    <row r="85" s="3" customFormat="1" ht="11.5"/>
    <row r="86" s="3" customFormat="1" ht="11.5"/>
    <row r="87" s="3" customFormat="1" ht="11.5"/>
    <row r="88" s="3" customFormat="1" ht="11.5"/>
    <row r="89" s="3" customFormat="1" ht="11.5"/>
    <row r="90" s="3" customFormat="1" ht="11.5"/>
  </sheetData>
  <mergeCells count="7">
    <mergeCell ref="A44:M44"/>
    <mergeCell ref="B6:M6"/>
    <mergeCell ref="B7:M7"/>
    <mergeCell ref="B16:M16"/>
    <mergeCell ref="B25:M25"/>
    <mergeCell ref="B26:M26"/>
    <mergeCell ref="B35:M35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0"/>
  <sheetViews>
    <sheetView workbookViewId="0"/>
  </sheetViews>
  <sheetFormatPr baseColWidth="10" defaultColWidth="10.81640625" defaultRowHeight="12.5"/>
  <cols>
    <col min="1" max="1" width="24.453125" style="2" customWidth="1"/>
    <col min="2" max="13" width="11.54296875" style="2" customWidth="1"/>
    <col min="14" max="16384" width="10.81640625" style="2"/>
  </cols>
  <sheetData>
    <row r="1" spans="1:13" s="5" customFormat="1" ht="20.25" customHeight="1">
      <c r="A1" s="4" t="s">
        <v>0</v>
      </c>
    </row>
    <row r="2" spans="1:13">
      <c r="A2" s="1"/>
    </row>
    <row r="3" spans="1:13" ht="14.65" customHeight="1">
      <c r="A3" s="9" t="s">
        <v>257</v>
      </c>
    </row>
    <row r="4" spans="1:13" s="3" customFormat="1" ht="14.65" customHeight="1"/>
    <row r="5" spans="1:13" s="11" customFormat="1" ht="31.5" customHeight="1">
      <c r="A5" s="332" t="s">
        <v>64</v>
      </c>
      <c r="B5" s="171" t="s">
        <v>134</v>
      </c>
      <c r="C5" s="172" t="s">
        <v>135</v>
      </c>
      <c r="D5" s="172" t="s">
        <v>136</v>
      </c>
      <c r="E5" s="172" t="s">
        <v>137</v>
      </c>
      <c r="F5" s="172" t="s">
        <v>138</v>
      </c>
      <c r="G5" s="172" t="s">
        <v>129</v>
      </c>
      <c r="H5" s="172" t="s">
        <v>142</v>
      </c>
      <c r="I5" s="172" t="s">
        <v>130</v>
      </c>
      <c r="J5" s="172" t="s">
        <v>131</v>
      </c>
      <c r="K5" s="172" t="s">
        <v>132</v>
      </c>
      <c r="L5" s="172" t="s">
        <v>143</v>
      </c>
      <c r="M5" s="135" t="s">
        <v>133</v>
      </c>
    </row>
    <row r="6" spans="1:13" s="3" customFormat="1" ht="14.65" customHeight="1">
      <c r="A6" s="8"/>
      <c r="B6" s="379" t="s">
        <v>29</v>
      </c>
      <c r="C6" s="379"/>
      <c r="D6" s="379"/>
      <c r="E6" s="379"/>
      <c r="F6" s="379"/>
      <c r="G6" s="379"/>
      <c r="H6" s="379"/>
      <c r="I6" s="379"/>
      <c r="J6" s="379"/>
      <c r="K6" s="379"/>
      <c r="L6" s="379"/>
      <c r="M6" s="379"/>
    </row>
    <row r="7" spans="1:13" s="3" customFormat="1" ht="14.65" customHeight="1" thickBot="1">
      <c r="A7" s="8"/>
      <c r="B7" s="380" t="s">
        <v>3</v>
      </c>
      <c r="C7" s="380"/>
      <c r="D7" s="380"/>
      <c r="E7" s="380"/>
      <c r="F7" s="380"/>
      <c r="G7" s="380"/>
      <c r="H7" s="380"/>
      <c r="I7" s="380"/>
      <c r="J7" s="380"/>
      <c r="K7" s="380"/>
      <c r="L7" s="380"/>
      <c r="M7" s="380"/>
    </row>
    <row r="8" spans="1:13" s="3" customFormat="1" ht="14.65" customHeight="1" thickBot="1">
      <c r="A8" s="13" t="s">
        <v>1</v>
      </c>
      <c r="B8" s="39">
        <v>11977</v>
      </c>
      <c r="C8" s="39">
        <v>18279</v>
      </c>
      <c r="D8" s="39">
        <v>10146</v>
      </c>
      <c r="E8" s="39">
        <v>5739</v>
      </c>
      <c r="F8" s="39">
        <v>17617</v>
      </c>
      <c r="G8" s="39">
        <v>23473</v>
      </c>
      <c r="H8" s="39">
        <v>20798</v>
      </c>
      <c r="I8" s="39">
        <v>17890</v>
      </c>
      <c r="J8" s="39">
        <v>13853</v>
      </c>
      <c r="K8" s="39">
        <v>15603</v>
      </c>
      <c r="L8" s="39">
        <v>14279</v>
      </c>
      <c r="M8" s="39">
        <v>13225</v>
      </c>
    </row>
    <row r="9" spans="1:13" s="3" customFormat="1" ht="14.65" customHeight="1" thickBot="1">
      <c r="A9" s="14" t="s">
        <v>83</v>
      </c>
      <c r="B9" s="42">
        <v>3570</v>
      </c>
      <c r="C9" s="42">
        <v>5674</v>
      </c>
      <c r="D9" s="42">
        <v>2992</v>
      </c>
      <c r="E9" s="42">
        <v>1556</v>
      </c>
      <c r="F9" s="42">
        <v>4354</v>
      </c>
      <c r="G9" s="42">
        <v>5875</v>
      </c>
      <c r="H9" s="42">
        <v>5263</v>
      </c>
      <c r="I9" s="42">
        <v>4509</v>
      </c>
      <c r="J9" s="42">
        <v>3524</v>
      </c>
      <c r="K9" s="42">
        <v>4062</v>
      </c>
      <c r="L9" s="42">
        <v>3786</v>
      </c>
      <c r="M9" s="42">
        <v>3547</v>
      </c>
    </row>
    <row r="10" spans="1:13" s="3" customFormat="1" ht="14.65" customHeight="1" thickBot="1">
      <c r="A10" s="81" t="s">
        <v>84</v>
      </c>
      <c r="B10" s="39">
        <v>1311</v>
      </c>
      <c r="C10" s="39">
        <v>2018</v>
      </c>
      <c r="D10" s="39">
        <v>1063</v>
      </c>
      <c r="E10" s="39">
        <v>605</v>
      </c>
      <c r="F10" s="39">
        <v>2275</v>
      </c>
      <c r="G10" s="39">
        <v>3012</v>
      </c>
      <c r="H10" s="39">
        <v>2601</v>
      </c>
      <c r="I10" s="39">
        <v>2204</v>
      </c>
      <c r="J10" s="39">
        <v>1671</v>
      </c>
      <c r="K10" s="39">
        <v>1850</v>
      </c>
      <c r="L10" s="39">
        <v>1643</v>
      </c>
      <c r="M10" s="39">
        <v>1569</v>
      </c>
    </row>
    <row r="11" spans="1:13" s="3" customFormat="1" ht="14.65" customHeight="1" thickBot="1">
      <c r="A11" s="82" t="s">
        <v>110</v>
      </c>
      <c r="B11" s="42">
        <v>954</v>
      </c>
      <c r="C11" s="42">
        <v>1457</v>
      </c>
      <c r="D11" s="42">
        <v>785</v>
      </c>
      <c r="E11" s="42">
        <v>459</v>
      </c>
      <c r="F11" s="42">
        <v>1432</v>
      </c>
      <c r="G11" s="42">
        <v>2182</v>
      </c>
      <c r="H11" s="42">
        <v>1851</v>
      </c>
      <c r="I11" s="42">
        <v>1523</v>
      </c>
      <c r="J11" s="42">
        <v>1139</v>
      </c>
      <c r="K11" s="42">
        <v>1332</v>
      </c>
      <c r="L11" s="42">
        <v>1195</v>
      </c>
      <c r="M11" s="42">
        <v>1118</v>
      </c>
    </row>
    <row r="12" spans="1:13" s="3" customFormat="1" ht="14.65" customHeight="1" thickBot="1">
      <c r="A12" s="83" t="s">
        <v>8</v>
      </c>
      <c r="B12" s="39">
        <v>761</v>
      </c>
      <c r="C12" s="76" t="s">
        <v>53</v>
      </c>
      <c r="D12" s="39">
        <v>637</v>
      </c>
      <c r="E12" s="39">
        <v>355</v>
      </c>
      <c r="F12" s="39">
        <v>1295</v>
      </c>
      <c r="G12" s="39">
        <v>1655</v>
      </c>
      <c r="H12" s="39">
        <v>1417</v>
      </c>
      <c r="I12" s="39">
        <v>1217</v>
      </c>
      <c r="J12" s="39">
        <v>922</v>
      </c>
      <c r="K12" s="39">
        <v>945</v>
      </c>
      <c r="L12" s="39">
        <v>861</v>
      </c>
      <c r="M12" s="39">
        <v>823</v>
      </c>
    </row>
    <row r="13" spans="1:13" s="3" customFormat="1" ht="14.65" customHeight="1" thickBot="1">
      <c r="A13" s="14" t="s">
        <v>51</v>
      </c>
      <c r="B13" s="42">
        <v>1506</v>
      </c>
      <c r="C13" s="64" t="s">
        <v>53</v>
      </c>
      <c r="D13" s="42">
        <v>1267</v>
      </c>
      <c r="E13" s="42">
        <v>737</v>
      </c>
      <c r="F13" s="42">
        <v>2903</v>
      </c>
      <c r="G13" s="42">
        <v>3480</v>
      </c>
      <c r="H13" s="42">
        <v>3163</v>
      </c>
      <c r="I13" s="42">
        <v>2719</v>
      </c>
      <c r="J13" s="42">
        <v>2136</v>
      </c>
      <c r="K13" s="42">
        <v>2298</v>
      </c>
      <c r="L13" s="42">
        <v>2036</v>
      </c>
      <c r="M13" s="42">
        <v>1707</v>
      </c>
    </row>
    <row r="14" spans="1:13" s="3" customFormat="1" ht="14.65" customHeight="1" thickBot="1">
      <c r="A14" s="84" t="s">
        <v>9</v>
      </c>
      <c r="B14" s="39">
        <v>414</v>
      </c>
      <c r="C14" s="76" t="s">
        <v>53</v>
      </c>
      <c r="D14" s="39">
        <v>379</v>
      </c>
      <c r="E14" s="39">
        <v>193</v>
      </c>
      <c r="F14" s="39">
        <v>701</v>
      </c>
      <c r="G14" s="39">
        <v>841</v>
      </c>
      <c r="H14" s="39">
        <v>718</v>
      </c>
      <c r="I14" s="39">
        <v>607</v>
      </c>
      <c r="J14" s="39">
        <v>468</v>
      </c>
      <c r="K14" s="39">
        <v>497</v>
      </c>
      <c r="L14" s="39">
        <v>460</v>
      </c>
      <c r="M14" s="39">
        <v>422</v>
      </c>
    </row>
    <row r="15" spans="1:13" s="3" customFormat="1" ht="14.65" customHeight="1" thickBot="1">
      <c r="A15" s="85" t="s">
        <v>6</v>
      </c>
      <c r="B15" s="42">
        <v>3461</v>
      </c>
      <c r="C15" s="42">
        <v>5064</v>
      </c>
      <c r="D15" s="42">
        <v>3023</v>
      </c>
      <c r="E15" s="42">
        <v>1834</v>
      </c>
      <c r="F15" s="42">
        <v>4657</v>
      </c>
      <c r="G15" s="42">
        <v>6428</v>
      </c>
      <c r="H15" s="42">
        <v>5785</v>
      </c>
      <c r="I15" s="42">
        <v>5111</v>
      </c>
      <c r="J15" s="42">
        <v>3993</v>
      </c>
      <c r="K15" s="42">
        <v>4619</v>
      </c>
      <c r="L15" s="42">
        <v>4298</v>
      </c>
      <c r="M15" s="42">
        <v>4039</v>
      </c>
    </row>
    <row r="16" spans="1:13" s="3" customFormat="1" ht="14.65" customHeight="1" thickBot="1">
      <c r="A16" s="8"/>
      <c r="B16" s="364" t="s">
        <v>139</v>
      </c>
      <c r="C16" s="364"/>
      <c r="D16" s="364"/>
      <c r="E16" s="364"/>
      <c r="F16" s="364"/>
      <c r="G16" s="364"/>
      <c r="H16" s="364"/>
      <c r="I16" s="364"/>
      <c r="J16" s="364"/>
      <c r="K16" s="364"/>
      <c r="L16" s="364"/>
      <c r="M16" s="364"/>
    </row>
    <row r="17" spans="1:13" s="3" customFormat="1" ht="14.65" customHeight="1" thickBot="1">
      <c r="A17" s="13" t="s">
        <v>1</v>
      </c>
      <c r="B17" s="60">
        <v>1.7546943971964739</v>
      </c>
      <c r="C17" s="60">
        <v>2.6779710183146319</v>
      </c>
      <c r="D17" s="60">
        <v>1.4864431288265363</v>
      </c>
      <c r="E17" s="60">
        <v>0.84079411751778943</v>
      </c>
      <c r="F17" s="60">
        <v>2.4590358435496547</v>
      </c>
      <c r="G17" s="60">
        <v>3.2764346004223786</v>
      </c>
      <c r="H17" s="60">
        <v>2.9030497516118361</v>
      </c>
      <c r="I17" s="60">
        <v>2.4971420355964877</v>
      </c>
      <c r="J17" s="60">
        <v>1.9336449759149326</v>
      </c>
      <c r="K17" s="60">
        <v>2.177915437753605</v>
      </c>
      <c r="L17" s="60">
        <v>1.9931073854825179</v>
      </c>
      <c r="M17" s="60">
        <v>1.8459867758951116</v>
      </c>
    </row>
    <row r="18" spans="1:13" s="3" customFormat="1" ht="14.65" customHeight="1" thickBot="1">
      <c r="A18" s="14" t="s">
        <v>83</v>
      </c>
      <c r="B18" s="61">
        <v>0.52302404592063223</v>
      </c>
      <c r="C18" s="61">
        <v>0.83127127074332408</v>
      </c>
      <c r="D18" s="61">
        <v>0.43834396229538697</v>
      </c>
      <c r="E18" s="61">
        <v>0.22796230124719991</v>
      </c>
      <c r="F18" s="61">
        <v>0.60774490905461753</v>
      </c>
      <c r="G18" s="61">
        <v>0.8200508361726867</v>
      </c>
      <c r="H18" s="61">
        <v>0.73462596608967656</v>
      </c>
      <c r="I18" s="61">
        <v>0.62938029281747132</v>
      </c>
      <c r="J18" s="61">
        <v>0.49189091858256134</v>
      </c>
      <c r="K18" s="61">
        <v>0.56698663770782187</v>
      </c>
      <c r="L18" s="61">
        <v>0.5284616962978369</v>
      </c>
      <c r="M18" s="61">
        <v>0.49510133036672671</v>
      </c>
    </row>
    <row r="19" spans="1:13" s="3" customFormat="1" ht="14.65" customHeight="1" thickBot="1">
      <c r="A19" s="81" t="s">
        <v>84</v>
      </c>
      <c r="B19" s="60">
        <v>0.19206849417421534</v>
      </c>
      <c r="C19" s="60">
        <v>0.29564776601339937</v>
      </c>
      <c r="D19" s="60">
        <v>0.15573517109625548</v>
      </c>
      <c r="E19" s="60">
        <v>8.8635727670023104E-2</v>
      </c>
      <c r="F19" s="60">
        <v>0.31755160039027441</v>
      </c>
      <c r="G19" s="60">
        <v>0.42042436060461824</v>
      </c>
      <c r="H19" s="60">
        <v>0.36305569785279285</v>
      </c>
      <c r="I19" s="60">
        <v>0.30764119879567681</v>
      </c>
      <c r="J19" s="60">
        <v>0.23324339527566967</v>
      </c>
      <c r="K19" s="60">
        <v>0.25822877394373961</v>
      </c>
      <c r="L19" s="60">
        <v>0.22933506788625091</v>
      </c>
      <c r="M19" s="60">
        <v>0.21900591692850133</v>
      </c>
    </row>
    <row r="20" spans="1:13" s="3" customFormat="1" ht="14.65" customHeight="1" thickBot="1">
      <c r="A20" s="82" t="s">
        <v>110</v>
      </c>
      <c r="B20" s="61">
        <v>0.13976608958215214</v>
      </c>
      <c r="C20" s="61">
        <v>0.21345827308301432</v>
      </c>
      <c r="D20" s="61">
        <v>0.11500668796854237</v>
      </c>
      <c r="E20" s="61">
        <v>6.7245948761224139E-2</v>
      </c>
      <c r="F20" s="61">
        <v>0.19988302934455954</v>
      </c>
      <c r="G20" s="61">
        <v>0.30457037013256211</v>
      </c>
      <c r="H20" s="61">
        <v>0.25836835706479028</v>
      </c>
      <c r="I20" s="61">
        <v>0.21258509336017051</v>
      </c>
      <c r="J20" s="61">
        <v>0.15898517487671321</v>
      </c>
      <c r="K20" s="61">
        <v>0.18592471723949253</v>
      </c>
      <c r="L20" s="61">
        <v>0.16680182965555074</v>
      </c>
      <c r="M20" s="61">
        <v>0.15605392933464915</v>
      </c>
    </row>
    <row r="21" spans="1:13" s="3" customFormat="1" ht="14.65" customHeight="1" thickBot="1">
      <c r="A21" s="83" t="s">
        <v>8</v>
      </c>
      <c r="B21" s="60">
        <v>0.11149055992873981</v>
      </c>
      <c r="C21" s="76" t="s">
        <v>53</v>
      </c>
      <c r="D21" s="60">
        <v>9.3323898389759866E-2</v>
      </c>
      <c r="E21" s="60">
        <v>5.2009393922079671E-2</v>
      </c>
      <c r="F21" s="60">
        <v>0.18076014176061775</v>
      </c>
      <c r="G21" s="60">
        <v>0.23101006533885896</v>
      </c>
      <c r="H21" s="60">
        <v>0.19778928252879949</v>
      </c>
      <c r="I21" s="60">
        <v>0.16987265831866546</v>
      </c>
      <c r="J21" s="60">
        <v>0.1286956376087178</v>
      </c>
      <c r="K21" s="60">
        <v>0.13190604939288322</v>
      </c>
      <c r="L21" s="60">
        <v>0.12018106722462693</v>
      </c>
      <c r="M21" s="60">
        <v>0.11487690862470147</v>
      </c>
    </row>
    <row r="22" spans="1:13" s="3" customFormat="1" ht="14.65" customHeight="1" thickBot="1">
      <c r="A22" s="14" t="s">
        <v>51</v>
      </c>
      <c r="B22" s="61">
        <v>0.22063703449761124</v>
      </c>
      <c r="C22" s="64" t="s">
        <v>53</v>
      </c>
      <c r="D22" s="61">
        <v>0.1856222594345773</v>
      </c>
      <c r="E22" s="61">
        <v>0.10797443188893724</v>
      </c>
      <c r="F22" s="61">
        <v>0.40520980041009519</v>
      </c>
      <c r="G22" s="61">
        <v>0.48574926125633183</v>
      </c>
      <c r="H22" s="61">
        <v>0.44150141188326941</v>
      </c>
      <c r="I22" s="61">
        <v>0.37952650613677191</v>
      </c>
      <c r="J22" s="61">
        <v>0.29814954656423126</v>
      </c>
      <c r="K22" s="61">
        <v>0.32076201217443984</v>
      </c>
      <c r="L22" s="61">
        <v>0.28419123445916428</v>
      </c>
      <c r="M22" s="61">
        <v>0.23826838763349381</v>
      </c>
    </row>
    <row r="23" spans="1:13" s="3" customFormat="1" ht="14.65" customHeight="1" thickBot="1">
      <c r="A23" s="84" t="s">
        <v>9</v>
      </c>
      <c r="B23" s="60">
        <v>6.0653208686594323E-2</v>
      </c>
      <c r="C23" s="76" t="s">
        <v>53</v>
      </c>
      <c r="D23" s="60">
        <v>5.5525521961882242E-2</v>
      </c>
      <c r="E23" s="60">
        <v>2.8275529653412328E-2</v>
      </c>
      <c r="F23" s="60">
        <v>9.7847767856519718E-2</v>
      </c>
      <c r="G23" s="60">
        <v>0.11738940480361353</v>
      </c>
      <c r="H23" s="60">
        <v>0.10022068091438111</v>
      </c>
      <c r="I23" s="60">
        <v>8.472695447775673E-2</v>
      </c>
      <c r="J23" s="60">
        <v>6.5324900651713591E-2</v>
      </c>
      <c r="K23" s="60">
        <v>6.9372811162183023E-2</v>
      </c>
      <c r="L23" s="60">
        <v>6.4208235683308232E-2</v>
      </c>
      <c r="M23" s="60">
        <v>5.8904077083382772E-2</v>
      </c>
    </row>
    <row r="24" spans="1:13" s="3" customFormat="1" ht="14.65" customHeight="1" thickBot="1">
      <c r="A24" s="85" t="s">
        <v>6</v>
      </c>
      <c r="B24" s="61">
        <v>0.50705496440652886</v>
      </c>
      <c r="C24" s="61">
        <v>0.74190301639834211</v>
      </c>
      <c r="D24" s="61">
        <v>0.44288562768013195</v>
      </c>
      <c r="E24" s="61">
        <v>0.26869078437491301</v>
      </c>
      <c r="F24" s="61">
        <v>0.65003859473297054</v>
      </c>
      <c r="G24" s="61">
        <v>0.8972403021137072</v>
      </c>
      <c r="H24" s="61">
        <v>0.80748835527812635</v>
      </c>
      <c r="I24" s="61">
        <v>0.71340933168997467</v>
      </c>
      <c r="J24" s="61">
        <v>0.55735540235532555</v>
      </c>
      <c r="K24" s="61">
        <v>0.64473443613304504</v>
      </c>
      <c r="L24" s="61">
        <v>0.59992825427578</v>
      </c>
      <c r="M24" s="61">
        <v>0.56377622592365639</v>
      </c>
    </row>
    <row r="25" spans="1:13" s="3" customFormat="1" ht="14.65" customHeight="1">
      <c r="A25" s="8"/>
      <c r="B25" s="379" t="s">
        <v>30</v>
      </c>
      <c r="C25" s="379"/>
      <c r="D25" s="379"/>
      <c r="E25" s="379"/>
      <c r="F25" s="379"/>
      <c r="G25" s="379"/>
      <c r="H25" s="379"/>
      <c r="I25" s="379"/>
      <c r="J25" s="379"/>
      <c r="K25" s="379"/>
      <c r="L25" s="379"/>
      <c r="M25" s="379"/>
    </row>
    <row r="26" spans="1:13" s="3" customFormat="1" ht="14.65" customHeight="1" thickBot="1">
      <c r="A26" s="8"/>
      <c r="B26" s="380" t="s">
        <v>3</v>
      </c>
      <c r="C26" s="380"/>
      <c r="D26" s="380"/>
      <c r="E26" s="380"/>
      <c r="F26" s="380"/>
      <c r="G26" s="380"/>
      <c r="H26" s="380"/>
      <c r="I26" s="380"/>
      <c r="J26" s="380"/>
      <c r="K26" s="380"/>
      <c r="L26" s="380"/>
      <c r="M26" s="380"/>
    </row>
    <row r="27" spans="1:13" s="3" customFormat="1" ht="14.65" customHeight="1" thickBot="1">
      <c r="A27" s="13" t="s">
        <v>1</v>
      </c>
      <c r="B27" s="39">
        <v>7354</v>
      </c>
      <c r="C27" s="39">
        <v>10751</v>
      </c>
      <c r="D27" s="39">
        <v>6158</v>
      </c>
      <c r="E27" s="39">
        <v>3787</v>
      </c>
      <c r="F27" s="39">
        <v>11628</v>
      </c>
      <c r="G27" s="39">
        <v>15566</v>
      </c>
      <c r="H27" s="39">
        <v>13761</v>
      </c>
      <c r="I27" s="39">
        <v>11823</v>
      </c>
      <c r="J27" s="39">
        <v>9097</v>
      </c>
      <c r="K27" s="39">
        <v>10138</v>
      </c>
      <c r="L27" s="39">
        <v>9278</v>
      </c>
      <c r="M27" s="39">
        <v>8635</v>
      </c>
    </row>
    <row r="28" spans="1:13" s="3" customFormat="1" ht="14.65" customHeight="1" thickBot="1">
      <c r="A28" s="14" t="s">
        <v>83</v>
      </c>
      <c r="B28" s="42">
        <v>1770</v>
      </c>
      <c r="C28" s="64" t="s">
        <v>53</v>
      </c>
      <c r="D28" s="42">
        <v>1396</v>
      </c>
      <c r="E28" s="42">
        <v>799</v>
      </c>
      <c r="F28" s="42">
        <v>2280</v>
      </c>
      <c r="G28" s="42">
        <v>3145</v>
      </c>
      <c r="H28" s="42">
        <v>2783</v>
      </c>
      <c r="I28" s="42">
        <v>2401</v>
      </c>
      <c r="J28" s="42">
        <v>1873</v>
      </c>
      <c r="K28" s="42">
        <v>2116</v>
      </c>
      <c r="L28" s="42">
        <v>1947</v>
      </c>
      <c r="M28" s="42">
        <v>1876</v>
      </c>
    </row>
    <row r="29" spans="1:13" s="3" customFormat="1" ht="14.65" customHeight="1" thickBot="1">
      <c r="A29" s="81" t="s">
        <v>84</v>
      </c>
      <c r="B29" s="39">
        <v>918</v>
      </c>
      <c r="C29" s="39" t="s">
        <v>53</v>
      </c>
      <c r="D29" s="39">
        <v>752</v>
      </c>
      <c r="E29" s="39">
        <v>464</v>
      </c>
      <c r="F29" s="39">
        <v>1744</v>
      </c>
      <c r="G29" s="39">
        <v>2316</v>
      </c>
      <c r="H29" s="39">
        <v>1991</v>
      </c>
      <c r="I29" s="39">
        <v>1692</v>
      </c>
      <c r="J29" s="39">
        <v>1273</v>
      </c>
      <c r="K29" s="39" t="s">
        <v>53</v>
      </c>
      <c r="L29" s="39">
        <v>1267</v>
      </c>
      <c r="M29" s="39">
        <v>1185</v>
      </c>
    </row>
    <row r="30" spans="1:13" s="3" customFormat="1" ht="14.65" customHeight="1" thickBot="1">
      <c r="A30" s="82" t="s">
        <v>110</v>
      </c>
      <c r="B30" s="42">
        <v>912</v>
      </c>
      <c r="C30" s="42" t="s">
        <v>53</v>
      </c>
      <c r="D30" s="42">
        <v>741</v>
      </c>
      <c r="E30" s="42">
        <v>444</v>
      </c>
      <c r="F30" s="42">
        <v>1351</v>
      </c>
      <c r="G30" s="42">
        <v>2079</v>
      </c>
      <c r="H30" s="42">
        <v>1792</v>
      </c>
      <c r="I30" s="42">
        <v>1460</v>
      </c>
      <c r="J30" s="42" t="s">
        <v>53</v>
      </c>
      <c r="K30" s="42">
        <v>1283</v>
      </c>
      <c r="L30" s="42" t="s">
        <v>53</v>
      </c>
      <c r="M30" s="42" t="s">
        <v>53</v>
      </c>
    </row>
    <row r="31" spans="1:13" s="3" customFormat="1" ht="14.65" customHeight="1" thickBot="1">
      <c r="A31" s="83" t="s">
        <v>8</v>
      </c>
      <c r="B31" s="39">
        <v>377</v>
      </c>
      <c r="C31" s="39" t="s">
        <v>53</v>
      </c>
      <c r="D31" s="39">
        <v>300</v>
      </c>
      <c r="E31" s="39" t="s">
        <v>53</v>
      </c>
      <c r="F31" s="39">
        <v>866</v>
      </c>
      <c r="G31" s="39">
        <v>1030</v>
      </c>
      <c r="H31" s="39">
        <v>895</v>
      </c>
      <c r="I31" s="39">
        <v>748</v>
      </c>
      <c r="J31" s="39" t="s">
        <v>53</v>
      </c>
      <c r="K31" s="39" t="s">
        <v>53</v>
      </c>
      <c r="L31" s="39">
        <v>480</v>
      </c>
      <c r="M31" s="39" t="s">
        <v>53</v>
      </c>
    </row>
    <row r="32" spans="1:13" s="3" customFormat="1" ht="14.65" customHeight="1" thickBot="1">
      <c r="A32" s="14" t="s">
        <v>51</v>
      </c>
      <c r="B32" s="42">
        <v>593</v>
      </c>
      <c r="C32" s="42" t="s">
        <v>53</v>
      </c>
      <c r="D32" s="42">
        <v>483</v>
      </c>
      <c r="E32" s="42" t="s">
        <v>53</v>
      </c>
      <c r="F32" s="42">
        <v>1529</v>
      </c>
      <c r="G32" s="42">
        <v>1697</v>
      </c>
      <c r="H32" s="42">
        <v>1500</v>
      </c>
      <c r="I32" s="42">
        <v>1307</v>
      </c>
      <c r="J32" s="42">
        <v>984</v>
      </c>
      <c r="K32" s="42">
        <v>1007</v>
      </c>
      <c r="L32" s="42">
        <v>874</v>
      </c>
      <c r="M32" s="42">
        <v>716</v>
      </c>
    </row>
    <row r="33" spans="1:13" s="3" customFormat="1" ht="14.65" customHeight="1" thickBot="1">
      <c r="A33" s="84" t="s">
        <v>9</v>
      </c>
      <c r="B33" s="39">
        <v>201</v>
      </c>
      <c r="C33" s="39" t="s">
        <v>53</v>
      </c>
      <c r="D33" s="39">
        <v>188</v>
      </c>
      <c r="E33" s="39" t="s">
        <v>53</v>
      </c>
      <c r="F33" s="39">
        <v>473</v>
      </c>
      <c r="G33" s="39">
        <v>531</v>
      </c>
      <c r="H33" s="39">
        <v>446</v>
      </c>
      <c r="I33" s="39">
        <v>352</v>
      </c>
      <c r="J33" s="39">
        <v>263</v>
      </c>
      <c r="K33" s="39" t="s">
        <v>53</v>
      </c>
      <c r="L33" s="39">
        <v>265</v>
      </c>
      <c r="M33" s="39" t="s">
        <v>53</v>
      </c>
    </row>
    <row r="34" spans="1:13" s="3" customFormat="1" ht="14.65" customHeight="1" thickBot="1">
      <c r="A34" s="85" t="s">
        <v>6</v>
      </c>
      <c r="B34" s="42">
        <v>2583</v>
      </c>
      <c r="C34" s="42" t="s">
        <v>53</v>
      </c>
      <c r="D34" s="42">
        <v>2298</v>
      </c>
      <c r="E34" s="42">
        <v>1466</v>
      </c>
      <c r="F34" s="42">
        <v>3385</v>
      </c>
      <c r="G34" s="42">
        <v>4768</v>
      </c>
      <c r="H34" s="42">
        <v>4354</v>
      </c>
      <c r="I34" s="42">
        <v>3863</v>
      </c>
      <c r="J34" s="42">
        <v>3026</v>
      </c>
      <c r="K34" s="42">
        <v>3498</v>
      </c>
      <c r="L34" s="42" t="s">
        <v>53</v>
      </c>
      <c r="M34" s="42">
        <v>3125</v>
      </c>
    </row>
    <row r="35" spans="1:13" s="3" customFormat="1" ht="14.65" customHeight="1" thickBot="1">
      <c r="A35" s="8"/>
      <c r="B35" s="364" t="s">
        <v>139</v>
      </c>
      <c r="C35" s="364"/>
      <c r="D35" s="364"/>
      <c r="E35" s="364"/>
      <c r="F35" s="364"/>
      <c r="G35" s="364"/>
      <c r="H35" s="364"/>
      <c r="I35" s="364"/>
      <c r="J35" s="364"/>
      <c r="K35" s="364"/>
      <c r="L35" s="364"/>
      <c r="M35" s="364"/>
    </row>
    <row r="36" spans="1:13" s="3" customFormat="1" ht="14.65" customHeight="1" thickBot="1">
      <c r="A36" s="13" t="s">
        <v>1</v>
      </c>
      <c r="B36" s="60">
        <v>1.3428774902762814</v>
      </c>
      <c r="C36" s="60">
        <v>1.9631868232200573</v>
      </c>
      <c r="D36" s="60">
        <v>1.1244818581889231</v>
      </c>
      <c r="E36" s="60">
        <v>0.69152529992878409</v>
      </c>
      <c r="F36" s="60">
        <v>2.0196476211649621</v>
      </c>
      <c r="G36" s="60">
        <v>2.7036321698532682</v>
      </c>
      <c r="H36" s="60">
        <v>2.3901247776789685</v>
      </c>
      <c r="I36" s="60">
        <v>2.0535168408181415</v>
      </c>
      <c r="J36" s="60">
        <v>1.5800425188972878</v>
      </c>
      <c r="K36" s="60">
        <v>1.7608520453534904</v>
      </c>
      <c r="L36" s="60">
        <v>1.6114801022676746</v>
      </c>
      <c r="M36" s="60">
        <v>1.4997985215651402</v>
      </c>
    </row>
    <row r="37" spans="1:13" s="3" customFormat="1" ht="14.65" customHeight="1" thickBot="1">
      <c r="A37" s="14" t="s">
        <v>83</v>
      </c>
      <c r="B37" s="61">
        <v>0.32321092708580612</v>
      </c>
      <c r="C37" s="64" t="s">
        <v>53</v>
      </c>
      <c r="D37" s="61">
        <v>0.25491664079761883</v>
      </c>
      <c r="E37" s="61">
        <v>0.14590142979749102</v>
      </c>
      <c r="F37" s="61">
        <v>0.3960093374833259</v>
      </c>
      <c r="G37" s="61">
        <v>0.54624972209871059</v>
      </c>
      <c r="H37" s="61">
        <v>0.48337455535793689</v>
      </c>
      <c r="I37" s="61">
        <v>0.41702562249888842</v>
      </c>
      <c r="J37" s="61">
        <v>0.32531819697643399</v>
      </c>
      <c r="K37" s="61">
        <v>0.36752445531347266</v>
      </c>
      <c r="L37" s="61">
        <v>0.33817113161405071</v>
      </c>
      <c r="M37" s="61">
        <v>0.32583926189417517</v>
      </c>
    </row>
    <row r="38" spans="1:13" s="3" customFormat="1" ht="14.65" customHeight="1" thickBot="1">
      <c r="A38" s="81" t="s">
        <v>84</v>
      </c>
      <c r="B38" s="60">
        <v>0.16763142998009606</v>
      </c>
      <c r="C38" s="39" t="s">
        <v>53</v>
      </c>
      <c r="D38" s="60">
        <v>0.13731899275057977</v>
      </c>
      <c r="E38" s="60">
        <v>8.4728740207804534E-2</v>
      </c>
      <c r="F38" s="60">
        <v>0.30291240551356158</v>
      </c>
      <c r="G38" s="60">
        <v>0.40226211649622057</v>
      </c>
      <c r="H38" s="60">
        <v>0.34581341707425522</v>
      </c>
      <c r="I38" s="60">
        <v>0.29388061360604711</v>
      </c>
      <c r="J38" s="60">
        <v>0.22110521342819031</v>
      </c>
      <c r="K38" s="60" t="s">
        <v>53</v>
      </c>
      <c r="L38" s="60">
        <v>0.22006308359270788</v>
      </c>
      <c r="M38" s="60">
        <v>0.20582064250778123</v>
      </c>
    </row>
    <row r="39" spans="1:13" s="3" customFormat="1" ht="14.65" customHeight="1" thickBot="1">
      <c r="A39" s="82" t="s">
        <v>110</v>
      </c>
      <c r="B39" s="61">
        <v>0.16653579971878824</v>
      </c>
      <c r="C39" s="42" t="s">
        <v>53</v>
      </c>
      <c r="D39" s="61">
        <v>0.13531033727151545</v>
      </c>
      <c r="E39" s="61">
        <v>8.1076639336778486E-2</v>
      </c>
      <c r="F39" s="61">
        <v>0.23465290128946198</v>
      </c>
      <c r="G39" s="61">
        <v>0.3610979879946643</v>
      </c>
      <c r="H39" s="61">
        <v>0.31124944419742107</v>
      </c>
      <c r="I39" s="61">
        <v>0.25358492663405957</v>
      </c>
      <c r="J39" s="61" t="s">
        <v>53</v>
      </c>
      <c r="K39" s="61">
        <v>0.2228420964873277</v>
      </c>
      <c r="L39" s="61" t="s">
        <v>53</v>
      </c>
      <c r="M39" s="61" t="s">
        <v>53</v>
      </c>
    </row>
    <row r="40" spans="1:13" s="3" customFormat="1" ht="14.65" customHeight="1" thickBot="1">
      <c r="A40" s="83" t="s">
        <v>8</v>
      </c>
      <c r="B40" s="60">
        <v>6.8842101418841187E-2</v>
      </c>
      <c r="C40" s="39" t="s">
        <v>53</v>
      </c>
      <c r="D40" s="60">
        <v>5.4781513065390863E-2</v>
      </c>
      <c r="E40" s="39" t="s">
        <v>53</v>
      </c>
      <c r="F40" s="60">
        <v>0.15041407292129835</v>
      </c>
      <c r="G40" s="60">
        <v>0.17889895509115161</v>
      </c>
      <c r="H40" s="60">
        <v>0.15545103379279679</v>
      </c>
      <c r="I40" s="60">
        <v>0.12991885282347709</v>
      </c>
      <c r="J40" s="60" t="s">
        <v>53</v>
      </c>
      <c r="K40" s="60" t="s">
        <v>53</v>
      </c>
      <c r="L40" s="60">
        <v>8.3370386838594934E-2</v>
      </c>
      <c r="M40" s="60" t="s">
        <v>53</v>
      </c>
    </row>
    <row r="41" spans="1:13" s="3" customFormat="1" ht="14.65" customHeight="1" thickBot="1">
      <c r="A41" s="14" t="s">
        <v>51</v>
      </c>
      <c r="B41" s="61">
        <v>0.10828479082592261</v>
      </c>
      <c r="C41" s="42" t="s">
        <v>53</v>
      </c>
      <c r="D41" s="61">
        <v>8.8198236035279293E-2</v>
      </c>
      <c r="E41" s="42" t="s">
        <v>53</v>
      </c>
      <c r="F41" s="61">
        <v>0.26556941974210763</v>
      </c>
      <c r="G41" s="61">
        <v>0.29474905513561583</v>
      </c>
      <c r="H41" s="61">
        <v>0.26053245887060916</v>
      </c>
      <c r="I41" s="61">
        <v>0.22701061582925744</v>
      </c>
      <c r="J41" s="61">
        <v>0.17090929301911961</v>
      </c>
      <c r="K41" s="61">
        <v>0.17490412405513561</v>
      </c>
      <c r="L41" s="61">
        <v>0.15180357936860828</v>
      </c>
      <c r="M41" s="61">
        <v>0.12436082703423744</v>
      </c>
    </row>
    <row r="42" spans="1:13" s="3" customFormat="1" ht="14.65" customHeight="1" thickBot="1">
      <c r="A42" s="84" t="s">
        <v>9</v>
      </c>
      <c r="B42" s="60">
        <v>3.6703613753811877E-2</v>
      </c>
      <c r="C42" s="39" t="s">
        <v>53</v>
      </c>
      <c r="D42" s="60">
        <v>3.4329748187644941E-2</v>
      </c>
      <c r="E42" s="39" t="s">
        <v>53</v>
      </c>
      <c r="F42" s="60">
        <v>8.2154568697198754E-2</v>
      </c>
      <c r="G42" s="60">
        <v>9.222849044019564E-2</v>
      </c>
      <c r="H42" s="60">
        <v>7.7464984437527792E-2</v>
      </c>
      <c r="I42" s="60">
        <v>6.1138283681636284E-2</v>
      </c>
      <c r="J42" s="60">
        <v>4.5680024455313474E-2</v>
      </c>
      <c r="K42" s="60" t="s">
        <v>53</v>
      </c>
      <c r="L42" s="60">
        <v>4.6027401067140948E-2</v>
      </c>
      <c r="M42" s="60" t="s">
        <v>53</v>
      </c>
    </row>
    <row r="43" spans="1:13" s="3" customFormat="1" ht="14.65" customHeight="1" thickBot="1">
      <c r="A43" s="85" t="s">
        <v>6</v>
      </c>
      <c r="B43" s="61">
        <v>0.47166882749301536</v>
      </c>
      <c r="C43" s="42" t="s">
        <v>53</v>
      </c>
      <c r="D43" s="61">
        <v>0.41962639008089403</v>
      </c>
      <c r="E43" s="61">
        <v>0.26769899384621004</v>
      </c>
      <c r="F43" s="61">
        <v>0.58793491551800803</v>
      </c>
      <c r="G43" s="61">
        <v>0.82814584259670965</v>
      </c>
      <c r="H43" s="61">
        <v>0.75623888394842154</v>
      </c>
      <c r="I43" s="61">
        <v>0.67095792574477542</v>
      </c>
      <c r="J43" s="61">
        <v>0.52558081369497556</v>
      </c>
      <c r="K43" s="61">
        <v>0.6075616940862606</v>
      </c>
      <c r="L43" s="61" t="s">
        <v>53</v>
      </c>
      <c r="M43" s="61">
        <v>0.54277595598043571</v>
      </c>
    </row>
    <row r="44" spans="1:13" s="3" customFormat="1" ht="14.65" customHeight="1">
      <c r="A44" s="8"/>
      <c r="B44" s="379" t="s">
        <v>41</v>
      </c>
      <c r="C44" s="379"/>
      <c r="D44" s="379"/>
      <c r="E44" s="379"/>
      <c r="F44" s="379"/>
      <c r="G44" s="379"/>
      <c r="H44" s="379"/>
      <c r="I44" s="379"/>
      <c r="J44" s="379"/>
      <c r="K44" s="379"/>
      <c r="L44" s="379"/>
      <c r="M44" s="379"/>
    </row>
    <row r="45" spans="1:13" s="3" customFormat="1" ht="14.65" customHeight="1" thickBot="1">
      <c r="A45" s="8"/>
      <c r="B45" s="380" t="s">
        <v>3</v>
      </c>
      <c r="C45" s="380"/>
      <c r="D45" s="380"/>
      <c r="E45" s="380"/>
      <c r="F45" s="380"/>
      <c r="G45" s="380"/>
      <c r="H45" s="380"/>
      <c r="I45" s="380"/>
      <c r="J45" s="380"/>
      <c r="K45" s="380"/>
      <c r="L45" s="380"/>
      <c r="M45" s="380"/>
    </row>
    <row r="46" spans="1:13" s="3" customFormat="1" ht="14.65" customHeight="1" thickBot="1">
      <c r="A46" s="13" t="s">
        <v>1</v>
      </c>
      <c r="B46" s="39">
        <v>4623</v>
      </c>
      <c r="C46" s="39">
        <v>7528</v>
      </c>
      <c r="D46" s="39">
        <v>3988</v>
      </c>
      <c r="E46" s="39">
        <v>1952</v>
      </c>
      <c r="F46" s="39">
        <v>5989</v>
      </c>
      <c r="G46" s="39">
        <v>7907</v>
      </c>
      <c r="H46" s="39">
        <v>7037</v>
      </c>
      <c r="I46" s="39">
        <v>6067</v>
      </c>
      <c r="J46" s="39">
        <v>4756</v>
      </c>
      <c r="K46" s="39">
        <v>5465</v>
      </c>
      <c r="L46" s="39">
        <v>5001</v>
      </c>
      <c r="M46" s="39">
        <v>4590</v>
      </c>
    </row>
    <row r="47" spans="1:13" s="3" customFormat="1" ht="14.65" customHeight="1" thickBot="1">
      <c r="A47" s="14" t="s">
        <v>83</v>
      </c>
      <c r="B47" s="42">
        <v>1800</v>
      </c>
      <c r="C47" s="64" t="s">
        <v>53</v>
      </c>
      <c r="D47" s="42">
        <v>1596</v>
      </c>
      <c r="E47" s="42">
        <v>757</v>
      </c>
      <c r="F47" s="42">
        <v>2074</v>
      </c>
      <c r="G47" s="42">
        <v>2730</v>
      </c>
      <c r="H47" s="42">
        <v>2480</v>
      </c>
      <c r="I47" s="42">
        <v>2108</v>
      </c>
      <c r="J47" s="42">
        <v>1651</v>
      </c>
      <c r="K47" s="42">
        <v>1946</v>
      </c>
      <c r="L47" s="42">
        <v>1839</v>
      </c>
      <c r="M47" s="42">
        <v>1671</v>
      </c>
    </row>
    <row r="48" spans="1:13" s="3" customFormat="1" ht="14.65" customHeight="1" thickBot="1">
      <c r="A48" s="81" t="s">
        <v>84</v>
      </c>
      <c r="B48" s="39">
        <v>393</v>
      </c>
      <c r="C48" s="39" t="s">
        <v>53</v>
      </c>
      <c r="D48" s="39">
        <v>311</v>
      </c>
      <c r="E48" s="39">
        <v>141</v>
      </c>
      <c r="F48" s="39">
        <v>531</v>
      </c>
      <c r="G48" s="39">
        <v>696</v>
      </c>
      <c r="H48" s="39">
        <v>610</v>
      </c>
      <c r="I48" s="39">
        <v>512</v>
      </c>
      <c r="J48" s="39">
        <v>398</v>
      </c>
      <c r="K48" s="39" t="s">
        <v>53</v>
      </c>
      <c r="L48" s="39">
        <v>376</v>
      </c>
      <c r="M48" s="39">
        <v>384</v>
      </c>
    </row>
    <row r="49" spans="1:13" s="3" customFormat="1" ht="14.65" customHeight="1" thickBot="1">
      <c r="A49" s="82" t="s">
        <v>110</v>
      </c>
      <c r="B49" s="42">
        <v>42</v>
      </c>
      <c r="C49" s="42" t="s">
        <v>53</v>
      </c>
      <c r="D49" s="42">
        <v>44</v>
      </c>
      <c r="E49" s="42">
        <v>15</v>
      </c>
      <c r="F49" s="42">
        <v>81</v>
      </c>
      <c r="G49" s="42">
        <v>103</v>
      </c>
      <c r="H49" s="42">
        <v>59</v>
      </c>
      <c r="I49" s="42">
        <v>63</v>
      </c>
      <c r="J49" s="42" t="s">
        <v>53</v>
      </c>
      <c r="K49" s="42">
        <v>49</v>
      </c>
      <c r="L49" s="42" t="s">
        <v>53</v>
      </c>
      <c r="M49" s="42" t="s">
        <v>53</v>
      </c>
    </row>
    <row r="50" spans="1:13" s="3" customFormat="1" ht="14.65" customHeight="1" thickBot="1">
      <c r="A50" s="83" t="s">
        <v>8</v>
      </c>
      <c r="B50" s="39">
        <v>384</v>
      </c>
      <c r="C50" s="39" t="s">
        <v>53</v>
      </c>
      <c r="D50" s="39">
        <v>337</v>
      </c>
      <c r="E50" s="39" t="s">
        <v>53</v>
      </c>
      <c r="F50" s="39">
        <v>429</v>
      </c>
      <c r="G50" s="39">
        <v>625</v>
      </c>
      <c r="H50" s="39">
        <v>522</v>
      </c>
      <c r="I50" s="39">
        <v>469</v>
      </c>
      <c r="J50" s="39" t="s">
        <v>53</v>
      </c>
      <c r="K50" s="39" t="s">
        <v>53</v>
      </c>
      <c r="L50" s="39">
        <v>381</v>
      </c>
      <c r="M50" s="39" t="s">
        <v>53</v>
      </c>
    </row>
    <row r="51" spans="1:13" s="3" customFormat="1" ht="14.65" customHeight="1" thickBot="1">
      <c r="A51" s="14" t="s">
        <v>51</v>
      </c>
      <c r="B51" s="42">
        <v>913</v>
      </c>
      <c r="C51" s="42" t="s">
        <v>53</v>
      </c>
      <c r="D51" s="42">
        <v>784</v>
      </c>
      <c r="E51" s="42" t="s">
        <v>53</v>
      </c>
      <c r="F51" s="42">
        <v>1374</v>
      </c>
      <c r="G51" s="42">
        <v>1783</v>
      </c>
      <c r="H51" s="42">
        <v>1663</v>
      </c>
      <c r="I51" s="42">
        <v>1412</v>
      </c>
      <c r="J51" s="42">
        <v>1152</v>
      </c>
      <c r="K51" s="42">
        <v>1291</v>
      </c>
      <c r="L51" s="42">
        <v>1162</v>
      </c>
      <c r="M51" s="42">
        <v>991</v>
      </c>
    </row>
    <row r="52" spans="1:13" s="3" customFormat="1" ht="14.65" customHeight="1" thickBot="1">
      <c r="A52" s="84" t="s">
        <v>9</v>
      </c>
      <c r="B52" s="39">
        <v>213</v>
      </c>
      <c r="C52" s="39" t="s">
        <v>53</v>
      </c>
      <c r="D52" s="39">
        <v>191</v>
      </c>
      <c r="E52" s="39" t="s">
        <v>53</v>
      </c>
      <c r="F52" s="39">
        <v>228</v>
      </c>
      <c r="G52" s="39">
        <v>310</v>
      </c>
      <c r="H52" s="39">
        <v>272</v>
      </c>
      <c r="I52" s="39">
        <v>255</v>
      </c>
      <c r="J52" s="39">
        <v>205</v>
      </c>
      <c r="K52" s="39" t="s">
        <v>53</v>
      </c>
      <c r="L52" s="39">
        <v>195</v>
      </c>
      <c r="M52" s="39" t="s">
        <v>53</v>
      </c>
    </row>
    <row r="53" spans="1:13" s="3" customFormat="1" ht="14.65" customHeight="1" thickBot="1">
      <c r="A53" s="85" t="s">
        <v>6</v>
      </c>
      <c r="B53" s="42">
        <v>878</v>
      </c>
      <c r="C53" s="42" t="s">
        <v>53</v>
      </c>
      <c r="D53" s="42">
        <v>725</v>
      </c>
      <c r="E53" s="42">
        <v>368</v>
      </c>
      <c r="F53" s="42">
        <v>1272</v>
      </c>
      <c r="G53" s="42">
        <v>1660</v>
      </c>
      <c r="H53" s="42">
        <v>1431</v>
      </c>
      <c r="I53" s="42">
        <v>1248</v>
      </c>
      <c r="J53" s="42">
        <v>967</v>
      </c>
      <c r="K53" s="42">
        <v>1121</v>
      </c>
      <c r="L53" s="42" t="s">
        <v>53</v>
      </c>
      <c r="M53" s="42">
        <v>914</v>
      </c>
    </row>
    <row r="54" spans="1:13" s="3" customFormat="1" ht="14.65" customHeight="1" thickBot="1">
      <c r="A54" s="8"/>
      <c r="B54" s="364" t="s">
        <v>139</v>
      </c>
      <c r="C54" s="364"/>
      <c r="D54" s="364"/>
      <c r="E54" s="364"/>
      <c r="F54" s="364"/>
      <c r="G54" s="364"/>
      <c r="H54" s="364"/>
      <c r="I54" s="364"/>
      <c r="J54" s="364"/>
      <c r="K54" s="364"/>
      <c r="L54" s="364"/>
      <c r="M54" s="364"/>
    </row>
    <row r="55" spans="1:13" s="3" customFormat="1" ht="14.65" customHeight="1" thickBot="1">
      <c r="A55" s="13" t="s">
        <v>1</v>
      </c>
      <c r="B55" s="60">
        <v>3.4259924854934454</v>
      </c>
      <c r="C55" s="60">
        <v>5.5788170951318747</v>
      </c>
      <c r="D55" s="60">
        <v>2.9554094813211895</v>
      </c>
      <c r="E55" s="60">
        <v>1.446579565581485</v>
      </c>
      <c r="F55" s="60">
        <v>4.2573307268526746</v>
      </c>
      <c r="G55" s="60">
        <v>5.6207570641549669</v>
      </c>
      <c r="H55" s="60">
        <v>5.0023102896747824</v>
      </c>
      <c r="I55" s="60">
        <v>4.3127776790474499</v>
      </c>
      <c r="J55" s="60">
        <v>3.3808423671583436</v>
      </c>
      <c r="K55" s="60">
        <v>3.8848409454416206</v>
      </c>
      <c r="L55" s="60">
        <v>3.5550026657188556</v>
      </c>
      <c r="M55" s="60">
        <v>3.2628398791540785</v>
      </c>
    </row>
    <row r="56" spans="1:13" s="3" customFormat="1" ht="14.65" customHeight="1" thickBot="1">
      <c r="A56" s="14" t="s">
        <v>83</v>
      </c>
      <c r="B56" s="61">
        <v>1.3339360748189923</v>
      </c>
      <c r="C56" s="64" t="s">
        <v>53</v>
      </c>
      <c r="D56" s="61">
        <v>1.1827566530061731</v>
      </c>
      <c r="E56" s="61">
        <v>0.56099422702109847</v>
      </c>
      <c r="F56" s="61">
        <v>1.4743202416918428</v>
      </c>
      <c r="G56" s="61">
        <v>1.9406433268171317</v>
      </c>
      <c r="H56" s="61">
        <v>1.7629287364492625</v>
      </c>
      <c r="I56" s="61">
        <v>1.4984894259818731</v>
      </c>
      <c r="J56" s="61">
        <v>1.1736271547894082</v>
      </c>
      <c r="K56" s="61">
        <v>1.3833303714234939</v>
      </c>
      <c r="L56" s="61">
        <v>1.3072685267460458</v>
      </c>
      <c r="M56" s="61">
        <v>1.1878443220188377</v>
      </c>
    </row>
    <row r="57" spans="1:13" s="3" customFormat="1" ht="14.65" customHeight="1" thickBot="1">
      <c r="A57" s="81" t="s">
        <v>84</v>
      </c>
      <c r="B57" s="60">
        <v>0.29124270966881333</v>
      </c>
      <c r="C57" s="39" t="s">
        <v>53</v>
      </c>
      <c r="D57" s="60">
        <v>0.23047451070483699</v>
      </c>
      <c r="E57" s="60">
        <v>0.1044916591941544</v>
      </c>
      <c r="F57" s="60">
        <v>0.37746578994135421</v>
      </c>
      <c r="G57" s="60">
        <v>0.49475741958414787</v>
      </c>
      <c r="H57" s="60">
        <v>0.43362360049760085</v>
      </c>
      <c r="I57" s="60">
        <v>0.36395948107339615</v>
      </c>
      <c r="J57" s="60">
        <v>0.28292162786564778</v>
      </c>
      <c r="K57" s="60" t="s">
        <v>53</v>
      </c>
      <c r="L57" s="60">
        <v>0.26728274391327528</v>
      </c>
      <c r="M57" s="60">
        <v>0.27296961080504711</v>
      </c>
    </row>
    <row r="58" spans="1:13" s="3" customFormat="1" ht="14.65" customHeight="1" thickBot="1">
      <c r="A58" s="82" t="s">
        <v>110</v>
      </c>
      <c r="B58" s="61">
        <v>3.1125175079109821E-2</v>
      </c>
      <c r="C58" s="42" t="s">
        <v>53</v>
      </c>
      <c r="D58" s="61">
        <v>3.2607326273353145E-2</v>
      </c>
      <c r="E58" s="61">
        <v>1.1116133956824936E-2</v>
      </c>
      <c r="F58" s="61">
        <v>5.7579527279189621E-2</v>
      </c>
      <c r="G58" s="61">
        <v>7.3218411231562114E-2</v>
      </c>
      <c r="H58" s="61">
        <v>4.1940643326817129E-2</v>
      </c>
      <c r="I58" s="61">
        <v>4.4784076772703039E-2</v>
      </c>
      <c r="J58" s="61" t="s">
        <v>53</v>
      </c>
      <c r="K58" s="61">
        <v>3.4832059712102362E-2</v>
      </c>
      <c r="L58" s="61" t="s">
        <v>53</v>
      </c>
      <c r="M58" s="61" t="s">
        <v>53</v>
      </c>
    </row>
    <row r="59" spans="1:13" s="3" customFormat="1" ht="14.65" customHeight="1" thickBot="1">
      <c r="A59" s="83" t="s">
        <v>8</v>
      </c>
      <c r="B59" s="60">
        <v>0.28457302929471834</v>
      </c>
      <c r="C59" s="39" t="s">
        <v>53</v>
      </c>
      <c r="D59" s="60">
        <v>0.24974247623000023</v>
      </c>
      <c r="E59" s="39" t="s">
        <v>53</v>
      </c>
      <c r="F59" s="60">
        <v>0.30495823707126357</v>
      </c>
      <c r="G59" s="60">
        <v>0.44428647591967302</v>
      </c>
      <c r="H59" s="60">
        <v>0.37106806468811088</v>
      </c>
      <c r="I59" s="60">
        <v>0.33339257153012264</v>
      </c>
      <c r="J59" s="60" t="s">
        <v>53</v>
      </c>
      <c r="K59" s="60" t="s">
        <v>53</v>
      </c>
      <c r="L59" s="60">
        <v>0.27083703572063267</v>
      </c>
      <c r="M59" s="60" t="s">
        <v>53</v>
      </c>
    </row>
    <row r="60" spans="1:13" s="3" customFormat="1" ht="14.65" customHeight="1" thickBot="1">
      <c r="A60" s="14" t="s">
        <v>51</v>
      </c>
      <c r="B60" s="61">
        <v>0.67660202017207771</v>
      </c>
      <c r="C60" s="42" t="s">
        <v>53</v>
      </c>
      <c r="D60" s="61">
        <v>0.58100326814338332</v>
      </c>
      <c r="E60" s="42" t="s">
        <v>53</v>
      </c>
      <c r="F60" s="61">
        <v>0.97671938866180918</v>
      </c>
      <c r="G60" s="61">
        <v>1.2674604585036431</v>
      </c>
      <c r="H60" s="61">
        <v>1.1821574551270659</v>
      </c>
      <c r="I60" s="61">
        <v>1.0037320063977253</v>
      </c>
      <c r="J60" s="61">
        <v>0.81890883241514123</v>
      </c>
      <c r="K60" s="61">
        <v>0.9177181446596766</v>
      </c>
      <c r="L60" s="61">
        <v>0.82601741602985601</v>
      </c>
      <c r="M60" s="61">
        <v>0.70446063621823352</v>
      </c>
    </row>
    <row r="61" spans="1:13" s="3" customFormat="1" ht="14.65" customHeight="1" thickBot="1">
      <c r="A61" s="84" t="s">
        <v>9</v>
      </c>
      <c r="B61" s="60">
        <v>0.15784910218691409</v>
      </c>
      <c r="C61" s="39" t="s">
        <v>53</v>
      </c>
      <c r="D61" s="60">
        <v>0.1415454390502375</v>
      </c>
      <c r="E61" s="39" t="s">
        <v>53</v>
      </c>
      <c r="F61" s="60">
        <v>0.16207570641549671</v>
      </c>
      <c r="G61" s="60">
        <v>0.22036609205615781</v>
      </c>
      <c r="H61" s="60">
        <v>0.19335347432024169</v>
      </c>
      <c r="I61" s="60">
        <v>0.18126888217522658</v>
      </c>
      <c r="J61" s="60">
        <v>0.14572596410165276</v>
      </c>
      <c r="K61" s="60" t="s">
        <v>53</v>
      </c>
      <c r="L61" s="60">
        <v>0.13861738048693797</v>
      </c>
      <c r="M61" s="60" t="s">
        <v>53</v>
      </c>
    </row>
    <row r="62" spans="1:13" s="3" customFormat="1" ht="14.65" customHeight="1" thickBot="1">
      <c r="A62" s="85" t="s">
        <v>6</v>
      </c>
      <c r="B62" s="61">
        <v>0.65066437427281953</v>
      </c>
      <c r="C62" s="42" t="s">
        <v>53</v>
      </c>
      <c r="D62" s="61">
        <v>0.53727980791320518</v>
      </c>
      <c r="E62" s="61">
        <v>0.27271581974077175</v>
      </c>
      <c r="F62" s="61">
        <v>0.90421183579171849</v>
      </c>
      <c r="G62" s="61">
        <v>1.1800248800426516</v>
      </c>
      <c r="H62" s="61">
        <v>1.0172383152656832</v>
      </c>
      <c r="I62" s="61">
        <v>0.88715123511640304</v>
      </c>
      <c r="J62" s="61">
        <v>0.68740003554291806</v>
      </c>
      <c r="K62" s="61">
        <v>0.79687222320952555</v>
      </c>
      <c r="L62" s="61" t="s">
        <v>53</v>
      </c>
      <c r="M62" s="61">
        <v>0.64972454238492983</v>
      </c>
    </row>
    <row r="63" spans="1:13" s="3" customFormat="1" ht="20" customHeight="1">
      <c r="A63" s="367" t="s">
        <v>128</v>
      </c>
      <c r="B63" s="367"/>
      <c r="C63" s="367"/>
      <c r="D63" s="367"/>
      <c r="E63" s="367"/>
      <c r="F63" s="367"/>
      <c r="G63" s="367"/>
      <c r="H63" s="367"/>
      <c r="I63" s="367"/>
      <c r="J63" s="367"/>
      <c r="K63" s="367"/>
      <c r="L63" s="367"/>
      <c r="M63" s="367"/>
    </row>
    <row r="64" spans="1:13" s="3" customFormat="1" ht="11.5"/>
    <row r="65" s="3" customFormat="1" ht="11.5"/>
    <row r="66" s="3" customFormat="1" ht="11.5"/>
    <row r="67" s="3" customFormat="1" ht="11.5"/>
    <row r="68" s="3" customFormat="1" ht="11.5"/>
    <row r="69" s="3" customFormat="1" ht="11.5"/>
    <row r="70" s="3" customFormat="1" ht="11.5"/>
    <row r="71" s="3" customFormat="1" ht="11.5"/>
    <row r="72" s="3" customFormat="1" ht="11.5"/>
    <row r="73" s="3" customFormat="1" ht="11.5"/>
    <row r="74" s="3" customFormat="1" ht="11.5"/>
    <row r="75" s="3" customFormat="1" ht="11.5"/>
    <row r="76" s="3" customFormat="1" ht="11.5"/>
    <row r="77" s="3" customFormat="1" ht="11.5"/>
    <row r="78" s="3" customFormat="1" ht="11.5"/>
    <row r="79" s="3" customFormat="1" ht="11.5"/>
    <row r="80" s="3" customFormat="1" ht="11.5"/>
    <row r="81" s="3" customFormat="1" ht="11.5"/>
    <row r="82" s="3" customFormat="1" ht="11.5"/>
    <row r="83" s="3" customFormat="1" ht="11.5"/>
    <row r="84" s="3" customFormat="1" ht="11.5"/>
    <row r="85" s="3" customFormat="1" ht="11.5"/>
    <row r="86" s="3" customFormat="1" ht="11.5"/>
    <row r="87" s="3" customFormat="1" ht="11.5"/>
    <row r="88" s="3" customFormat="1" ht="11.5"/>
    <row r="89" s="3" customFormat="1" ht="11.5"/>
    <row r="90" s="3" customFormat="1" ht="11.5"/>
  </sheetData>
  <mergeCells count="10">
    <mergeCell ref="B6:M6"/>
    <mergeCell ref="B7:M7"/>
    <mergeCell ref="B16:M16"/>
    <mergeCell ref="B25:M25"/>
    <mergeCell ref="A63:M63"/>
    <mergeCell ref="B26:M26"/>
    <mergeCell ref="B35:M35"/>
    <mergeCell ref="B44:M44"/>
    <mergeCell ref="B45:M45"/>
    <mergeCell ref="B54:M54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0"/>
  <sheetViews>
    <sheetView workbookViewId="0"/>
  </sheetViews>
  <sheetFormatPr baseColWidth="10" defaultColWidth="10.81640625" defaultRowHeight="12.5"/>
  <cols>
    <col min="1" max="1" width="24.453125" style="2" customWidth="1"/>
    <col min="2" max="13" width="11.54296875" style="2" customWidth="1"/>
    <col min="14" max="16384" width="10.81640625" style="2"/>
  </cols>
  <sheetData>
    <row r="1" spans="1:13" s="5" customFormat="1" ht="20.25" customHeight="1">
      <c r="A1" s="4" t="s">
        <v>0</v>
      </c>
    </row>
    <row r="2" spans="1:13">
      <c r="A2" s="1"/>
    </row>
    <row r="3" spans="1:13" ht="14.65" customHeight="1">
      <c r="A3" s="9" t="s">
        <v>258</v>
      </c>
    </row>
    <row r="4" spans="1:13" s="3" customFormat="1" ht="14.65" customHeight="1"/>
    <row r="5" spans="1:13" s="11" customFormat="1" ht="31.5" customHeight="1">
      <c r="A5" s="332" t="s">
        <v>64</v>
      </c>
      <c r="B5" s="171" t="s">
        <v>134</v>
      </c>
      <c r="C5" s="172" t="s">
        <v>135</v>
      </c>
      <c r="D5" s="172" t="s">
        <v>136</v>
      </c>
      <c r="E5" s="172" t="s">
        <v>137</v>
      </c>
      <c r="F5" s="172" t="s">
        <v>138</v>
      </c>
      <c r="G5" s="172" t="s">
        <v>129</v>
      </c>
      <c r="H5" s="172" t="s">
        <v>142</v>
      </c>
      <c r="I5" s="172" t="s">
        <v>130</v>
      </c>
      <c r="J5" s="172" t="s">
        <v>131</v>
      </c>
      <c r="K5" s="172" t="s">
        <v>132</v>
      </c>
      <c r="L5" s="172" t="s">
        <v>143</v>
      </c>
      <c r="M5" s="135" t="s">
        <v>133</v>
      </c>
    </row>
    <row r="6" spans="1:13" s="3" customFormat="1" ht="14.65" customHeight="1">
      <c r="A6" s="8"/>
      <c r="B6" s="379" t="s">
        <v>29</v>
      </c>
      <c r="C6" s="379"/>
      <c r="D6" s="379"/>
      <c r="E6" s="379"/>
      <c r="F6" s="379"/>
      <c r="G6" s="379"/>
      <c r="H6" s="379"/>
      <c r="I6" s="379"/>
      <c r="J6" s="379"/>
      <c r="K6" s="379"/>
      <c r="L6" s="379"/>
      <c r="M6" s="379"/>
    </row>
    <row r="7" spans="1:13" s="3" customFormat="1" ht="14.65" customHeight="1" thickBot="1">
      <c r="A7" s="8"/>
      <c r="B7" s="380" t="s">
        <v>3</v>
      </c>
      <c r="C7" s="380"/>
      <c r="D7" s="380"/>
      <c r="E7" s="380"/>
      <c r="F7" s="380"/>
      <c r="G7" s="380"/>
      <c r="H7" s="380"/>
      <c r="I7" s="380"/>
      <c r="J7" s="380"/>
      <c r="K7" s="380"/>
      <c r="L7" s="380"/>
      <c r="M7" s="380"/>
    </row>
    <row r="8" spans="1:13" s="3" customFormat="1" ht="14.65" customHeight="1" thickBot="1">
      <c r="A8" s="13" t="s">
        <v>1</v>
      </c>
      <c r="B8" s="39">
        <v>166188</v>
      </c>
      <c r="C8" s="39">
        <v>175337</v>
      </c>
      <c r="D8" s="39">
        <v>156843</v>
      </c>
      <c r="E8" s="39">
        <v>142618</v>
      </c>
      <c r="F8" s="39">
        <v>182280</v>
      </c>
      <c r="G8" s="39">
        <v>209337</v>
      </c>
      <c r="H8" s="39">
        <v>212003</v>
      </c>
      <c r="I8" s="39">
        <v>209735</v>
      </c>
      <c r="J8" s="39">
        <v>202439</v>
      </c>
      <c r="K8" s="39">
        <v>204642</v>
      </c>
      <c r="L8" s="39">
        <v>202304</v>
      </c>
      <c r="M8" s="39">
        <v>200265</v>
      </c>
    </row>
    <row r="9" spans="1:13" s="3" customFormat="1" ht="14.65" customHeight="1" thickBot="1">
      <c r="A9" s="14" t="s">
        <v>83</v>
      </c>
      <c r="B9" s="42">
        <v>51800</v>
      </c>
      <c r="C9" s="42">
        <v>55056</v>
      </c>
      <c r="D9" s="42">
        <v>49418</v>
      </c>
      <c r="E9" s="42">
        <v>44739</v>
      </c>
      <c r="F9" s="42">
        <v>53557</v>
      </c>
      <c r="G9" s="42">
        <v>61922</v>
      </c>
      <c r="H9" s="42">
        <v>63319</v>
      </c>
      <c r="I9" s="42">
        <v>63142</v>
      </c>
      <c r="J9" s="42">
        <v>61003</v>
      </c>
      <c r="K9" s="42">
        <v>61898</v>
      </c>
      <c r="L9" s="42">
        <v>61554</v>
      </c>
      <c r="M9" s="42">
        <v>61200</v>
      </c>
    </row>
    <row r="10" spans="1:13" s="3" customFormat="1" ht="14.65" customHeight="1" thickBot="1">
      <c r="A10" s="81" t="s">
        <v>84</v>
      </c>
      <c r="B10" s="39">
        <v>21310</v>
      </c>
      <c r="C10" s="39">
        <v>22617</v>
      </c>
      <c r="D10" s="39">
        <v>19582</v>
      </c>
      <c r="E10" s="39">
        <v>17562</v>
      </c>
      <c r="F10" s="39">
        <v>24125</v>
      </c>
      <c r="G10" s="39">
        <v>28089</v>
      </c>
      <c r="H10" s="39">
        <v>28044</v>
      </c>
      <c r="I10" s="39">
        <v>27400</v>
      </c>
      <c r="J10" s="39">
        <v>26175</v>
      </c>
      <c r="K10" s="39">
        <v>26520</v>
      </c>
      <c r="L10" s="39">
        <v>26077</v>
      </c>
      <c r="M10" s="39">
        <v>25776</v>
      </c>
    </row>
    <row r="11" spans="1:13" s="3" customFormat="1" ht="14.65" customHeight="1" thickBot="1">
      <c r="A11" s="82" t="s">
        <v>110</v>
      </c>
      <c r="B11" s="42">
        <v>16170</v>
      </c>
      <c r="C11" s="42">
        <v>17550</v>
      </c>
      <c r="D11" s="42">
        <v>14642</v>
      </c>
      <c r="E11" s="42">
        <v>12882</v>
      </c>
      <c r="F11" s="42">
        <v>18754</v>
      </c>
      <c r="G11" s="42">
        <v>22415</v>
      </c>
      <c r="H11" s="42">
        <v>21948</v>
      </c>
      <c r="I11" s="42">
        <v>20943</v>
      </c>
      <c r="J11" s="42">
        <v>19574</v>
      </c>
      <c r="K11" s="42">
        <v>19998</v>
      </c>
      <c r="L11" s="42">
        <v>19492</v>
      </c>
      <c r="M11" s="42">
        <v>19186</v>
      </c>
    </row>
    <row r="12" spans="1:13" s="3" customFormat="1" ht="14.65" customHeight="1" thickBot="1">
      <c r="A12" s="83" t="s">
        <v>8</v>
      </c>
      <c r="B12" s="39">
        <v>10369</v>
      </c>
      <c r="C12" s="39">
        <v>10756</v>
      </c>
      <c r="D12" s="39">
        <v>9703</v>
      </c>
      <c r="E12" s="39">
        <v>8878</v>
      </c>
      <c r="F12" s="39">
        <v>11993</v>
      </c>
      <c r="G12" s="39">
        <v>13310</v>
      </c>
      <c r="H12" s="39">
        <v>13289</v>
      </c>
      <c r="I12" s="39">
        <v>13015</v>
      </c>
      <c r="J12" s="39">
        <v>12686</v>
      </c>
      <c r="K12" s="39">
        <v>12615</v>
      </c>
      <c r="L12" s="39">
        <v>12402</v>
      </c>
      <c r="M12" s="39">
        <v>12216</v>
      </c>
    </row>
    <row r="13" spans="1:13" s="3" customFormat="1" ht="14.65" customHeight="1" thickBot="1">
      <c r="A13" s="14" t="s">
        <v>51</v>
      </c>
      <c r="B13" s="42">
        <v>22593</v>
      </c>
      <c r="C13" s="42">
        <v>23453</v>
      </c>
      <c r="D13" s="42">
        <v>21062</v>
      </c>
      <c r="E13" s="42">
        <v>19289</v>
      </c>
      <c r="F13" s="42">
        <v>25179</v>
      </c>
      <c r="G13" s="42">
        <v>28221</v>
      </c>
      <c r="H13" s="42">
        <v>28492</v>
      </c>
      <c r="I13" s="42">
        <v>28333</v>
      </c>
      <c r="J13" s="42">
        <v>27418</v>
      </c>
      <c r="K13" s="42">
        <v>27399</v>
      </c>
      <c r="L13" s="42">
        <v>27011</v>
      </c>
      <c r="M13" s="42">
        <v>26640</v>
      </c>
    </row>
    <row r="14" spans="1:13" s="3" customFormat="1" ht="14.65" customHeight="1" thickBot="1">
      <c r="A14" s="84" t="s">
        <v>9</v>
      </c>
      <c r="B14" s="39">
        <v>6120</v>
      </c>
      <c r="C14" s="39">
        <v>6379</v>
      </c>
      <c r="D14" s="39">
        <v>5790</v>
      </c>
      <c r="E14" s="39">
        <v>5322</v>
      </c>
      <c r="F14" s="39">
        <v>6858</v>
      </c>
      <c r="G14" s="39">
        <v>7645</v>
      </c>
      <c r="H14" s="39">
        <v>7719</v>
      </c>
      <c r="I14" s="39">
        <v>7577</v>
      </c>
      <c r="J14" s="39">
        <v>7331</v>
      </c>
      <c r="K14" s="39">
        <v>7351</v>
      </c>
      <c r="L14" s="39">
        <v>7248</v>
      </c>
      <c r="M14" s="39">
        <v>7181</v>
      </c>
    </row>
    <row r="15" spans="1:13" s="3" customFormat="1" ht="14.65" customHeight="1" thickBot="1">
      <c r="A15" s="85" t="s">
        <v>6</v>
      </c>
      <c r="B15" s="42">
        <v>37826</v>
      </c>
      <c r="C15" s="42">
        <v>39526</v>
      </c>
      <c r="D15" s="42">
        <v>36646</v>
      </c>
      <c r="E15" s="42">
        <v>33946</v>
      </c>
      <c r="F15" s="42">
        <v>41814</v>
      </c>
      <c r="G15" s="42">
        <v>47735</v>
      </c>
      <c r="H15" s="42">
        <v>49192</v>
      </c>
      <c r="I15" s="42">
        <v>49325</v>
      </c>
      <c r="J15" s="42">
        <v>48252</v>
      </c>
      <c r="K15" s="42">
        <v>48861</v>
      </c>
      <c r="L15" s="42">
        <v>48520</v>
      </c>
      <c r="M15" s="42">
        <v>48066</v>
      </c>
    </row>
    <row r="16" spans="1:13" s="3" customFormat="1" ht="14.65" customHeight="1" thickBot="1">
      <c r="A16" s="8"/>
      <c r="B16" s="364" t="s">
        <v>139</v>
      </c>
      <c r="C16" s="364"/>
      <c r="D16" s="364"/>
      <c r="E16" s="364"/>
      <c r="F16" s="364"/>
      <c r="G16" s="364"/>
      <c r="H16" s="364"/>
      <c r="I16" s="364"/>
      <c r="J16" s="364"/>
      <c r="K16" s="364"/>
      <c r="L16" s="364"/>
      <c r="M16" s="364"/>
    </row>
    <row r="17" spans="1:13" s="3" customFormat="1" ht="14.65" customHeight="1" thickBot="1">
      <c r="A17" s="13" t="s">
        <v>1</v>
      </c>
      <c r="B17" s="60">
        <v>24.286087976933857</v>
      </c>
      <c r="C17" s="60">
        <v>25.623088355426695</v>
      </c>
      <c r="D17" s="60">
        <v>22.920444897142012</v>
      </c>
      <c r="E17" s="60">
        <v>20.841657009497393</v>
      </c>
      <c r="F17" s="60">
        <v>26.19285401234346</v>
      </c>
      <c r="G17" s="60">
        <v>30.080828836855076</v>
      </c>
      <c r="H17" s="60">
        <v>30.463921599620644</v>
      </c>
      <c r="I17" s="60">
        <v>30.138019729420979</v>
      </c>
      <c r="J17" s="60">
        <v>29.08961582951941</v>
      </c>
      <c r="K17" s="60">
        <v>29.406177478571376</v>
      </c>
      <c r="L17" s="60">
        <v>29.07021690867419</v>
      </c>
      <c r="M17" s="60">
        <v>28.777221356056415</v>
      </c>
    </row>
    <row r="18" spans="1:13" s="3" customFormat="1" ht="14.65" customHeight="1" thickBot="1">
      <c r="A18" s="14" t="s">
        <v>83</v>
      </c>
      <c r="B18" s="61">
        <v>7.5698567718798815</v>
      </c>
      <c r="C18" s="61">
        <v>8.045676340398046</v>
      </c>
      <c r="D18" s="61">
        <v>7.2217602693583016</v>
      </c>
      <c r="E18" s="61">
        <v>6.5379888439601164</v>
      </c>
      <c r="F18" s="61">
        <v>7.6959111385729582</v>
      </c>
      <c r="G18" s="61">
        <v>8.8979257524266622</v>
      </c>
      <c r="H18" s="61">
        <v>9.0986686592471777</v>
      </c>
      <c r="I18" s="61">
        <v>9.0732345185834475</v>
      </c>
      <c r="J18" s="61">
        <v>8.7658693949692132</v>
      </c>
      <c r="K18" s="61">
        <v>8.8944770553875117</v>
      </c>
      <c r="L18" s="61">
        <v>8.8450457311596971</v>
      </c>
      <c r="M18" s="61">
        <v>8.7941774498322349</v>
      </c>
    </row>
    <row r="19" spans="1:13" s="3" customFormat="1" ht="14.65" customHeight="1" thickBot="1">
      <c r="A19" s="81" t="s">
        <v>84</v>
      </c>
      <c r="B19" s="60">
        <v>3.1141630851112025</v>
      </c>
      <c r="C19" s="60">
        <v>3.3051631391816079</v>
      </c>
      <c r="D19" s="60">
        <v>2.8616396777403832</v>
      </c>
      <c r="E19" s="60">
        <v>2.5664444908832911</v>
      </c>
      <c r="F19" s="60">
        <v>3.4666590028954687</v>
      </c>
      <c r="G19" s="60">
        <v>4.0362687971950599</v>
      </c>
      <c r="H19" s="60">
        <v>4.029802490246654</v>
      </c>
      <c r="I19" s="60">
        <v>3.9372624530294646</v>
      </c>
      <c r="J19" s="60">
        <v>3.7612352083228555</v>
      </c>
      <c r="K19" s="60">
        <v>3.8108102282606353</v>
      </c>
      <c r="L19" s="60">
        <v>3.7471530287463266</v>
      </c>
      <c r="M19" s="60">
        <v>3.7039006200469884</v>
      </c>
    </row>
    <row r="20" spans="1:13" s="3" customFormat="1" ht="14.65" customHeight="1" thickBot="1">
      <c r="A20" s="82" t="s">
        <v>110</v>
      </c>
      <c r="B20" s="61">
        <v>2.3630228571679091</v>
      </c>
      <c r="C20" s="61">
        <v>2.5646908561098827</v>
      </c>
      <c r="D20" s="61">
        <v>2.1397266960205643</v>
      </c>
      <c r="E20" s="61">
        <v>1.8825269292539892</v>
      </c>
      <c r="F20" s="61">
        <v>2.6948693446757148</v>
      </c>
      <c r="G20" s="61">
        <v>3.2209393388560383</v>
      </c>
      <c r="H20" s="61">
        <v>3.15383344230258</v>
      </c>
      <c r="I20" s="61">
        <v>3.0094192537881783</v>
      </c>
      <c r="J20" s="61">
        <v>2.8126998268466696</v>
      </c>
      <c r="K20" s="61">
        <v>2.8736268078716511</v>
      </c>
      <c r="L20" s="61">
        <v>2.8009167786295741</v>
      </c>
      <c r="M20" s="61">
        <v>2.756945891380413</v>
      </c>
    </row>
    <row r="21" spans="1:13" s="3" customFormat="1" ht="14.65" customHeight="1" thickBot="1">
      <c r="A21" s="83" t="s">
        <v>8</v>
      </c>
      <c r="B21" s="60">
        <v>1.5152865804560327</v>
      </c>
      <c r="C21" s="60">
        <v>1.5718413018984558</v>
      </c>
      <c r="D21" s="60">
        <v>1.4179598505318629</v>
      </c>
      <c r="E21" s="60">
        <v>1.2973974598600306</v>
      </c>
      <c r="F21" s="60">
        <v>1.723342649605196</v>
      </c>
      <c r="G21" s="60">
        <v>1.9125898996285466</v>
      </c>
      <c r="H21" s="60">
        <v>1.9095722897192904</v>
      </c>
      <c r="I21" s="60">
        <v>1.8701996651889958</v>
      </c>
      <c r="J21" s="60">
        <v>1.8229237766106492</v>
      </c>
      <c r="K21" s="60">
        <v>1.8127213812031642</v>
      </c>
      <c r="L21" s="60">
        <v>1.7821141949807089</v>
      </c>
      <c r="M21" s="60">
        <v>1.755386792927297</v>
      </c>
    </row>
    <row r="22" spans="1:13" s="3" customFormat="1" ht="14.65" customHeight="1" thickBot="1">
      <c r="A22" s="14" t="s">
        <v>51</v>
      </c>
      <c r="B22" s="61">
        <v>3.3016558696347911</v>
      </c>
      <c r="C22" s="61">
        <v>3.4273330283957311</v>
      </c>
      <c r="D22" s="61">
        <v>3.0779212997940939</v>
      </c>
      <c r="E22" s="61">
        <v>2.8188217620229929</v>
      </c>
      <c r="F22" s="61">
        <v>3.6181142811981348</v>
      </c>
      <c r="G22" s="61">
        <v>4.0552366309103842</v>
      </c>
      <c r="H22" s="61">
        <v>4.0941781683107852</v>
      </c>
      <c r="I22" s="61">
        <v>4.071330550426417</v>
      </c>
      <c r="J22" s="61">
        <v>3.9398489758088271</v>
      </c>
      <c r="K22" s="61">
        <v>3.9371187573195003</v>
      </c>
      <c r="L22" s="61">
        <v>3.8813648218532437</v>
      </c>
      <c r="M22" s="61">
        <v>3.8280537134563848</v>
      </c>
    </row>
    <row r="23" spans="1:13" s="3" customFormat="1" ht="14.65" customHeight="1" thickBot="1">
      <c r="A23" s="84" t="s">
        <v>9</v>
      </c>
      <c r="B23" s="60">
        <v>0.89435373443831812</v>
      </c>
      <c r="C23" s="60">
        <v>0.93220301829771746</v>
      </c>
      <c r="D23" s="60">
        <v>0.84612877816958521</v>
      </c>
      <c r="E23" s="60">
        <v>0.77773702200665507</v>
      </c>
      <c r="F23" s="60">
        <v>0.98546517893708285</v>
      </c>
      <c r="G23" s="60">
        <v>1.0985537026792065</v>
      </c>
      <c r="H23" s="60">
        <v>1.1091871852165853</v>
      </c>
      <c r="I23" s="60">
        <v>1.0887823944016151</v>
      </c>
      <c r="J23" s="60">
        <v>1.0534332497503287</v>
      </c>
      <c r="K23" s="60">
        <v>1.0563071639496202</v>
      </c>
      <c r="L23" s="60">
        <v>1.0415065058232686</v>
      </c>
      <c r="M23" s="60">
        <v>1.0318788932556417</v>
      </c>
    </row>
    <row r="24" spans="1:13" s="3" customFormat="1" ht="14.65" customHeight="1" thickBot="1">
      <c r="A24" s="85" t="s">
        <v>6</v>
      </c>
      <c r="B24" s="61">
        <v>5.5277490782457219</v>
      </c>
      <c r="C24" s="61">
        <v>5.776180671145255</v>
      </c>
      <c r="D24" s="61">
        <v>5.3553083255272229</v>
      </c>
      <c r="E24" s="61">
        <v>4.9607405015103181</v>
      </c>
      <c r="F24" s="61">
        <v>6.0084924164589069</v>
      </c>
      <c r="G24" s="61">
        <v>6.8593147151591793</v>
      </c>
      <c r="H24" s="61">
        <v>7.0686793645775703</v>
      </c>
      <c r="I24" s="61">
        <v>7.0877908940028593</v>
      </c>
      <c r="J24" s="61">
        <v>6.933605397210866</v>
      </c>
      <c r="K24" s="61">
        <v>7.0211160845792948</v>
      </c>
      <c r="L24" s="61">
        <v>6.9721158474813736</v>
      </c>
      <c r="M24" s="61">
        <v>6.9068779951574548</v>
      </c>
    </row>
    <row r="25" spans="1:13" s="3" customFormat="1" ht="14.65" customHeight="1">
      <c r="A25" s="8"/>
      <c r="B25" s="379" t="s">
        <v>30</v>
      </c>
      <c r="C25" s="379"/>
      <c r="D25" s="379"/>
      <c r="E25" s="379"/>
      <c r="F25" s="379"/>
      <c r="G25" s="379"/>
      <c r="H25" s="379"/>
      <c r="I25" s="379"/>
      <c r="J25" s="379"/>
      <c r="K25" s="379"/>
      <c r="L25" s="379"/>
      <c r="M25" s="379"/>
    </row>
    <row r="26" spans="1:13" s="3" customFormat="1" ht="14.65" customHeight="1" thickBot="1">
      <c r="A26" s="8"/>
      <c r="B26" s="380" t="s">
        <v>3</v>
      </c>
      <c r="C26" s="380"/>
      <c r="D26" s="380"/>
      <c r="E26" s="380"/>
      <c r="F26" s="380"/>
      <c r="G26" s="380"/>
      <c r="H26" s="380"/>
      <c r="I26" s="380"/>
      <c r="J26" s="380"/>
      <c r="K26" s="380"/>
      <c r="L26" s="380"/>
      <c r="M26" s="380"/>
    </row>
    <row r="27" spans="1:13" s="3" customFormat="1" ht="14.65" customHeight="1" thickBot="1">
      <c r="A27" s="13" t="s">
        <v>1</v>
      </c>
      <c r="B27" s="39">
        <v>96478</v>
      </c>
      <c r="C27" s="39">
        <v>103011</v>
      </c>
      <c r="D27" s="39">
        <v>90215</v>
      </c>
      <c r="E27" s="39">
        <v>81123</v>
      </c>
      <c r="F27" s="39">
        <v>111244</v>
      </c>
      <c r="G27" s="39">
        <v>129056</v>
      </c>
      <c r="H27" s="39">
        <v>129968</v>
      </c>
      <c r="I27" s="39">
        <v>127740</v>
      </c>
      <c r="J27" s="39">
        <v>122114</v>
      </c>
      <c r="K27" s="39">
        <v>124066</v>
      </c>
      <c r="L27" s="39">
        <v>122121</v>
      </c>
      <c r="M27" s="39">
        <v>120294</v>
      </c>
    </row>
    <row r="28" spans="1:13" s="3" customFormat="1" ht="14.65" customHeight="1" thickBot="1">
      <c r="A28" s="14" t="s">
        <v>83</v>
      </c>
      <c r="B28" s="42">
        <v>26689</v>
      </c>
      <c r="C28" s="42">
        <v>28956</v>
      </c>
      <c r="D28" s="42">
        <v>25043</v>
      </c>
      <c r="E28" s="42">
        <v>22157</v>
      </c>
      <c r="F28" s="42">
        <v>28369</v>
      </c>
      <c r="G28" s="42">
        <v>33701</v>
      </c>
      <c r="H28" s="42">
        <v>34415</v>
      </c>
      <c r="I28" s="42">
        <v>34022</v>
      </c>
      <c r="J28" s="42">
        <v>32372</v>
      </c>
      <c r="K28" s="42">
        <v>33093</v>
      </c>
      <c r="L28" s="42">
        <v>32771</v>
      </c>
      <c r="M28" s="42">
        <v>32376</v>
      </c>
    </row>
    <row r="29" spans="1:13" s="3" customFormat="1" ht="14.65" customHeight="1" thickBot="1">
      <c r="A29" s="81" t="s">
        <v>84</v>
      </c>
      <c r="B29" s="39">
        <v>14773</v>
      </c>
      <c r="C29" s="39">
        <v>15820</v>
      </c>
      <c r="D29" s="39">
        <v>13401</v>
      </c>
      <c r="E29" s="39">
        <v>11899</v>
      </c>
      <c r="F29" s="39">
        <v>17371</v>
      </c>
      <c r="G29" s="39">
        <v>20261</v>
      </c>
      <c r="H29" s="39">
        <v>20110</v>
      </c>
      <c r="I29" s="39">
        <v>19542</v>
      </c>
      <c r="J29" s="39">
        <v>18477</v>
      </c>
      <c r="K29" s="39" t="s">
        <v>53</v>
      </c>
      <c r="L29" s="39">
        <v>18399</v>
      </c>
      <c r="M29" s="39">
        <v>18055</v>
      </c>
    </row>
    <row r="30" spans="1:13" s="3" customFormat="1" ht="14.65" customHeight="1" thickBot="1">
      <c r="A30" s="82" t="s">
        <v>110</v>
      </c>
      <c r="B30" s="42">
        <v>15074</v>
      </c>
      <c r="C30" s="42">
        <v>16375</v>
      </c>
      <c r="D30" s="42">
        <v>13647</v>
      </c>
      <c r="E30" s="42">
        <v>12002</v>
      </c>
      <c r="F30" s="42">
        <v>17613</v>
      </c>
      <c r="G30" s="42">
        <v>21019</v>
      </c>
      <c r="H30" s="42">
        <v>20552</v>
      </c>
      <c r="I30" s="42">
        <v>19594</v>
      </c>
      <c r="J30" s="64" t="s">
        <v>53</v>
      </c>
      <c r="K30" s="42">
        <v>18728</v>
      </c>
      <c r="L30" s="42" t="s">
        <v>53</v>
      </c>
      <c r="M30" s="42" t="s">
        <v>53</v>
      </c>
    </row>
    <row r="31" spans="1:13" s="3" customFormat="1" ht="14.65" customHeight="1" thickBot="1">
      <c r="A31" s="83" t="s">
        <v>8</v>
      </c>
      <c r="B31" s="39">
        <v>4573</v>
      </c>
      <c r="C31" s="39">
        <v>4754</v>
      </c>
      <c r="D31" s="39">
        <v>4130</v>
      </c>
      <c r="E31" s="39" t="s">
        <v>53</v>
      </c>
      <c r="F31" s="39">
        <v>6242</v>
      </c>
      <c r="G31" s="39">
        <v>6963</v>
      </c>
      <c r="H31" s="39">
        <v>6877</v>
      </c>
      <c r="I31" s="39">
        <v>6676</v>
      </c>
      <c r="J31" s="39" t="s">
        <v>53</v>
      </c>
      <c r="K31" s="39" t="s">
        <v>53</v>
      </c>
      <c r="L31" s="39">
        <v>6098</v>
      </c>
      <c r="M31" s="39" t="s">
        <v>53</v>
      </c>
    </row>
    <row r="32" spans="1:13" s="3" customFormat="1" ht="14.65" customHeight="1" thickBot="1">
      <c r="A32" s="14" t="s">
        <v>51</v>
      </c>
      <c r="B32" s="42">
        <v>7821</v>
      </c>
      <c r="C32" s="42">
        <v>8212</v>
      </c>
      <c r="D32" s="42">
        <v>7228</v>
      </c>
      <c r="E32" s="42" t="s">
        <v>53</v>
      </c>
      <c r="F32" s="42">
        <v>10254</v>
      </c>
      <c r="G32" s="42">
        <v>11171</v>
      </c>
      <c r="H32" s="42">
        <v>11111</v>
      </c>
      <c r="I32" s="42">
        <v>10909</v>
      </c>
      <c r="J32" s="42">
        <v>10504</v>
      </c>
      <c r="K32" s="42">
        <v>10463</v>
      </c>
      <c r="L32" s="42">
        <v>10223</v>
      </c>
      <c r="M32" s="42">
        <v>9969</v>
      </c>
    </row>
    <row r="33" spans="1:13" s="3" customFormat="1" ht="14.65" customHeight="1" thickBot="1">
      <c r="A33" s="84" t="s">
        <v>9</v>
      </c>
      <c r="B33" s="39">
        <v>2852</v>
      </c>
      <c r="C33" s="39">
        <v>3002</v>
      </c>
      <c r="D33" s="39">
        <v>2669</v>
      </c>
      <c r="E33" s="39" t="s">
        <v>53</v>
      </c>
      <c r="F33" s="39">
        <v>3696</v>
      </c>
      <c r="G33" s="39">
        <v>4113</v>
      </c>
      <c r="H33" s="39">
        <v>4109</v>
      </c>
      <c r="I33" s="39">
        <v>4038</v>
      </c>
      <c r="J33" s="39">
        <v>3879</v>
      </c>
      <c r="K33" s="39" t="s">
        <v>53</v>
      </c>
      <c r="L33" s="39">
        <v>3767</v>
      </c>
      <c r="M33" s="39" t="s">
        <v>53</v>
      </c>
    </row>
    <row r="34" spans="1:13" s="3" customFormat="1" ht="14.65" customHeight="1" thickBot="1">
      <c r="A34" s="85" t="s">
        <v>6</v>
      </c>
      <c r="B34" s="42">
        <v>24696</v>
      </c>
      <c r="C34" s="42">
        <v>25892</v>
      </c>
      <c r="D34" s="42">
        <v>24097</v>
      </c>
      <c r="E34" s="42">
        <v>22406</v>
      </c>
      <c r="F34" s="42">
        <v>27699</v>
      </c>
      <c r="G34" s="42">
        <v>31828</v>
      </c>
      <c r="H34" s="42">
        <v>32794</v>
      </c>
      <c r="I34" s="42">
        <v>32959</v>
      </c>
      <c r="J34" s="42">
        <v>32177</v>
      </c>
      <c r="K34" s="42">
        <v>32815</v>
      </c>
      <c r="L34" s="42" t="s">
        <v>53</v>
      </c>
      <c r="M34" s="42">
        <v>32355</v>
      </c>
    </row>
    <row r="35" spans="1:13" s="3" customFormat="1" ht="14.65" customHeight="1" thickBot="1">
      <c r="A35" s="8"/>
      <c r="B35" s="364" t="s">
        <v>139</v>
      </c>
      <c r="C35" s="364"/>
      <c r="D35" s="364"/>
      <c r="E35" s="364"/>
      <c r="F35" s="364"/>
      <c r="G35" s="364"/>
      <c r="H35" s="364"/>
      <c r="I35" s="364"/>
      <c r="J35" s="364"/>
      <c r="K35" s="364"/>
      <c r="L35" s="364"/>
      <c r="M35" s="364"/>
    </row>
    <row r="36" spans="1:13" s="3" customFormat="1" ht="14.65" customHeight="1" thickBot="1">
      <c r="A36" s="13" t="s">
        <v>1</v>
      </c>
      <c r="B36" s="60">
        <v>17.607755749376288</v>
      </c>
      <c r="C36" s="60">
        <v>18.800063511878363</v>
      </c>
      <c r="D36" s="60">
        <v>16.464724444225439</v>
      </c>
      <c r="E36" s="60">
        <v>14.805385369272296</v>
      </c>
      <c r="F36" s="60">
        <v>19.906056240997057</v>
      </c>
      <c r="G36" s="60">
        <v>23.093344308350257</v>
      </c>
      <c r="H36" s="60">
        <v>23.256538038275373</v>
      </c>
      <c r="I36" s="60">
        <v>22.857858619116215</v>
      </c>
      <c r="J36" s="60">
        <v>21.851139403591336</v>
      </c>
      <c r="K36" s="60">
        <v>22.200431246588948</v>
      </c>
      <c r="L36" s="60">
        <v>21.852391987044708</v>
      </c>
      <c r="M36" s="60">
        <v>21.525467705714465</v>
      </c>
    </row>
    <row r="37" spans="1:13" s="3" customFormat="1" ht="14.65" customHeight="1" thickBot="1">
      <c r="A37" s="14" t="s">
        <v>83</v>
      </c>
      <c r="B37" s="61">
        <v>4.870886556469908</v>
      </c>
      <c r="C37" s="61">
        <v>5.28462629282261</v>
      </c>
      <c r="D37" s="61">
        <v>4.5704826720250251</v>
      </c>
      <c r="E37" s="61">
        <v>4.0437720945596967</v>
      </c>
      <c r="F37" s="61">
        <v>5.076362855532393</v>
      </c>
      <c r="G37" s="61">
        <v>6.0304735660156217</v>
      </c>
      <c r="H37" s="61">
        <v>6.1582370782596252</v>
      </c>
      <c r="I37" s="61">
        <v>6.0879134643774213</v>
      </c>
      <c r="J37" s="61">
        <v>5.7926616503681698</v>
      </c>
      <c r="K37" s="61">
        <v>5.9216777460655461</v>
      </c>
      <c r="L37" s="61">
        <v>5.8640589072104072</v>
      </c>
      <c r="M37" s="61">
        <v>5.7933774123415258</v>
      </c>
    </row>
    <row r="38" spans="1:13" s="3" customFormat="1" ht="14.65" customHeight="1" thickBot="1">
      <c r="A38" s="81" t="s">
        <v>84</v>
      </c>
      <c r="B38" s="60">
        <v>2.6961522387024597</v>
      </c>
      <c r="C38" s="60">
        <v>2.887235389986659</v>
      </c>
      <c r="D38" s="60">
        <v>2.4457548331991918</v>
      </c>
      <c r="E38" s="60">
        <v>2.1716317260082967</v>
      </c>
      <c r="F38" s="60">
        <v>3.1083753097907292</v>
      </c>
      <c r="G38" s="60">
        <v>3.625513335540266</v>
      </c>
      <c r="H38" s="60">
        <v>3.5984933210460861</v>
      </c>
      <c r="I38" s="60">
        <v>3.4968551208295682</v>
      </c>
      <c r="J38" s="60">
        <v>3.3062834954235969</v>
      </c>
      <c r="K38" s="60" t="s">
        <v>53</v>
      </c>
      <c r="L38" s="60">
        <v>3.2923261369431596</v>
      </c>
      <c r="M38" s="60">
        <v>3.2307706072345641</v>
      </c>
    </row>
    <row r="39" spans="1:13" s="3" customFormat="1" ht="14.65" customHeight="1" thickBot="1">
      <c r="A39" s="82" t="s">
        <v>110</v>
      </c>
      <c r="B39" s="61">
        <v>2.7510863633791969</v>
      </c>
      <c r="C39" s="61">
        <v>2.9885258856530683</v>
      </c>
      <c r="D39" s="61">
        <v>2.490651161008087</v>
      </c>
      <c r="E39" s="61">
        <v>2.1904297819608014</v>
      </c>
      <c r="F39" s="61">
        <v>3.1516789091787527</v>
      </c>
      <c r="G39" s="61">
        <v>3.7611502294911827</v>
      </c>
      <c r="H39" s="61">
        <v>3.6775850191018975</v>
      </c>
      <c r="I39" s="61">
        <v>3.5061600264831929</v>
      </c>
      <c r="J39" s="61" t="s">
        <v>53</v>
      </c>
      <c r="K39" s="61">
        <v>3.3511975592516707</v>
      </c>
      <c r="L39" s="61" t="s">
        <v>53</v>
      </c>
      <c r="M39" s="61" t="s">
        <v>53</v>
      </c>
    </row>
    <row r="40" spans="1:13" s="3" customFormat="1" ht="14.65" customHeight="1" thickBot="1">
      <c r="A40" s="83" t="s">
        <v>8</v>
      </c>
      <c r="B40" s="60">
        <v>0.83459718321169352</v>
      </c>
      <c r="C40" s="60">
        <v>0.8676306601767747</v>
      </c>
      <c r="D40" s="60">
        <v>0.7537472920761632</v>
      </c>
      <c r="E40" s="60" t="s">
        <v>53</v>
      </c>
      <c r="F40" s="60">
        <v>1.1169465594216643</v>
      </c>
      <c r="G40" s="60">
        <v>1.2459626551190401</v>
      </c>
      <c r="H40" s="60">
        <v>1.2305737726918913</v>
      </c>
      <c r="I40" s="60">
        <v>1.1946067335307644</v>
      </c>
      <c r="J40" s="60" t="s">
        <v>53</v>
      </c>
      <c r="K40" s="60" t="s">
        <v>53</v>
      </c>
      <c r="L40" s="60">
        <v>1.091179128380857</v>
      </c>
      <c r="M40" s="60" t="s">
        <v>53</v>
      </c>
    </row>
    <row r="41" spans="1:13" s="3" customFormat="1" ht="14.65" customHeight="1" thickBot="1">
      <c r="A41" s="14" t="s">
        <v>51</v>
      </c>
      <c r="B41" s="61">
        <v>1.4273747146071845</v>
      </c>
      <c r="C41" s="61">
        <v>1.4987343250676639</v>
      </c>
      <c r="D41" s="61">
        <v>1.319149013832084</v>
      </c>
      <c r="E41" s="61" t="s">
        <v>53</v>
      </c>
      <c r="F41" s="61">
        <v>1.8348558186974921</v>
      </c>
      <c r="G41" s="61">
        <v>1.9989442510893003</v>
      </c>
      <c r="H41" s="61">
        <v>1.9882078214889638</v>
      </c>
      <c r="I41" s="61">
        <v>1.9520618418344979</v>
      </c>
      <c r="J41" s="61">
        <v>1.8795909420322272</v>
      </c>
      <c r="K41" s="61">
        <v>1.8722543818053305</v>
      </c>
      <c r="L41" s="61">
        <v>1.829308663403985</v>
      </c>
      <c r="M41" s="61">
        <v>1.7838577780958942</v>
      </c>
    </row>
    <row r="42" spans="1:13" s="3" customFormat="1" ht="14.65" customHeight="1" thickBot="1">
      <c r="A42" s="84" t="s">
        <v>9</v>
      </c>
      <c r="B42" s="60">
        <v>0.520505393947026</v>
      </c>
      <c r="C42" s="60">
        <v>0.54788120358659609</v>
      </c>
      <c r="D42" s="60">
        <v>0.48710690618675045</v>
      </c>
      <c r="E42" s="60" t="s">
        <v>53</v>
      </c>
      <c r="F42" s="60">
        <v>0.66136406338072273</v>
      </c>
      <c r="G42" s="60">
        <v>0.73598224910306076</v>
      </c>
      <c r="H42" s="60">
        <v>0.73526648712970499</v>
      </c>
      <c r="I42" s="60">
        <v>0.72256171210264031</v>
      </c>
      <c r="J42" s="60">
        <v>0.69411017366174876</v>
      </c>
      <c r="K42" s="60" t="s">
        <v>53</v>
      </c>
      <c r="L42" s="60">
        <v>0.67406883840778753</v>
      </c>
      <c r="M42" s="60" t="s">
        <v>53</v>
      </c>
    </row>
    <row r="43" spans="1:13" s="3" customFormat="1" ht="14.65" customHeight="1" thickBot="1">
      <c r="A43" s="85" t="s">
        <v>6</v>
      </c>
      <c r="B43" s="61">
        <v>4.5071532990588192</v>
      </c>
      <c r="C43" s="61">
        <v>4.7254297545849919</v>
      </c>
      <c r="D43" s="61">
        <v>4.3978325658981365</v>
      </c>
      <c r="E43" s="61">
        <v>4.0892159385613827</v>
      </c>
      <c r="F43" s="61">
        <v>4.9564727249953027</v>
      </c>
      <c r="G43" s="61">
        <v>5.6953180219917865</v>
      </c>
      <c r="H43" s="61">
        <v>5.8681745385572031</v>
      </c>
      <c r="I43" s="61">
        <v>5.897699719958128</v>
      </c>
      <c r="J43" s="61">
        <v>5.7577682541670772</v>
      </c>
      <c r="K43" s="61">
        <v>5.8719322889173204</v>
      </c>
      <c r="L43" s="61" t="s">
        <v>53</v>
      </c>
      <c r="M43" s="61">
        <v>5.7896196619814084</v>
      </c>
    </row>
    <row r="44" spans="1:13" s="3" customFormat="1" ht="14.65" customHeight="1">
      <c r="A44" s="8"/>
      <c r="B44" s="379" t="s">
        <v>41</v>
      </c>
      <c r="C44" s="379"/>
      <c r="D44" s="379"/>
      <c r="E44" s="379"/>
      <c r="F44" s="379"/>
      <c r="G44" s="379"/>
      <c r="H44" s="379"/>
      <c r="I44" s="379"/>
      <c r="J44" s="379"/>
      <c r="K44" s="379"/>
      <c r="L44" s="379"/>
      <c r="M44" s="379"/>
    </row>
    <row r="45" spans="1:13" s="3" customFormat="1" ht="14.65" customHeight="1" thickBot="1">
      <c r="A45" s="8"/>
      <c r="B45" s="380" t="s">
        <v>3</v>
      </c>
      <c r="C45" s="380"/>
      <c r="D45" s="380"/>
      <c r="E45" s="380"/>
      <c r="F45" s="380"/>
      <c r="G45" s="380"/>
      <c r="H45" s="380"/>
      <c r="I45" s="380"/>
      <c r="J45" s="380"/>
      <c r="K45" s="380"/>
      <c r="L45" s="380"/>
      <c r="M45" s="380"/>
    </row>
    <row r="46" spans="1:13" s="3" customFormat="1" ht="14.65" customHeight="1" thickBot="1">
      <c r="A46" s="13" t="s">
        <v>1</v>
      </c>
      <c r="B46" s="39">
        <v>69710</v>
      </c>
      <c r="C46" s="39">
        <v>72326</v>
      </c>
      <c r="D46" s="39">
        <v>66628</v>
      </c>
      <c r="E46" s="39">
        <v>61495</v>
      </c>
      <c r="F46" s="39">
        <v>71036</v>
      </c>
      <c r="G46" s="39">
        <v>80281</v>
      </c>
      <c r="H46" s="39">
        <v>82035</v>
      </c>
      <c r="I46" s="39">
        <v>81995</v>
      </c>
      <c r="J46" s="39">
        <v>80325</v>
      </c>
      <c r="K46" s="39">
        <v>80576</v>
      </c>
      <c r="L46" s="39">
        <v>80183</v>
      </c>
      <c r="M46" s="39">
        <v>79971</v>
      </c>
    </row>
    <row r="47" spans="1:13" s="3" customFormat="1" ht="14.65" customHeight="1" thickBot="1">
      <c r="A47" s="14" t="s">
        <v>83</v>
      </c>
      <c r="B47" s="42">
        <v>25111</v>
      </c>
      <c r="C47" s="42">
        <v>26100</v>
      </c>
      <c r="D47" s="42">
        <v>24375</v>
      </c>
      <c r="E47" s="42">
        <v>22582</v>
      </c>
      <c r="F47" s="42">
        <v>25188</v>
      </c>
      <c r="G47" s="42">
        <v>28221</v>
      </c>
      <c r="H47" s="42">
        <v>28904</v>
      </c>
      <c r="I47" s="42">
        <v>29120</v>
      </c>
      <c r="J47" s="42">
        <v>28631</v>
      </c>
      <c r="K47" s="42">
        <v>28805</v>
      </c>
      <c r="L47" s="42">
        <v>28783</v>
      </c>
      <c r="M47" s="42">
        <v>28824</v>
      </c>
    </row>
    <row r="48" spans="1:13" s="3" customFormat="1" ht="14.65" customHeight="1" thickBot="1">
      <c r="A48" s="81" t="s">
        <v>84</v>
      </c>
      <c r="B48" s="39">
        <v>6537</v>
      </c>
      <c r="C48" s="39">
        <v>6797</v>
      </c>
      <c r="D48" s="39">
        <v>6181</v>
      </c>
      <c r="E48" s="39">
        <v>5663</v>
      </c>
      <c r="F48" s="39">
        <v>6754</v>
      </c>
      <c r="G48" s="39">
        <v>7828</v>
      </c>
      <c r="H48" s="39">
        <v>7934</v>
      </c>
      <c r="I48" s="39">
        <v>7858</v>
      </c>
      <c r="J48" s="39">
        <v>7698</v>
      </c>
      <c r="K48" s="39" t="s">
        <v>53</v>
      </c>
      <c r="L48" s="39">
        <v>7678</v>
      </c>
      <c r="M48" s="39">
        <v>7721</v>
      </c>
    </row>
    <row r="49" spans="1:13" s="3" customFormat="1" ht="14.65" customHeight="1" thickBot="1">
      <c r="A49" s="82" t="s">
        <v>110</v>
      </c>
      <c r="B49" s="42">
        <v>1096</v>
      </c>
      <c r="C49" s="42">
        <v>1175</v>
      </c>
      <c r="D49" s="42">
        <v>995</v>
      </c>
      <c r="E49" s="42">
        <v>880</v>
      </c>
      <c r="F49" s="42">
        <v>1141</v>
      </c>
      <c r="G49" s="42">
        <v>1396</v>
      </c>
      <c r="H49" s="42">
        <v>1396</v>
      </c>
      <c r="I49" s="42">
        <v>1349</v>
      </c>
      <c r="J49" s="61" t="s">
        <v>53</v>
      </c>
      <c r="K49" s="42">
        <v>1270</v>
      </c>
      <c r="L49" s="42" t="s">
        <v>53</v>
      </c>
      <c r="M49" s="42" t="s">
        <v>53</v>
      </c>
    </row>
    <row r="50" spans="1:13" s="3" customFormat="1" ht="14.65" customHeight="1" thickBot="1">
      <c r="A50" s="83" t="s">
        <v>8</v>
      </c>
      <c r="B50" s="39">
        <v>5796</v>
      </c>
      <c r="C50" s="39">
        <v>6002</v>
      </c>
      <c r="D50" s="39">
        <v>5573</v>
      </c>
      <c r="E50" s="60" t="s">
        <v>53</v>
      </c>
      <c r="F50" s="39">
        <v>5751</v>
      </c>
      <c r="G50" s="39">
        <v>6347</v>
      </c>
      <c r="H50" s="39">
        <v>6412</v>
      </c>
      <c r="I50" s="39">
        <v>6339</v>
      </c>
      <c r="J50" s="60" t="s">
        <v>53</v>
      </c>
      <c r="K50" s="39" t="s">
        <v>53</v>
      </c>
      <c r="L50" s="39">
        <v>6304</v>
      </c>
      <c r="M50" s="39" t="s">
        <v>53</v>
      </c>
    </row>
    <row r="51" spans="1:13" s="3" customFormat="1" ht="14.65" customHeight="1" thickBot="1">
      <c r="A51" s="14" t="s">
        <v>51</v>
      </c>
      <c r="B51" s="42">
        <v>14772</v>
      </c>
      <c r="C51" s="42">
        <v>15241</v>
      </c>
      <c r="D51" s="42">
        <v>13834</v>
      </c>
      <c r="E51" s="61" t="s">
        <v>53</v>
      </c>
      <c r="F51" s="42">
        <v>14925</v>
      </c>
      <c r="G51" s="42">
        <v>17050</v>
      </c>
      <c r="H51" s="42">
        <v>17381</v>
      </c>
      <c r="I51" s="42">
        <v>17424</v>
      </c>
      <c r="J51" s="42">
        <v>16914</v>
      </c>
      <c r="K51" s="42">
        <v>16936</v>
      </c>
      <c r="L51" s="42">
        <v>16788</v>
      </c>
      <c r="M51" s="42">
        <v>16671</v>
      </c>
    </row>
    <row r="52" spans="1:13" s="3" customFormat="1" ht="14.65" customHeight="1" thickBot="1">
      <c r="A52" s="84" t="s">
        <v>9</v>
      </c>
      <c r="B52" s="39">
        <v>3268</v>
      </c>
      <c r="C52" s="39">
        <v>3377</v>
      </c>
      <c r="D52" s="39">
        <v>3121</v>
      </c>
      <c r="E52" s="60" t="s">
        <v>53</v>
      </c>
      <c r="F52" s="39">
        <v>3162</v>
      </c>
      <c r="G52" s="39">
        <v>3532</v>
      </c>
      <c r="H52" s="39">
        <v>3610</v>
      </c>
      <c r="I52" s="39">
        <v>3539</v>
      </c>
      <c r="J52" s="39">
        <v>3452</v>
      </c>
      <c r="K52" s="39" t="s">
        <v>53</v>
      </c>
      <c r="L52" s="39">
        <v>3481</v>
      </c>
      <c r="M52" s="39" t="s">
        <v>53</v>
      </c>
    </row>
    <row r="53" spans="1:13" s="3" customFormat="1" ht="14.65" customHeight="1" thickBot="1">
      <c r="A53" s="85" t="s">
        <v>6</v>
      </c>
      <c r="B53" s="42">
        <v>13130</v>
      </c>
      <c r="C53" s="42">
        <v>13634</v>
      </c>
      <c r="D53" s="42">
        <v>12549</v>
      </c>
      <c r="E53" s="42">
        <v>11540</v>
      </c>
      <c r="F53" s="42">
        <v>14115</v>
      </c>
      <c r="G53" s="42">
        <v>15907</v>
      </c>
      <c r="H53" s="42">
        <v>16398</v>
      </c>
      <c r="I53" s="42">
        <v>16366</v>
      </c>
      <c r="J53" s="42">
        <v>16075</v>
      </c>
      <c r="K53" s="42">
        <v>16046</v>
      </c>
      <c r="L53" s="42" t="s">
        <v>53</v>
      </c>
      <c r="M53" s="42">
        <v>15711</v>
      </c>
    </row>
    <row r="54" spans="1:13" s="3" customFormat="1" ht="14.65" customHeight="1" thickBot="1">
      <c r="A54" s="8"/>
      <c r="B54" s="364" t="s">
        <v>139</v>
      </c>
      <c r="C54" s="364"/>
      <c r="D54" s="364"/>
      <c r="E54" s="364"/>
      <c r="F54" s="364"/>
      <c r="G54" s="364"/>
      <c r="H54" s="364"/>
      <c r="I54" s="364"/>
      <c r="J54" s="364"/>
      <c r="K54" s="364"/>
      <c r="L54" s="364"/>
      <c r="M54" s="364"/>
    </row>
    <row r="55" spans="1:13" s="3" customFormat="1" ht="14.65" customHeight="1" thickBot="1">
      <c r="A55" s="13" t="s">
        <v>1</v>
      </c>
      <c r="B55" s="60">
        <v>51.120530345252412</v>
      </c>
      <c r="C55" s="60">
        <v>53.038925229532722</v>
      </c>
      <c r="D55" s="60">
        <v>48.860403038925227</v>
      </c>
      <c r="E55" s="60">
        <v>45.096213076765132</v>
      </c>
      <c r="F55" s="60">
        <v>51.824615160137157</v>
      </c>
      <c r="G55" s="60">
        <v>58.56934413073612</v>
      </c>
      <c r="H55" s="60">
        <v>59.848982271831908</v>
      </c>
      <c r="I55" s="60">
        <v>59.819800102137592</v>
      </c>
      <c r="J55" s="60">
        <v>58.601444517399869</v>
      </c>
      <c r="K55" s="60">
        <v>58.784562632231705</v>
      </c>
      <c r="L55" s="60">
        <v>58.497847814985043</v>
      </c>
      <c r="M55" s="60">
        <v>58.343182315605162</v>
      </c>
    </row>
    <row r="56" spans="1:13" s="3" customFormat="1" ht="12" thickBot="1">
      <c r="A56" s="14" t="s">
        <v>83</v>
      </c>
      <c r="B56" s="61">
        <v>18.414684227508726</v>
      </c>
      <c r="C56" s="61">
        <v>19.139948960136106</v>
      </c>
      <c r="D56" s="61">
        <v>17.874952333460445</v>
      </c>
      <c r="E56" s="61">
        <v>16.560089173095538</v>
      </c>
      <c r="F56" s="61">
        <v>18.37601225651127</v>
      </c>
      <c r="G56" s="61">
        <v>20.588750273582839</v>
      </c>
      <c r="H56" s="61">
        <v>21.0870358211133</v>
      </c>
      <c r="I56" s="61">
        <v>21.244619537462611</v>
      </c>
      <c r="J56" s="61">
        <v>20.887867512949587</v>
      </c>
      <c r="K56" s="61">
        <v>21.014809951119865</v>
      </c>
      <c r="L56" s="61">
        <v>20.99875975778799</v>
      </c>
      <c r="M56" s="61">
        <v>21.028671481724665</v>
      </c>
    </row>
    <row r="57" spans="1:13" s="3" customFormat="1" ht="12" thickBot="1">
      <c r="A57" s="81" t="s">
        <v>84</v>
      </c>
      <c r="B57" s="60">
        <v>4.7937872165674227</v>
      </c>
      <c r="C57" s="60">
        <v>4.9844533747910003</v>
      </c>
      <c r="D57" s="60">
        <v>4.5327212460766768</v>
      </c>
      <c r="E57" s="60">
        <v>4.1528555923850874</v>
      </c>
      <c r="F57" s="60">
        <v>4.9274093528853866</v>
      </c>
      <c r="G57" s="60">
        <v>5.7109506091777922</v>
      </c>
      <c r="H57" s="60">
        <v>5.7882833588677318</v>
      </c>
      <c r="I57" s="60">
        <v>5.73283723644853</v>
      </c>
      <c r="J57" s="60">
        <v>5.6161085576712626</v>
      </c>
      <c r="K57" s="60" t="s">
        <v>53</v>
      </c>
      <c r="L57" s="60">
        <v>5.6015174728241046</v>
      </c>
      <c r="M57" s="60">
        <v>5.632888305245495</v>
      </c>
    </row>
    <row r="58" spans="1:13" s="3" customFormat="1" ht="12" thickBot="1">
      <c r="A58" s="82" t="s">
        <v>110</v>
      </c>
      <c r="B58" s="61">
        <v>0.80373119005015992</v>
      </c>
      <c r="C58" s="61">
        <v>0.8616643688950163</v>
      </c>
      <c r="D58" s="61">
        <v>0.72966472089407763</v>
      </c>
      <c r="E58" s="61">
        <v>0.64533161244903348</v>
      </c>
      <c r="F58" s="61">
        <v>0.83242139053038589</v>
      </c>
      <c r="G58" s="61">
        <v>1.0184577223316553</v>
      </c>
      <c r="H58" s="61">
        <v>1.0184577223316553</v>
      </c>
      <c r="I58" s="61">
        <v>0.9841686729408331</v>
      </c>
      <c r="J58" s="61" t="s">
        <v>53</v>
      </c>
      <c r="K58" s="61">
        <v>0.92653388779455748</v>
      </c>
      <c r="L58" s="61" t="s">
        <v>53</v>
      </c>
      <c r="M58" s="61" t="s">
        <v>53</v>
      </c>
    </row>
    <row r="59" spans="1:13" s="3" customFormat="1" ht="12" thickBot="1">
      <c r="A59" s="83" t="s">
        <v>8</v>
      </c>
      <c r="B59" s="60">
        <v>4.2503886656302248</v>
      </c>
      <c r="C59" s="60">
        <v>4.4014549294535215</v>
      </c>
      <c r="D59" s="60">
        <v>4.0868557683846181</v>
      </c>
      <c r="E59" s="60" t="s">
        <v>53</v>
      </c>
      <c r="F59" s="60">
        <v>4.1956664478003942</v>
      </c>
      <c r="G59" s="60">
        <v>4.6304807762457143</v>
      </c>
      <c r="H59" s="60">
        <v>4.6779018019989786</v>
      </c>
      <c r="I59" s="60">
        <v>4.6246443423068504</v>
      </c>
      <c r="J59" s="60" t="s">
        <v>53</v>
      </c>
      <c r="K59" s="60" t="s">
        <v>53</v>
      </c>
      <c r="L59" s="60">
        <v>4.599109943824323</v>
      </c>
      <c r="M59" s="60" t="s">
        <v>53</v>
      </c>
    </row>
    <row r="60" spans="1:13" s="3" customFormat="1" ht="12" thickBot="1">
      <c r="A60" s="14" t="s">
        <v>51</v>
      </c>
      <c r="B60" s="61">
        <v>10.832771112610367</v>
      </c>
      <c r="C60" s="61">
        <v>11.17670352879059</v>
      </c>
      <c r="D60" s="61">
        <v>10.14490628024992</v>
      </c>
      <c r="E60" s="61" t="s">
        <v>53</v>
      </c>
      <c r="F60" s="61">
        <v>10.888597067191945</v>
      </c>
      <c r="G60" s="61">
        <v>12.438899832202525</v>
      </c>
      <c r="H60" s="61">
        <v>12.680382286422995</v>
      </c>
      <c r="I60" s="61">
        <v>12.711753118844387</v>
      </c>
      <c r="J60" s="61">
        <v>12.339680455241847</v>
      </c>
      <c r="K60" s="61">
        <v>12.355730648573722</v>
      </c>
      <c r="L60" s="61">
        <v>12.247756620704749</v>
      </c>
      <c r="M60" s="61">
        <v>12.162398774348873</v>
      </c>
    </row>
    <row r="61" spans="1:13" s="3" customFormat="1" ht="12" thickBot="1">
      <c r="A61" s="84" t="s">
        <v>9</v>
      </c>
      <c r="B61" s="60">
        <v>2.3965269425948197</v>
      </c>
      <c r="C61" s="60">
        <v>2.4764600627731661</v>
      </c>
      <c r="D61" s="60">
        <v>2.28872723006072</v>
      </c>
      <c r="E61" s="60" t="s">
        <v>53</v>
      </c>
      <c r="F61" s="60">
        <v>2.306850514335741</v>
      </c>
      <c r="G61" s="60">
        <v>2.5767855840081708</v>
      </c>
      <c r="H61" s="60">
        <v>2.6336908149120886</v>
      </c>
      <c r="I61" s="60">
        <v>2.5818924637046763</v>
      </c>
      <c r="J61" s="60">
        <v>2.5184212446195375</v>
      </c>
      <c r="K61" s="60" t="s">
        <v>53</v>
      </c>
      <c r="L61" s="60">
        <v>2.539578317647917</v>
      </c>
      <c r="M61" s="60" t="s">
        <v>53</v>
      </c>
    </row>
    <row r="62" spans="1:13" s="3" customFormat="1" ht="12" thickBot="1">
      <c r="A62" s="85" t="s">
        <v>6</v>
      </c>
      <c r="B62" s="61">
        <v>9.6286409902906929</v>
      </c>
      <c r="C62" s="61">
        <v>9.9982400046933204</v>
      </c>
      <c r="D62" s="61">
        <v>9.2025754597987746</v>
      </c>
      <c r="E62" s="61">
        <v>8.4626440996157335</v>
      </c>
      <c r="F62" s="61">
        <v>10.297658130882031</v>
      </c>
      <c r="G62" s="61">
        <v>11.605019333187423</v>
      </c>
      <c r="H62" s="61">
        <v>11.963230466185161</v>
      </c>
      <c r="I62" s="61">
        <v>11.939884730429707</v>
      </c>
      <c r="J62" s="61">
        <v>11.727584445903553</v>
      </c>
      <c r="K62" s="61">
        <v>11.706427372875174</v>
      </c>
      <c r="L62" s="61" t="s">
        <v>53</v>
      </c>
      <c r="M62" s="61">
        <v>11.46202670168527</v>
      </c>
    </row>
    <row r="63" spans="1:13" s="3" customFormat="1" ht="20" customHeight="1">
      <c r="A63" s="367" t="s">
        <v>128</v>
      </c>
      <c r="B63" s="367"/>
      <c r="C63" s="367"/>
      <c r="D63" s="367"/>
      <c r="E63" s="367"/>
      <c r="F63" s="367"/>
      <c r="G63" s="367"/>
      <c r="H63" s="367"/>
      <c r="I63" s="367"/>
      <c r="J63" s="367"/>
      <c r="K63" s="367"/>
      <c r="L63" s="367"/>
      <c r="M63" s="367"/>
    </row>
    <row r="64" spans="1:13" s="3" customFormat="1" ht="11.5"/>
    <row r="65" s="3" customFormat="1" ht="11.5"/>
    <row r="66" s="3" customFormat="1" ht="11.5"/>
    <row r="67" s="3" customFormat="1" ht="11.5"/>
    <row r="68" s="3" customFormat="1" ht="11.5"/>
    <row r="69" s="3" customFormat="1" ht="11.5"/>
    <row r="70" s="3" customFormat="1" ht="11.5"/>
    <row r="71" s="3" customFormat="1" ht="11.5"/>
    <row r="72" s="3" customFormat="1" ht="11.5"/>
    <row r="73" s="3" customFormat="1" ht="11.5"/>
    <row r="74" s="3" customFormat="1" ht="11.5"/>
    <row r="75" s="3" customFormat="1" ht="11.5"/>
    <row r="76" s="3" customFormat="1" ht="11.5"/>
    <row r="77" s="3" customFormat="1" ht="11.5"/>
    <row r="78" s="3" customFormat="1" ht="11.5"/>
    <row r="79" s="3" customFormat="1" ht="11.5"/>
    <row r="80" s="3" customFormat="1" ht="11.5"/>
    <row r="81" s="3" customFormat="1" ht="11.5"/>
    <row r="82" s="3" customFormat="1" ht="11.5"/>
    <row r="83" s="3" customFormat="1" ht="11.5"/>
    <row r="84" s="3" customFormat="1" ht="11.5"/>
    <row r="85" s="3" customFormat="1" ht="11.5"/>
    <row r="86" s="3" customFormat="1" ht="11.5"/>
    <row r="87" s="3" customFormat="1" ht="11.5"/>
    <row r="88" s="3" customFormat="1" ht="11.5"/>
    <row r="89" s="3" customFormat="1" ht="11.5"/>
    <row r="90" s="3" customFormat="1" ht="11.5"/>
  </sheetData>
  <mergeCells count="10">
    <mergeCell ref="B35:M35"/>
    <mergeCell ref="B44:M44"/>
    <mergeCell ref="B45:M45"/>
    <mergeCell ref="B54:M54"/>
    <mergeCell ref="A63:M63"/>
    <mergeCell ref="B26:M26"/>
    <mergeCell ref="B6:M6"/>
    <mergeCell ref="B7:M7"/>
    <mergeCell ref="B16:M16"/>
    <mergeCell ref="B25:M25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0"/>
  <sheetViews>
    <sheetView workbookViewId="0"/>
  </sheetViews>
  <sheetFormatPr baseColWidth="10" defaultColWidth="10.81640625" defaultRowHeight="12.5"/>
  <cols>
    <col min="1" max="1" width="24.453125" style="2" customWidth="1"/>
    <col min="2" max="13" width="11.54296875" style="2" customWidth="1"/>
    <col min="14" max="16384" width="10.81640625" style="2"/>
  </cols>
  <sheetData>
    <row r="1" spans="1:13" s="5" customFormat="1" ht="20.25" customHeight="1">
      <c r="A1" s="4" t="s">
        <v>0</v>
      </c>
    </row>
    <row r="2" spans="1:13">
      <c r="A2" s="1"/>
    </row>
    <row r="3" spans="1:13" ht="14.65" customHeight="1">
      <c r="A3" s="9" t="s">
        <v>259</v>
      </c>
    </row>
    <row r="4" spans="1:13" s="3" customFormat="1" ht="14.65" customHeight="1"/>
    <row r="5" spans="1:13" s="11" customFormat="1" ht="31.5" customHeight="1">
      <c r="A5" s="332" t="s">
        <v>64</v>
      </c>
      <c r="B5" s="171" t="s">
        <v>134</v>
      </c>
      <c r="C5" s="172" t="s">
        <v>135</v>
      </c>
      <c r="D5" s="172" t="s">
        <v>136</v>
      </c>
      <c r="E5" s="172" t="s">
        <v>137</v>
      </c>
      <c r="F5" s="172" t="s">
        <v>138</v>
      </c>
      <c r="G5" s="172" t="s">
        <v>129</v>
      </c>
      <c r="H5" s="172" t="s">
        <v>142</v>
      </c>
      <c r="I5" s="172" t="s">
        <v>130</v>
      </c>
      <c r="J5" s="172" t="s">
        <v>131</v>
      </c>
      <c r="K5" s="172" t="s">
        <v>132</v>
      </c>
      <c r="L5" s="172" t="s">
        <v>143</v>
      </c>
      <c r="M5" s="135" t="s">
        <v>133</v>
      </c>
    </row>
    <row r="6" spans="1:13" s="3" customFormat="1" ht="14.65" customHeight="1">
      <c r="A6" s="8"/>
      <c r="B6" s="379" t="s">
        <v>29</v>
      </c>
      <c r="C6" s="379"/>
      <c r="D6" s="379"/>
      <c r="E6" s="379"/>
      <c r="F6" s="379"/>
      <c r="G6" s="379"/>
      <c r="H6" s="379"/>
      <c r="I6" s="379"/>
      <c r="J6" s="379"/>
      <c r="K6" s="379"/>
      <c r="L6" s="379"/>
      <c r="M6" s="379"/>
    </row>
    <row r="7" spans="1:13" s="3" customFormat="1" ht="14.65" customHeight="1" thickBot="1">
      <c r="A7" s="8"/>
      <c r="B7" s="380" t="s">
        <v>3</v>
      </c>
      <c r="C7" s="380"/>
      <c r="D7" s="380"/>
      <c r="E7" s="380"/>
      <c r="F7" s="380"/>
      <c r="G7" s="380"/>
      <c r="H7" s="380"/>
      <c r="I7" s="380"/>
      <c r="J7" s="380"/>
      <c r="K7" s="380"/>
      <c r="L7" s="380"/>
      <c r="M7" s="380"/>
    </row>
    <row r="8" spans="1:13" s="3" customFormat="1" ht="14.65" customHeight="1" thickBot="1">
      <c r="A8" s="13" t="s">
        <v>1</v>
      </c>
      <c r="B8" s="39">
        <v>276555</v>
      </c>
      <c r="C8" s="39">
        <v>287661</v>
      </c>
      <c r="D8" s="39">
        <v>273657</v>
      </c>
      <c r="E8" s="39">
        <v>262961</v>
      </c>
      <c r="F8" s="39">
        <v>348862</v>
      </c>
      <c r="G8" s="39">
        <v>399195</v>
      </c>
      <c r="H8" s="39">
        <v>399753</v>
      </c>
      <c r="I8" s="39">
        <v>397438</v>
      </c>
      <c r="J8" s="39">
        <v>386881</v>
      </c>
      <c r="K8" s="39">
        <v>391547</v>
      </c>
      <c r="L8" s="39">
        <v>386038</v>
      </c>
      <c r="M8" s="39">
        <v>380149</v>
      </c>
    </row>
    <row r="9" spans="1:13" s="3" customFormat="1" ht="14.65" customHeight="1" thickBot="1">
      <c r="A9" s="14" t="s">
        <v>83</v>
      </c>
      <c r="B9" s="42">
        <v>91406</v>
      </c>
      <c r="C9" s="42">
        <v>95775</v>
      </c>
      <c r="D9" s="42">
        <v>90403</v>
      </c>
      <c r="E9" s="42">
        <v>86559</v>
      </c>
      <c r="F9" s="42">
        <v>107749</v>
      </c>
      <c r="G9" s="42">
        <v>124243</v>
      </c>
      <c r="H9" s="42">
        <v>124786</v>
      </c>
      <c r="I9" s="42">
        <v>124019</v>
      </c>
      <c r="J9" s="42">
        <v>120174</v>
      </c>
      <c r="K9" s="42">
        <v>121967</v>
      </c>
      <c r="L9" s="42">
        <v>120415</v>
      </c>
      <c r="M9" s="42">
        <v>118700</v>
      </c>
    </row>
    <row r="10" spans="1:13" s="3" customFormat="1" ht="14.65" customHeight="1" thickBot="1">
      <c r="A10" s="81" t="s">
        <v>84</v>
      </c>
      <c r="B10" s="39">
        <v>43205</v>
      </c>
      <c r="C10" s="39">
        <v>44952</v>
      </c>
      <c r="D10" s="39">
        <v>41559</v>
      </c>
      <c r="E10" s="39">
        <v>39275</v>
      </c>
      <c r="F10" s="39">
        <v>55795</v>
      </c>
      <c r="G10" s="39">
        <v>64564</v>
      </c>
      <c r="H10" s="39">
        <v>63979</v>
      </c>
      <c r="I10" s="39">
        <v>62927</v>
      </c>
      <c r="J10" s="39">
        <v>60514</v>
      </c>
      <c r="K10" s="39">
        <v>60779</v>
      </c>
      <c r="L10" s="39">
        <v>59221</v>
      </c>
      <c r="M10" s="39">
        <v>57875</v>
      </c>
    </row>
    <row r="11" spans="1:13" s="3" customFormat="1" ht="14.65" customHeight="1" thickBot="1">
      <c r="A11" s="82" t="s">
        <v>110</v>
      </c>
      <c r="B11" s="42">
        <v>45362</v>
      </c>
      <c r="C11" s="42">
        <v>48034</v>
      </c>
      <c r="D11" s="42">
        <v>42508</v>
      </c>
      <c r="E11" s="42">
        <v>39132</v>
      </c>
      <c r="F11" s="42">
        <v>60174</v>
      </c>
      <c r="G11" s="42">
        <v>72284</v>
      </c>
      <c r="H11" s="42">
        <v>70332</v>
      </c>
      <c r="I11" s="42">
        <v>68189</v>
      </c>
      <c r="J11" s="42">
        <v>64304</v>
      </c>
      <c r="K11" s="42">
        <v>64344</v>
      </c>
      <c r="L11" s="42">
        <v>61881</v>
      </c>
      <c r="M11" s="42">
        <v>59713</v>
      </c>
    </row>
    <row r="12" spans="1:13" s="3" customFormat="1" ht="14.65" customHeight="1" thickBot="1">
      <c r="A12" s="83" t="s">
        <v>8</v>
      </c>
      <c r="B12" s="39">
        <v>15806</v>
      </c>
      <c r="C12" s="39">
        <v>16138</v>
      </c>
      <c r="D12" s="39">
        <v>15471</v>
      </c>
      <c r="E12" s="39">
        <v>15087</v>
      </c>
      <c r="F12" s="39">
        <v>20685</v>
      </c>
      <c r="G12" s="39">
        <v>22374</v>
      </c>
      <c r="H12" s="39">
        <v>22294</v>
      </c>
      <c r="I12" s="39">
        <v>22162</v>
      </c>
      <c r="J12" s="39">
        <v>21744</v>
      </c>
      <c r="K12" s="39">
        <v>21854</v>
      </c>
      <c r="L12" s="39">
        <v>21462</v>
      </c>
      <c r="M12" s="39">
        <v>21088</v>
      </c>
    </row>
    <row r="13" spans="1:13" s="3" customFormat="1" ht="14.65" customHeight="1" thickBot="1">
      <c r="A13" s="14" t="s">
        <v>51</v>
      </c>
      <c r="B13" s="42">
        <v>31138</v>
      </c>
      <c r="C13" s="42">
        <v>31742</v>
      </c>
      <c r="D13" s="42">
        <v>31345</v>
      </c>
      <c r="E13" s="42">
        <v>30661</v>
      </c>
      <c r="F13" s="42">
        <v>38855</v>
      </c>
      <c r="G13" s="42">
        <v>41855</v>
      </c>
      <c r="H13" s="42">
        <v>42238</v>
      </c>
      <c r="I13" s="42">
        <v>42414</v>
      </c>
      <c r="J13" s="42">
        <v>42128</v>
      </c>
      <c r="K13" s="42">
        <v>42504</v>
      </c>
      <c r="L13" s="42">
        <v>42171</v>
      </c>
      <c r="M13" s="42">
        <v>41589</v>
      </c>
    </row>
    <row r="14" spans="1:13" s="3" customFormat="1" ht="14.65" customHeight="1" thickBot="1">
      <c r="A14" s="84" t="s">
        <v>9</v>
      </c>
      <c r="B14" s="39">
        <v>9291</v>
      </c>
      <c r="C14" s="39">
        <v>9537</v>
      </c>
      <c r="D14" s="39">
        <v>9279</v>
      </c>
      <c r="E14" s="39">
        <v>8987</v>
      </c>
      <c r="F14" s="39">
        <v>12261</v>
      </c>
      <c r="G14" s="39">
        <v>13116</v>
      </c>
      <c r="H14" s="39">
        <v>13040</v>
      </c>
      <c r="I14" s="39">
        <v>12890</v>
      </c>
      <c r="J14" s="39">
        <v>12600</v>
      </c>
      <c r="K14" s="39">
        <v>12640</v>
      </c>
      <c r="L14" s="39">
        <v>12485</v>
      </c>
      <c r="M14" s="39">
        <v>12296</v>
      </c>
    </row>
    <row r="15" spans="1:13" s="3" customFormat="1" ht="14.65" customHeight="1" thickBot="1">
      <c r="A15" s="85" t="s">
        <v>6</v>
      </c>
      <c r="B15" s="42">
        <v>40347</v>
      </c>
      <c r="C15" s="42">
        <v>41483</v>
      </c>
      <c r="D15" s="42">
        <v>43092</v>
      </c>
      <c r="E15" s="42">
        <v>43260</v>
      </c>
      <c r="F15" s="42">
        <v>53343</v>
      </c>
      <c r="G15" s="42">
        <v>60759</v>
      </c>
      <c r="H15" s="42">
        <v>63084</v>
      </c>
      <c r="I15" s="42">
        <v>64837</v>
      </c>
      <c r="J15" s="42">
        <v>65417</v>
      </c>
      <c r="K15" s="42">
        <v>67459</v>
      </c>
      <c r="L15" s="42">
        <v>68403</v>
      </c>
      <c r="M15" s="42">
        <v>68888</v>
      </c>
    </row>
    <row r="16" spans="1:13" s="3" customFormat="1" ht="14.65" customHeight="1" thickBot="1">
      <c r="A16" s="8"/>
      <c r="B16" s="364" t="s">
        <v>139</v>
      </c>
      <c r="C16" s="364"/>
      <c r="D16" s="364"/>
      <c r="E16" s="364"/>
      <c r="F16" s="364"/>
      <c r="G16" s="364"/>
      <c r="H16" s="364"/>
      <c r="I16" s="364"/>
      <c r="J16" s="364"/>
      <c r="K16" s="364"/>
      <c r="L16" s="364"/>
      <c r="M16" s="364"/>
    </row>
    <row r="17" spans="1:13" s="3" customFormat="1" ht="14.65" customHeight="1" thickBot="1">
      <c r="A17" s="13" t="s">
        <v>1</v>
      </c>
      <c r="B17" s="60">
        <v>41.370350313993114</v>
      </c>
      <c r="C17" s="60">
        <v>43.031716445819356</v>
      </c>
      <c r="D17" s="60">
        <v>40.936833381701334</v>
      </c>
      <c r="E17" s="60">
        <v>39.336799873146184</v>
      </c>
      <c r="F17" s="60">
        <v>50.24158624592976</v>
      </c>
      <c r="G17" s="60">
        <v>57.49032574898937</v>
      </c>
      <c r="H17" s="60">
        <v>57.57068647937912</v>
      </c>
      <c r="I17" s="60">
        <v>57.237290259213758</v>
      </c>
      <c r="J17" s="60">
        <v>55.716917085872211</v>
      </c>
      <c r="K17" s="60">
        <v>56.388894089453878</v>
      </c>
      <c r="L17" s="60">
        <v>55.595511896412425</v>
      </c>
      <c r="M17" s="60">
        <v>54.747403757944262</v>
      </c>
    </row>
    <row r="18" spans="1:13" s="3" customFormat="1" ht="14.65" customHeight="1" thickBot="1">
      <c r="A18" s="14" t="s">
        <v>83</v>
      </c>
      <c r="B18" s="61">
        <v>13.67358478711596</v>
      </c>
      <c r="C18" s="61">
        <v>14.327151204363293</v>
      </c>
      <c r="D18" s="61">
        <v>13.523544247747896</v>
      </c>
      <c r="E18" s="61">
        <v>12.948513506640378</v>
      </c>
      <c r="F18" s="61">
        <v>15.517541825743949</v>
      </c>
      <c r="G18" s="61">
        <v>17.892935888554934</v>
      </c>
      <c r="H18" s="61">
        <v>17.971136384256784</v>
      </c>
      <c r="I18" s="61">
        <v>17.860676383882346</v>
      </c>
      <c r="J18" s="61">
        <v>17.306936225551542</v>
      </c>
      <c r="K18" s="61">
        <v>17.565156278578105</v>
      </c>
      <c r="L18" s="61">
        <v>17.341643996203747</v>
      </c>
      <c r="M18" s="61">
        <v>17.094657163554249</v>
      </c>
    </row>
    <row r="19" spans="1:13" s="3" customFormat="1" ht="14.65" customHeight="1" thickBot="1">
      <c r="A19" s="81" t="s">
        <v>84</v>
      </c>
      <c r="B19" s="60">
        <v>6.463112166896539</v>
      </c>
      <c r="C19" s="60">
        <v>6.7244489787370263</v>
      </c>
      <c r="D19" s="60">
        <v>6.2168841232277119</v>
      </c>
      <c r="E19" s="60">
        <v>5.8752165340784996</v>
      </c>
      <c r="F19" s="60">
        <v>8.0353529607456551</v>
      </c>
      <c r="G19" s="60">
        <v>9.2982261592899444</v>
      </c>
      <c r="H19" s="60">
        <v>9.2139770064619828</v>
      </c>
      <c r="I19" s="60">
        <v>9.0624725470175083</v>
      </c>
      <c r="J19" s="60">
        <v>8.7149627935578913</v>
      </c>
      <c r="K19" s="60">
        <v>8.7531269397107305</v>
      </c>
      <c r="L19" s="60">
        <v>8.5287505634612142</v>
      </c>
      <c r="M19" s="60">
        <v>8.3349055041339692</v>
      </c>
    </row>
    <row r="20" spans="1:13" s="3" customFormat="1" ht="14.65" customHeight="1" thickBot="1">
      <c r="A20" s="82" t="s">
        <v>110</v>
      </c>
      <c r="B20" s="61">
        <v>6.7857816020081199</v>
      </c>
      <c r="C20" s="61">
        <v>7.1854907956187564</v>
      </c>
      <c r="D20" s="61">
        <v>6.3588467073356814</v>
      </c>
      <c r="E20" s="61">
        <v>5.8538249118156553</v>
      </c>
      <c r="F20" s="61">
        <v>8.6659974739655716</v>
      </c>
      <c r="G20" s="61">
        <v>10.41002694532734</v>
      </c>
      <c r="H20" s="61">
        <v>10.128908404609076</v>
      </c>
      <c r="I20" s="61">
        <v>9.8202828755315981</v>
      </c>
      <c r="J20" s="61">
        <v>9.2607820913664067</v>
      </c>
      <c r="K20" s="61">
        <v>9.2665427172007959</v>
      </c>
      <c r="L20" s="61">
        <v>8.911832181448192</v>
      </c>
      <c r="M20" s="61">
        <v>8.5996062612242188</v>
      </c>
    </row>
    <row r="21" spans="1:13" s="3" customFormat="1" ht="14.65" customHeight="1" thickBot="1">
      <c r="A21" s="83" t="s">
        <v>8</v>
      </c>
      <c r="B21" s="60">
        <v>2.3644474229826802</v>
      </c>
      <c r="C21" s="60">
        <v>2.4141118886558584</v>
      </c>
      <c r="D21" s="60">
        <v>2.3143341820172747</v>
      </c>
      <c r="E21" s="60">
        <v>2.2568909446121532</v>
      </c>
      <c r="F21" s="60">
        <v>2.9789636346092641</v>
      </c>
      <c r="G21" s="60">
        <v>3.2222060604664091</v>
      </c>
      <c r="H21" s="60">
        <v>3.2106848087976276</v>
      </c>
      <c r="I21" s="60">
        <v>3.1916747435441386</v>
      </c>
      <c r="J21" s="60">
        <v>3.1314762035747563</v>
      </c>
      <c r="K21" s="60">
        <v>3.1473179246193306</v>
      </c>
      <c r="L21" s="60">
        <v>3.0908637914423025</v>
      </c>
      <c r="M21" s="60">
        <v>3.0370019398907497</v>
      </c>
    </row>
    <row r="22" spans="1:13" s="3" customFormat="1" ht="14.65" customHeight="1" thickBot="1">
      <c r="A22" s="14" t="s">
        <v>51</v>
      </c>
      <c r="B22" s="61">
        <v>4.6579883497934134</v>
      </c>
      <c r="C22" s="61">
        <v>4.7483417752952191</v>
      </c>
      <c r="D22" s="61">
        <v>4.688953844957112</v>
      </c>
      <c r="E22" s="61">
        <v>4.5866330783292399</v>
      </c>
      <c r="F22" s="61">
        <v>5.5957279198812158</v>
      </c>
      <c r="G22" s="61">
        <v>6.0277748574605141</v>
      </c>
      <c r="H22" s="61">
        <v>6.0829328498248048</v>
      </c>
      <c r="I22" s="61">
        <v>6.1082796034961238</v>
      </c>
      <c r="J22" s="61">
        <v>6.0670911287802305</v>
      </c>
      <c r="K22" s="61">
        <v>6.1212410116235025</v>
      </c>
      <c r="L22" s="61">
        <v>6.0732838015522006</v>
      </c>
      <c r="M22" s="61">
        <v>5.9894666956618163</v>
      </c>
    </row>
    <row r="23" spans="1:13" s="3" customFormat="1" ht="14.65" customHeight="1" thickBot="1">
      <c r="A23" s="84" t="s">
        <v>9</v>
      </c>
      <c r="B23" s="60">
        <v>1.3898570800286019</v>
      </c>
      <c r="C23" s="60">
        <v>1.426656653991258</v>
      </c>
      <c r="D23" s="60">
        <v>1.388061978859692</v>
      </c>
      <c r="E23" s="60">
        <v>1.3443811837495474</v>
      </c>
      <c r="F23" s="60">
        <v>1.7657758338865934</v>
      </c>
      <c r="G23" s="60">
        <v>1.8889092110966936</v>
      </c>
      <c r="H23" s="60">
        <v>1.8779640220113514</v>
      </c>
      <c r="I23" s="60">
        <v>1.8563616751323864</v>
      </c>
      <c r="J23" s="60">
        <v>1.8145971378330541</v>
      </c>
      <c r="K23" s="60">
        <v>1.8203577636674448</v>
      </c>
      <c r="L23" s="60">
        <v>1.798035338559181</v>
      </c>
      <c r="M23" s="60">
        <v>1.7708163814916853</v>
      </c>
    </row>
    <row r="24" spans="1:13" s="3" customFormat="1" ht="14.65" customHeight="1" thickBot="1">
      <c r="A24" s="85" t="s">
        <v>6</v>
      </c>
      <c r="B24" s="61">
        <v>6.0355789051677968</v>
      </c>
      <c r="C24" s="61">
        <v>6.2055151491579483</v>
      </c>
      <c r="D24" s="61">
        <v>6.4462082975559696</v>
      </c>
      <c r="E24" s="61">
        <v>6.4713397139207105</v>
      </c>
      <c r="F24" s="61">
        <v>7.6822265970975083</v>
      </c>
      <c r="G24" s="61">
        <v>8.750246626793535</v>
      </c>
      <c r="H24" s="61">
        <v>9.0850830034174912</v>
      </c>
      <c r="I24" s="61">
        <v>9.3375424306096608</v>
      </c>
      <c r="J24" s="61">
        <v>9.4210715052083263</v>
      </c>
      <c r="K24" s="61">
        <v>9.7151514540539683</v>
      </c>
      <c r="L24" s="61">
        <v>9.8511022237455883</v>
      </c>
      <c r="M24" s="61">
        <v>9.9209498119875743</v>
      </c>
    </row>
    <row r="25" spans="1:13" s="3" customFormat="1" ht="14.65" customHeight="1">
      <c r="A25" s="8"/>
      <c r="B25" s="379" t="s">
        <v>30</v>
      </c>
      <c r="C25" s="379"/>
      <c r="D25" s="379"/>
      <c r="E25" s="379"/>
      <c r="F25" s="379"/>
      <c r="G25" s="379"/>
      <c r="H25" s="379"/>
      <c r="I25" s="379"/>
      <c r="J25" s="379"/>
      <c r="K25" s="379"/>
      <c r="L25" s="379"/>
      <c r="M25" s="379"/>
    </row>
    <row r="26" spans="1:13" s="3" customFormat="1" ht="14.65" customHeight="1" thickBot="1">
      <c r="A26" s="8"/>
      <c r="B26" s="380" t="s">
        <v>3</v>
      </c>
      <c r="C26" s="380"/>
      <c r="D26" s="380"/>
      <c r="E26" s="380"/>
      <c r="F26" s="380"/>
      <c r="G26" s="380"/>
      <c r="H26" s="380"/>
      <c r="I26" s="380"/>
      <c r="J26" s="380"/>
      <c r="K26" s="380"/>
      <c r="L26" s="380"/>
      <c r="M26" s="380"/>
    </row>
    <row r="27" spans="1:13" s="3" customFormat="1" ht="14.65" customHeight="1" thickBot="1">
      <c r="A27" s="13" t="s">
        <v>1</v>
      </c>
      <c r="B27" s="39">
        <v>181494</v>
      </c>
      <c r="C27" s="39">
        <v>191218</v>
      </c>
      <c r="D27" s="39">
        <v>178190</v>
      </c>
      <c r="E27" s="39">
        <v>169301</v>
      </c>
      <c r="F27" s="39">
        <v>248764</v>
      </c>
      <c r="G27" s="39">
        <v>292202</v>
      </c>
      <c r="H27" s="39">
        <v>291334</v>
      </c>
      <c r="I27" s="39">
        <v>288162</v>
      </c>
      <c r="J27" s="39">
        <v>277716</v>
      </c>
      <c r="K27" s="39">
        <v>281201</v>
      </c>
      <c r="L27" s="39">
        <v>275773</v>
      </c>
      <c r="M27" s="39">
        <v>270310</v>
      </c>
    </row>
    <row r="28" spans="1:13" s="3" customFormat="1" ht="14.65" customHeight="1" thickBot="1">
      <c r="A28" s="14" t="s">
        <v>83</v>
      </c>
      <c r="B28" s="42">
        <v>58222</v>
      </c>
      <c r="C28" s="42">
        <v>62123</v>
      </c>
      <c r="D28" s="42">
        <v>57001</v>
      </c>
      <c r="E28" s="42">
        <v>53606</v>
      </c>
      <c r="F28" s="42">
        <v>73295</v>
      </c>
      <c r="G28" s="42">
        <v>87554</v>
      </c>
      <c r="H28" s="42">
        <v>87461</v>
      </c>
      <c r="I28" s="42">
        <v>86337</v>
      </c>
      <c r="J28" s="42">
        <v>82618</v>
      </c>
      <c r="K28" s="42">
        <v>84041</v>
      </c>
      <c r="L28" s="42">
        <v>82465</v>
      </c>
      <c r="M28" s="42">
        <v>80845</v>
      </c>
    </row>
    <row r="29" spans="1:13" s="3" customFormat="1" ht="14.65" customHeight="1" thickBot="1">
      <c r="A29" s="81" t="s">
        <v>84</v>
      </c>
      <c r="B29" s="39">
        <v>32926</v>
      </c>
      <c r="C29" s="39">
        <v>34532</v>
      </c>
      <c r="D29" s="39">
        <v>31464</v>
      </c>
      <c r="E29" s="39">
        <v>29465</v>
      </c>
      <c r="F29" s="39">
        <v>45133</v>
      </c>
      <c r="G29" s="39">
        <v>52884</v>
      </c>
      <c r="H29" s="39">
        <v>52245</v>
      </c>
      <c r="I29" s="39">
        <v>51143</v>
      </c>
      <c r="J29" s="39">
        <v>48835</v>
      </c>
      <c r="K29" s="39" t="s">
        <v>53</v>
      </c>
      <c r="L29" s="39">
        <v>47541</v>
      </c>
      <c r="M29" s="39">
        <v>46382</v>
      </c>
    </row>
    <row r="30" spans="1:13" s="3" customFormat="1" ht="14.65" customHeight="1" thickBot="1">
      <c r="A30" s="82" t="s">
        <v>110</v>
      </c>
      <c r="B30" s="42">
        <v>43081</v>
      </c>
      <c r="C30" s="42">
        <v>45713</v>
      </c>
      <c r="D30" s="42">
        <v>40313</v>
      </c>
      <c r="E30" s="42">
        <v>37025</v>
      </c>
      <c r="F30" s="42">
        <v>57780</v>
      </c>
      <c r="G30" s="42">
        <v>69622</v>
      </c>
      <c r="H30" s="42">
        <v>67640</v>
      </c>
      <c r="I30" s="42">
        <v>65545</v>
      </c>
      <c r="J30" s="64" t="s">
        <v>53</v>
      </c>
      <c r="K30" s="42">
        <v>61743</v>
      </c>
      <c r="L30" s="42" t="s">
        <v>53</v>
      </c>
      <c r="M30" s="42" t="s">
        <v>53</v>
      </c>
    </row>
    <row r="31" spans="1:13" s="3" customFormat="1" ht="14.65" customHeight="1" thickBot="1">
      <c r="A31" s="83" t="s">
        <v>8</v>
      </c>
      <c r="B31" s="39">
        <v>8085</v>
      </c>
      <c r="C31" s="39">
        <v>8314</v>
      </c>
      <c r="D31" s="39">
        <v>7814</v>
      </c>
      <c r="E31" s="39" t="s">
        <v>53</v>
      </c>
      <c r="F31" s="39">
        <v>12656</v>
      </c>
      <c r="G31" s="39">
        <v>13839</v>
      </c>
      <c r="H31" s="39">
        <v>13680</v>
      </c>
      <c r="I31" s="39">
        <v>13488</v>
      </c>
      <c r="J31" s="76" t="s">
        <v>53</v>
      </c>
      <c r="K31" s="39" t="s">
        <v>53</v>
      </c>
      <c r="L31" s="39">
        <v>12635</v>
      </c>
      <c r="M31" s="39" t="s">
        <v>53</v>
      </c>
    </row>
    <row r="32" spans="1:13" s="3" customFormat="1" ht="14.65" customHeight="1" thickBot="1">
      <c r="A32" s="14" t="s">
        <v>51</v>
      </c>
      <c r="B32" s="42">
        <v>11772</v>
      </c>
      <c r="C32" s="42">
        <v>12150</v>
      </c>
      <c r="D32" s="42">
        <v>11755</v>
      </c>
      <c r="E32" s="42" t="s">
        <v>53</v>
      </c>
      <c r="F32" s="42">
        <v>18294</v>
      </c>
      <c r="G32" s="42">
        <v>19920</v>
      </c>
      <c r="H32" s="42">
        <v>19995</v>
      </c>
      <c r="I32" s="42">
        <v>20053</v>
      </c>
      <c r="J32" s="42">
        <v>19598</v>
      </c>
      <c r="K32" s="42">
        <v>19690</v>
      </c>
      <c r="L32" s="42">
        <v>19400</v>
      </c>
      <c r="M32" s="42">
        <v>19001</v>
      </c>
    </row>
    <row r="33" spans="1:13" s="3" customFormat="1" ht="14.65" customHeight="1" thickBot="1">
      <c r="A33" s="84" t="s">
        <v>9</v>
      </c>
      <c r="B33" s="39">
        <v>5121</v>
      </c>
      <c r="C33" s="39">
        <v>5308</v>
      </c>
      <c r="D33" s="39">
        <v>5056</v>
      </c>
      <c r="E33" s="39" t="s">
        <v>53</v>
      </c>
      <c r="F33" s="39">
        <v>7931</v>
      </c>
      <c r="G33" s="39">
        <v>8497</v>
      </c>
      <c r="H33" s="39">
        <v>8371</v>
      </c>
      <c r="I33" s="39">
        <v>8172</v>
      </c>
      <c r="J33" s="39">
        <v>7933</v>
      </c>
      <c r="K33" s="39" t="s">
        <v>53</v>
      </c>
      <c r="L33" s="39">
        <v>7754</v>
      </c>
      <c r="M33" s="39" t="s">
        <v>53</v>
      </c>
    </row>
    <row r="34" spans="1:13" s="3" customFormat="1" ht="14.65" customHeight="1" thickBot="1">
      <c r="A34" s="85" t="s">
        <v>6</v>
      </c>
      <c r="B34" s="42">
        <v>22287</v>
      </c>
      <c r="C34" s="42">
        <v>23078</v>
      </c>
      <c r="D34" s="42">
        <v>24787</v>
      </c>
      <c r="E34" s="42">
        <v>25358</v>
      </c>
      <c r="F34" s="42">
        <v>33675</v>
      </c>
      <c r="G34" s="42">
        <v>39886</v>
      </c>
      <c r="H34" s="42">
        <v>41942</v>
      </c>
      <c r="I34" s="42">
        <v>43424</v>
      </c>
      <c r="J34" s="42">
        <v>43984</v>
      </c>
      <c r="K34" s="42">
        <v>45776</v>
      </c>
      <c r="L34" s="42" t="s">
        <v>53</v>
      </c>
      <c r="M34" s="42">
        <v>47096</v>
      </c>
    </row>
    <row r="35" spans="1:13" s="3" customFormat="1" ht="14.65" customHeight="1" thickBot="1">
      <c r="A35" s="8"/>
      <c r="B35" s="364" t="s">
        <v>139</v>
      </c>
      <c r="C35" s="364"/>
      <c r="D35" s="364"/>
      <c r="E35" s="364"/>
      <c r="F35" s="364"/>
      <c r="G35" s="364"/>
      <c r="H35" s="364"/>
      <c r="I35" s="364"/>
      <c r="J35" s="364"/>
      <c r="K35" s="364"/>
      <c r="L35" s="364"/>
      <c r="M35" s="364"/>
    </row>
    <row r="36" spans="1:13" s="3" customFormat="1" ht="14.65" customHeight="1" thickBot="1">
      <c r="A36" s="13" t="s">
        <v>1</v>
      </c>
      <c r="B36" s="60">
        <v>33.90016026060092</v>
      </c>
      <c r="C36" s="60">
        <v>35.716447071041394</v>
      </c>
      <c r="D36" s="60">
        <v>33.283026198312221</v>
      </c>
      <c r="E36" s="60">
        <v>31.622703958698342</v>
      </c>
      <c r="F36" s="60">
        <v>44.712454436304292</v>
      </c>
      <c r="G36" s="60">
        <v>52.519932993507844</v>
      </c>
      <c r="H36" s="60">
        <v>52.363920023581684</v>
      </c>
      <c r="I36" s="60">
        <v>51.79378967726165</v>
      </c>
      <c r="J36" s="60">
        <v>49.916241884809224</v>
      </c>
      <c r="K36" s="60">
        <v>50.542630364293878</v>
      </c>
      <c r="L36" s="60">
        <v>49.567010086921513</v>
      </c>
      <c r="M36" s="60">
        <v>48.585098963987605</v>
      </c>
    </row>
    <row r="37" spans="1:13" s="3" customFormat="1" ht="14.65" customHeight="1" thickBot="1">
      <c r="A37" s="14" t="s">
        <v>83</v>
      </c>
      <c r="B37" s="61">
        <v>10.874933224749617</v>
      </c>
      <c r="C37" s="61">
        <v>11.603577285581402</v>
      </c>
      <c r="D37" s="61">
        <v>10.64687006190019</v>
      </c>
      <c r="E37" s="61">
        <v>10.012738663150149</v>
      </c>
      <c r="F37" s="61">
        <v>13.173929298085426</v>
      </c>
      <c r="G37" s="61">
        <v>15.736819779856352</v>
      </c>
      <c r="H37" s="61">
        <v>15.72010410450712</v>
      </c>
      <c r="I37" s="61">
        <v>15.518078092759417</v>
      </c>
      <c r="J37" s="61">
        <v>14.849630817234759</v>
      </c>
      <c r="K37" s="61">
        <v>15.105398623922468</v>
      </c>
      <c r="L37" s="61">
        <v>14.822130835208604</v>
      </c>
      <c r="M37" s="61">
        <v>14.530954554931663</v>
      </c>
    </row>
    <row r="38" spans="1:13" s="3" customFormat="1" ht="14.65" customHeight="1" thickBot="1">
      <c r="A38" s="81" t="s">
        <v>84</v>
      </c>
      <c r="B38" s="60">
        <v>6.1500472563310407</v>
      </c>
      <c r="C38" s="60">
        <v>6.4500222272861416</v>
      </c>
      <c r="D38" s="60">
        <v>5.8769691694466344</v>
      </c>
      <c r="E38" s="60">
        <v>5.5035881190485973</v>
      </c>
      <c r="F38" s="60">
        <v>8.1121352208266533</v>
      </c>
      <c r="G38" s="60">
        <v>9.5052879050405856</v>
      </c>
      <c r="H38" s="60">
        <v>9.3904350389313471</v>
      </c>
      <c r="I38" s="60">
        <v>9.1923632729651814</v>
      </c>
      <c r="J38" s="60">
        <v>8.7775269427928482</v>
      </c>
      <c r="K38" s="60" t="s">
        <v>53</v>
      </c>
      <c r="L38" s="60">
        <v>8.544945395460525</v>
      </c>
      <c r="M38" s="60">
        <v>8.3366285381512828</v>
      </c>
    </row>
    <row r="39" spans="1:13" s="3" customFormat="1" ht="14.65" customHeight="1" thickBot="1">
      <c r="A39" s="82" t="s">
        <v>110</v>
      </c>
      <c r="B39" s="61">
        <v>8.0468379350664385</v>
      </c>
      <c r="C39" s="61">
        <v>8.5384532050252346</v>
      </c>
      <c r="D39" s="61">
        <v>7.5298200523742107</v>
      </c>
      <c r="E39" s="61">
        <v>6.9156745327600309</v>
      </c>
      <c r="F39" s="61">
        <v>10.385287329877562</v>
      </c>
      <c r="G39" s="61">
        <v>12.513749991013078</v>
      </c>
      <c r="H39" s="61">
        <v>12.157508393785363</v>
      </c>
      <c r="I39" s="61">
        <v>11.78095635231611</v>
      </c>
      <c r="J39" s="61" t="s">
        <v>53</v>
      </c>
      <c r="K39" s="61">
        <v>11.097590785888375</v>
      </c>
      <c r="L39" s="61" t="s">
        <v>53</v>
      </c>
      <c r="M39" s="61" t="s">
        <v>53</v>
      </c>
    </row>
    <row r="40" spans="1:13" s="3" customFormat="1" ht="14.65" customHeight="1" thickBot="1">
      <c r="A40" s="83" t="s">
        <v>8</v>
      </c>
      <c r="B40" s="60">
        <v>1.5101479702191722</v>
      </c>
      <c r="C40" s="60">
        <v>1.552921487248262</v>
      </c>
      <c r="D40" s="60">
        <v>1.4595295286694634</v>
      </c>
      <c r="E40" s="60" t="s">
        <v>53</v>
      </c>
      <c r="F40" s="60">
        <v>2.2747697550524477</v>
      </c>
      <c r="G40" s="60">
        <v>2.4874003350324609</v>
      </c>
      <c r="H40" s="60">
        <v>2.458821922338613</v>
      </c>
      <c r="I40" s="60">
        <v>2.4243121409724568</v>
      </c>
      <c r="J40" s="60" t="s">
        <v>53</v>
      </c>
      <c r="K40" s="60" t="s">
        <v>53</v>
      </c>
      <c r="L40" s="60">
        <v>2.2709952477155242</v>
      </c>
      <c r="M40" s="60" t="s">
        <v>53</v>
      </c>
    </row>
    <row r="41" spans="1:13" s="3" customFormat="1" ht="14.65" customHeight="1" thickBot="1">
      <c r="A41" s="14" t="s">
        <v>51</v>
      </c>
      <c r="B41" s="61">
        <v>2.1988202727792325</v>
      </c>
      <c r="C41" s="61">
        <v>2.2694245934648043</v>
      </c>
      <c r="D41" s="61">
        <v>2.1956449461875533</v>
      </c>
      <c r="E41" s="61" t="s">
        <v>53</v>
      </c>
      <c r="F41" s="61">
        <v>3.2881351057940487</v>
      </c>
      <c r="G41" s="61">
        <v>3.5803898167386818</v>
      </c>
      <c r="H41" s="61">
        <v>3.5938702000848366</v>
      </c>
      <c r="I41" s="61">
        <v>3.6042950298725294</v>
      </c>
      <c r="J41" s="61">
        <v>3.5225140375725243</v>
      </c>
      <c r="K41" s="61">
        <v>3.5390499744771406</v>
      </c>
      <c r="L41" s="61">
        <v>3.4869258255386759</v>
      </c>
      <c r="M41" s="61">
        <v>3.4152101861371333</v>
      </c>
    </row>
    <row r="42" spans="1:13" s="3" customFormat="1" ht="14.65" customHeight="1" thickBot="1">
      <c r="A42" s="84" t="s">
        <v>9</v>
      </c>
      <c r="B42" s="60">
        <v>0.95652043976405454</v>
      </c>
      <c r="C42" s="60">
        <v>0.99144903227252523</v>
      </c>
      <c r="D42" s="60">
        <v>0.94437948514881076</v>
      </c>
      <c r="E42" s="60" t="s">
        <v>53</v>
      </c>
      <c r="F42" s="60">
        <v>1.4255056042447032</v>
      </c>
      <c r="G42" s="60">
        <v>1.527237563897017</v>
      </c>
      <c r="H42" s="60">
        <v>1.5045905198754772</v>
      </c>
      <c r="I42" s="60">
        <v>1.4688225693970134</v>
      </c>
      <c r="J42" s="60">
        <v>1.425865081133934</v>
      </c>
      <c r="K42" s="60" t="s">
        <v>53</v>
      </c>
      <c r="L42" s="60">
        <v>1.3936918995477781</v>
      </c>
      <c r="M42" s="60" t="s">
        <v>53</v>
      </c>
    </row>
    <row r="43" spans="1:13" s="3" customFormat="1" ht="14.65" customHeight="1" thickBot="1">
      <c r="A43" s="85" t="s">
        <v>6</v>
      </c>
      <c r="B43" s="61">
        <v>4.1628531616913653</v>
      </c>
      <c r="C43" s="61">
        <v>4.3105992401630253</v>
      </c>
      <c r="D43" s="61">
        <v>4.6298129545853586</v>
      </c>
      <c r="E43" s="61">
        <v>4.7364665712823459</v>
      </c>
      <c r="F43" s="61">
        <v>6.0526921224234496</v>
      </c>
      <c r="G43" s="61">
        <v>7.1690476019296723</v>
      </c>
      <c r="H43" s="61">
        <v>7.5385898440589258</v>
      </c>
      <c r="I43" s="61">
        <v>7.8049622189789423</v>
      </c>
      <c r="J43" s="61">
        <v>7.9056157479635631</v>
      </c>
      <c r="K43" s="61">
        <v>8.2277070407143533</v>
      </c>
      <c r="L43" s="61" t="s">
        <v>53</v>
      </c>
      <c r="M43" s="61">
        <v>8.4649617876066756</v>
      </c>
    </row>
    <row r="44" spans="1:13" s="3" customFormat="1" ht="14.65" customHeight="1">
      <c r="A44" s="8"/>
      <c r="B44" s="379" t="s">
        <v>41</v>
      </c>
      <c r="C44" s="379"/>
      <c r="D44" s="379"/>
      <c r="E44" s="379"/>
      <c r="F44" s="379"/>
      <c r="G44" s="379"/>
      <c r="H44" s="379"/>
      <c r="I44" s="379"/>
      <c r="J44" s="379"/>
      <c r="K44" s="379"/>
      <c r="L44" s="379"/>
      <c r="M44" s="379"/>
    </row>
    <row r="45" spans="1:13" s="3" customFormat="1" ht="14.65" customHeight="1" thickBot="1">
      <c r="A45" s="8"/>
      <c r="B45" s="380" t="s">
        <v>3</v>
      </c>
      <c r="C45" s="380"/>
      <c r="D45" s="380"/>
      <c r="E45" s="380"/>
      <c r="F45" s="380"/>
      <c r="G45" s="380"/>
      <c r="H45" s="380"/>
      <c r="I45" s="380"/>
      <c r="J45" s="380"/>
      <c r="K45" s="380"/>
      <c r="L45" s="380"/>
      <c r="M45" s="380"/>
    </row>
    <row r="46" spans="1:13" s="3" customFormat="1" ht="14.65" customHeight="1" thickBot="1">
      <c r="A46" s="13" t="s">
        <v>1</v>
      </c>
      <c r="B46" s="39">
        <v>95061</v>
      </c>
      <c r="C46" s="39">
        <v>96443</v>
      </c>
      <c r="D46" s="39">
        <v>95467</v>
      </c>
      <c r="E46" s="39">
        <v>93660</v>
      </c>
      <c r="F46" s="39">
        <v>100098</v>
      </c>
      <c r="G46" s="39">
        <v>106993</v>
      </c>
      <c r="H46" s="39">
        <v>108419</v>
      </c>
      <c r="I46" s="39">
        <v>109276</v>
      </c>
      <c r="J46" s="39">
        <v>109165</v>
      </c>
      <c r="K46" s="39">
        <v>110346</v>
      </c>
      <c r="L46" s="39">
        <v>110265</v>
      </c>
      <c r="M46" s="39">
        <v>109839</v>
      </c>
    </row>
    <row r="47" spans="1:13" s="3" customFormat="1" ht="14.65" customHeight="1" thickBot="1">
      <c r="A47" s="14" t="s">
        <v>83</v>
      </c>
      <c r="B47" s="42">
        <v>33184</v>
      </c>
      <c r="C47" s="42">
        <v>33652</v>
      </c>
      <c r="D47" s="42">
        <v>33402</v>
      </c>
      <c r="E47" s="42">
        <v>32953</v>
      </c>
      <c r="F47" s="42">
        <v>34454</v>
      </c>
      <c r="G47" s="42">
        <v>36689</v>
      </c>
      <c r="H47" s="42">
        <v>37325</v>
      </c>
      <c r="I47" s="42">
        <v>37682</v>
      </c>
      <c r="J47" s="42">
        <v>37556</v>
      </c>
      <c r="K47" s="42">
        <v>37926</v>
      </c>
      <c r="L47" s="42">
        <v>37950</v>
      </c>
      <c r="M47" s="42">
        <v>37855</v>
      </c>
    </row>
    <row r="48" spans="1:13" s="3" customFormat="1" ht="14.65" customHeight="1" thickBot="1">
      <c r="A48" s="81" t="s">
        <v>84</v>
      </c>
      <c r="B48" s="39">
        <v>10279</v>
      </c>
      <c r="C48" s="39">
        <v>10420</v>
      </c>
      <c r="D48" s="39">
        <v>10095</v>
      </c>
      <c r="E48" s="39">
        <v>9810</v>
      </c>
      <c r="F48" s="39">
        <v>10662</v>
      </c>
      <c r="G48" s="39">
        <v>11680</v>
      </c>
      <c r="H48" s="39">
        <v>11734</v>
      </c>
      <c r="I48" s="39">
        <v>11784</v>
      </c>
      <c r="J48" s="39">
        <v>11679</v>
      </c>
      <c r="K48" s="39" t="s">
        <v>53</v>
      </c>
      <c r="L48" s="39">
        <v>11680</v>
      </c>
      <c r="M48" s="39">
        <v>11493</v>
      </c>
    </row>
    <row r="49" spans="1:13" s="3" customFormat="1" ht="14.65" customHeight="1" thickBot="1">
      <c r="A49" s="82" t="s">
        <v>110</v>
      </c>
      <c r="B49" s="42">
        <v>2281</v>
      </c>
      <c r="C49" s="42">
        <v>2321</v>
      </c>
      <c r="D49" s="42">
        <v>2195</v>
      </c>
      <c r="E49" s="42">
        <v>2107</v>
      </c>
      <c r="F49" s="42">
        <v>2394</v>
      </c>
      <c r="G49" s="42">
        <v>2662</v>
      </c>
      <c r="H49" s="42">
        <v>2692</v>
      </c>
      <c r="I49" s="42">
        <v>2644</v>
      </c>
      <c r="J49" s="42" t="s">
        <v>53</v>
      </c>
      <c r="K49" s="42">
        <v>2601</v>
      </c>
      <c r="L49" s="42" t="s">
        <v>53</v>
      </c>
      <c r="M49" s="42" t="s">
        <v>53</v>
      </c>
    </row>
    <row r="50" spans="1:13" s="3" customFormat="1" ht="14.65" customHeight="1" thickBot="1">
      <c r="A50" s="83" t="s">
        <v>8</v>
      </c>
      <c r="B50" s="39">
        <v>7721</v>
      </c>
      <c r="C50" s="39">
        <v>7824</v>
      </c>
      <c r="D50" s="39">
        <v>7657</v>
      </c>
      <c r="E50" s="60" t="s">
        <v>53</v>
      </c>
      <c r="F50" s="39">
        <v>8029</v>
      </c>
      <c r="G50" s="39">
        <v>8535</v>
      </c>
      <c r="H50" s="39">
        <v>8614</v>
      </c>
      <c r="I50" s="39">
        <v>8674</v>
      </c>
      <c r="J50" s="39" t="s">
        <v>53</v>
      </c>
      <c r="K50" s="39" t="s">
        <v>53</v>
      </c>
      <c r="L50" s="39">
        <v>8827</v>
      </c>
      <c r="M50" s="39" t="s">
        <v>53</v>
      </c>
    </row>
    <row r="51" spans="1:13" s="3" customFormat="1" ht="14.65" customHeight="1" thickBot="1">
      <c r="A51" s="14" t="s">
        <v>51</v>
      </c>
      <c r="B51" s="42">
        <v>19366</v>
      </c>
      <c r="C51" s="42">
        <v>19592</v>
      </c>
      <c r="D51" s="42">
        <v>19590</v>
      </c>
      <c r="E51" s="61" t="s">
        <v>53</v>
      </c>
      <c r="F51" s="42">
        <v>20561</v>
      </c>
      <c r="G51" s="42">
        <v>21935</v>
      </c>
      <c r="H51" s="42">
        <v>22243</v>
      </c>
      <c r="I51" s="42">
        <v>22361</v>
      </c>
      <c r="J51" s="42">
        <v>22530</v>
      </c>
      <c r="K51" s="42">
        <v>22814</v>
      </c>
      <c r="L51" s="42">
        <v>22771</v>
      </c>
      <c r="M51" s="42">
        <v>22588</v>
      </c>
    </row>
    <row r="52" spans="1:13" s="3" customFormat="1" ht="14.65" customHeight="1" thickBot="1">
      <c r="A52" s="84" t="s">
        <v>9</v>
      </c>
      <c r="B52" s="39">
        <v>4170</v>
      </c>
      <c r="C52" s="39">
        <v>4229</v>
      </c>
      <c r="D52" s="39">
        <v>4223</v>
      </c>
      <c r="E52" s="60" t="s">
        <v>53</v>
      </c>
      <c r="F52" s="39">
        <v>4330</v>
      </c>
      <c r="G52" s="39">
        <v>4619</v>
      </c>
      <c r="H52" s="39">
        <v>4669</v>
      </c>
      <c r="I52" s="39">
        <v>4718</v>
      </c>
      <c r="J52" s="39">
        <v>4667</v>
      </c>
      <c r="K52" s="39" t="s">
        <v>53</v>
      </c>
      <c r="L52" s="39">
        <v>4731</v>
      </c>
      <c r="M52" s="39" t="s">
        <v>53</v>
      </c>
    </row>
    <row r="53" spans="1:13" s="3" customFormat="1" ht="14.65" customHeight="1" thickBot="1">
      <c r="A53" s="85" t="s">
        <v>6</v>
      </c>
      <c r="B53" s="42">
        <v>18060</v>
      </c>
      <c r="C53" s="42">
        <v>18405</v>
      </c>
      <c r="D53" s="42">
        <v>18305</v>
      </c>
      <c r="E53" s="42">
        <v>17902</v>
      </c>
      <c r="F53" s="42">
        <v>19668</v>
      </c>
      <c r="G53" s="42">
        <v>20873</v>
      </c>
      <c r="H53" s="42">
        <v>21142</v>
      </c>
      <c r="I53" s="42">
        <v>21413</v>
      </c>
      <c r="J53" s="42">
        <v>21433</v>
      </c>
      <c r="K53" s="42">
        <v>21683</v>
      </c>
      <c r="L53" s="42" t="s">
        <v>53</v>
      </c>
      <c r="M53" s="42">
        <v>21792</v>
      </c>
    </row>
    <row r="54" spans="1:13" s="3" customFormat="1" ht="14.65" customHeight="1" thickBot="1">
      <c r="A54" s="8"/>
      <c r="B54" s="364" t="s">
        <v>139</v>
      </c>
      <c r="C54" s="364"/>
      <c r="D54" s="364"/>
      <c r="E54" s="364"/>
      <c r="F54" s="364"/>
      <c r="G54" s="364"/>
      <c r="H54" s="364"/>
      <c r="I54" s="364"/>
      <c r="J54" s="364"/>
      <c r="K54" s="364"/>
      <c r="L54" s="364"/>
      <c r="M54" s="364"/>
    </row>
    <row r="55" spans="1:13" s="3" customFormat="1" ht="14.65" customHeight="1" thickBot="1">
      <c r="A55" s="13" t="s">
        <v>1</v>
      </c>
      <c r="B55" s="60">
        <v>71.416443790005104</v>
      </c>
      <c r="C55" s="60">
        <v>72.454698440364211</v>
      </c>
      <c r="D55" s="60">
        <v>71.721459266159812</v>
      </c>
      <c r="E55" s="60">
        <v>70.363915016377675</v>
      </c>
      <c r="F55" s="60">
        <v>72.532154632078544</v>
      </c>
      <c r="G55" s="60">
        <v>77.528350422086163</v>
      </c>
      <c r="H55" s="60">
        <v>78.561646317162428</v>
      </c>
      <c r="I55" s="60">
        <v>79.182638310206158</v>
      </c>
      <c r="J55" s="60">
        <v>79.102206441795587</v>
      </c>
      <c r="K55" s="60">
        <v>79.957972537226908</v>
      </c>
      <c r="L55" s="60">
        <v>79.899279011630014</v>
      </c>
      <c r="M55" s="60">
        <v>79.590594543675948</v>
      </c>
    </row>
    <row r="56" spans="1:13" s="3" customFormat="1" ht="12" thickBot="1">
      <c r="A56" s="14" t="s">
        <v>83</v>
      </c>
      <c r="B56" s="61">
        <v>24.930131922949784</v>
      </c>
      <c r="C56" s="61">
        <v>25.281726117137964</v>
      </c>
      <c r="D56" s="61">
        <v>25.093908705712654</v>
      </c>
      <c r="E56" s="61">
        <v>24.756588634792799</v>
      </c>
      <c r="F56" s="61">
        <v>24.965762110068475</v>
      </c>
      <c r="G56" s="61">
        <v>26.585268649686604</v>
      </c>
      <c r="H56" s="61">
        <v>27.046121517336328</v>
      </c>
      <c r="I56" s="61">
        <v>27.304807796818956</v>
      </c>
      <c r="J56" s="61">
        <v>27.213506757001557</v>
      </c>
      <c r="K56" s="61">
        <v>27.481612985036772</v>
      </c>
      <c r="L56" s="61">
        <v>27.499003659287705</v>
      </c>
      <c r="M56" s="61">
        <v>27.430165573711097</v>
      </c>
    </row>
    <row r="57" spans="1:13" s="3" customFormat="1" ht="12" thickBot="1">
      <c r="A57" s="81" t="s">
        <v>84</v>
      </c>
      <c r="B57" s="60">
        <v>7.7223006881629956</v>
      </c>
      <c r="C57" s="60">
        <v>7.8282297082068695</v>
      </c>
      <c r="D57" s="60">
        <v>7.5840670733539683</v>
      </c>
      <c r="E57" s="60">
        <v>7.3699552243291162</v>
      </c>
      <c r="F57" s="60">
        <v>7.7258070359769571</v>
      </c>
      <c r="G57" s="60">
        <v>8.4634614687873633</v>
      </c>
      <c r="H57" s="60">
        <v>8.5025904858519628</v>
      </c>
      <c r="I57" s="60">
        <v>8.5388210572080716</v>
      </c>
      <c r="J57" s="60">
        <v>8.4627368573602411</v>
      </c>
      <c r="K57" s="60" t="s">
        <v>53</v>
      </c>
      <c r="L57" s="60">
        <v>8.4634614687873633</v>
      </c>
      <c r="M57" s="60">
        <v>8.3279591319155095</v>
      </c>
    </row>
    <row r="58" spans="1:13" s="3" customFormat="1" ht="12" thickBot="1">
      <c r="A58" s="82" t="s">
        <v>110</v>
      </c>
      <c r="B58" s="61">
        <v>1.7136460618445173</v>
      </c>
      <c r="C58" s="61">
        <v>1.7436968476725667</v>
      </c>
      <c r="D58" s="61">
        <v>1.649036872314211</v>
      </c>
      <c r="E58" s="61">
        <v>1.5829251434925022</v>
      </c>
      <c r="F58" s="61">
        <v>1.7347197565305605</v>
      </c>
      <c r="G58" s="61">
        <v>1.9289156189993115</v>
      </c>
      <c r="H58" s="61">
        <v>1.9506539618129779</v>
      </c>
      <c r="I58" s="61">
        <v>1.9158726133111119</v>
      </c>
      <c r="J58" s="61" t="s">
        <v>53</v>
      </c>
      <c r="K58" s="61">
        <v>1.884714321944857</v>
      </c>
      <c r="L58" s="61" t="s">
        <v>53</v>
      </c>
      <c r="M58" s="61" t="s">
        <v>53</v>
      </c>
    </row>
    <row r="59" spans="1:13" s="3" customFormat="1" ht="12" thickBot="1">
      <c r="A59" s="83" t="s">
        <v>8</v>
      </c>
      <c r="B59" s="60">
        <v>5.8005529344592359</v>
      </c>
      <c r="C59" s="60">
        <v>5.8779337079664637</v>
      </c>
      <c r="D59" s="60">
        <v>5.7524716771343574</v>
      </c>
      <c r="E59" s="60" t="s">
        <v>53</v>
      </c>
      <c r="F59" s="60">
        <v>5.8179051483641899</v>
      </c>
      <c r="G59" s="60">
        <v>6.184558530488026</v>
      </c>
      <c r="H59" s="60">
        <v>6.2418028332306799</v>
      </c>
      <c r="I59" s="60">
        <v>6.2852795188580126</v>
      </c>
      <c r="J59" s="60" t="s">
        <v>53</v>
      </c>
      <c r="K59" s="60" t="s">
        <v>53</v>
      </c>
      <c r="L59" s="60">
        <v>6.3961450672077103</v>
      </c>
      <c r="M59" s="60" t="s">
        <v>53</v>
      </c>
    </row>
    <row r="60" spans="1:13" s="3" customFormat="1" ht="12" thickBot="1">
      <c r="A60" s="14" t="s">
        <v>51</v>
      </c>
      <c r="B60" s="61">
        <v>14.549087958650119</v>
      </c>
      <c r="C60" s="61">
        <v>14.718874898578598</v>
      </c>
      <c r="D60" s="61">
        <v>14.717372359287195</v>
      </c>
      <c r="E60" s="61" t="s">
        <v>53</v>
      </c>
      <c r="F60" s="61">
        <v>14.898735553059671</v>
      </c>
      <c r="G60" s="61">
        <v>15.894351653925582</v>
      </c>
      <c r="H60" s="61">
        <v>16.11753197347922</v>
      </c>
      <c r="I60" s="61">
        <v>16.203036121879641</v>
      </c>
      <c r="J60" s="61">
        <v>16.325495453063294</v>
      </c>
      <c r="K60" s="61">
        <v>16.531285098366002</v>
      </c>
      <c r="L60" s="61">
        <v>16.500126806999745</v>
      </c>
      <c r="M60" s="61">
        <v>16.367522915836382</v>
      </c>
    </row>
    <row r="61" spans="1:13" s="3" customFormat="1" ht="12" thickBot="1">
      <c r="A61" s="84" t="s">
        <v>9</v>
      </c>
      <c r="B61" s="60">
        <v>3.1327944225741504</v>
      </c>
      <c r="C61" s="60">
        <v>3.1771193316705233</v>
      </c>
      <c r="D61" s="60">
        <v>3.1726117137963157</v>
      </c>
      <c r="E61" s="60" t="s">
        <v>53</v>
      </c>
      <c r="F61" s="60">
        <v>3.1375674794391508</v>
      </c>
      <c r="G61" s="60">
        <v>3.346980181877468</v>
      </c>
      <c r="H61" s="60">
        <v>3.3832107532335787</v>
      </c>
      <c r="I61" s="60">
        <v>3.4187167131625666</v>
      </c>
      <c r="J61" s="60">
        <v>3.3817615303793342</v>
      </c>
      <c r="K61" s="60" t="s">
        <v>53</v>
      </c>
      <c r="L61" s="60">
        <v>3.4281366617151554</v>
      </c>
      <c r="M61" s="60" t="s">
        <v>53</v>
      </c>
    </row>
    <row r="62" spans="1:13" s="3" customFormat="1" ht="12" thickBot="1">
      <c r="A62" s="85" t="s">
        <v>6</v>
      </c>
      <c r="B62" s="61">
        <v>13.567929801364306</v>
      </c>
      <c r="C62" s="61">
        <v>13.827117829131232</v>
      </c>
      <c r="D62" s="61">
        <v>13.751990864561108</v>
      </c>
      <c r="E62" s="61">
        <v>13.449229197343511</v>
      </c>
      <c r="F62" s="61">
        <v>14.251657548639542</v>
      </c>
      <c r="G62" s="61">
        <v>15.1248143183218</v>
      </c>
      <c r="H62" s="61">
        <v>15.319734792217673</v>
      </c>
      <c r="I62" s="61">
        <v>15.516104488967791</v>
      </c>
      <c r="J62" s="61">
        <v>15.530596717510235</v>
      </c>
      <c r="K62" s="61">
        <v>15.711749574290787</v>
      </c>
      <c r="L62" s="61" t="s">
        <v>53</v>
      </c>
      <c r="M62" s="61">
        <v>15.790732219847108</v>
      </c>
    </row>
    <row r="63" spans="1:13" s="3" customFormat="1" ht="20" customHeight="1">
      <c r="A63" s="367" t="s">
        <v>128</v>
      </c>
      <c r="B63" s="367"/>
      <c r="C63" s="367"/>
      <c r="D63" s="367"/>
      <c r="E63" s="367"/>
      <c r="F63" s="367"/>
      <c r="G63" s="367"/>
      <c r="H63" s="367"/>
      <c r="I63" s="367"/>
      <c r="J63" s="367"/>
      <c r="K63" s="367"/>
      <c r="L63" s="367"/>
      <c r="M63" s="367"/>
    </row>
    <row r="64" spans="1:13" s="3" customFormat="1" ht="11.5"/>
    <row r="65" s="3" customFormat="1" ht="11.5"/>
    <row r="66" s="3" customFormat="1" ht="11.5"/>
    <row r="67" s="3" customFormat="1" ht="11.5"/>
    <row r="68" s="3" customFormat="1" ht="11.5"/>
    <row r="69" s="3" customFormat="1" ht="11.5"/>
    <row r="70" s="3" customFormat="1" ht="11.5"/>
    <row r="71" s="3" customFormat="1" ht="11.5"/>
    <row r="72" s="3" customFormat="1" ht="11.5"/>
    <row r="73" s="3" customFormat="1" ht="11.5"/>
    <row r="74" s="3" customFormat="1" ht="11.5"/>
    <row r="75" s="3" customFormat="1" ht="11.5"/>
    <row r="76" s="3" customFormat="1" ht="11.5"/>
    <row r="77" s="3" customFormat="1" ht="11.5"/>
    <row r="78" s="3" customFormat="1" ht="11.5"/>
    <row r="79" s="3" customFormat="1" ht="11.5"/>
    <row r="80" s="3" customFormat="1" ht="11.5"/>
    <row r="81" s="3" customFormat="1" ht="11.5"/>
    <row r="82" s="3" customFormat="1" ht="11.5"/>
    <row r="83" s="3" customFormat="1" ht="11.5"/>
    <row r="84" s="3" customFormat="1" ht="11.5"/>
    <row r="85" s="3" customFormat="1" ht="11.5"/>
    <row r="86" s="3" customFormat="1" ht="11.5"/>
    <row r="87" s="3" customFormat="1" ht="11.5"/>
    <row r="88" s="3" customFormat="1" ht="11.5"/>
    <row r="89" s="3" customFormat="1" ht="11.5"/>
    <row r="90" s="3" customFormat="1" ht="11.5"/>
  </sheetData>
  <mergeCells count="10">
    <mergeCell ref="B35:M35"/>
    <mergeCell ref="B44:M44"/>
    <mergeCell ref="B45:M45"/>
    <mergeCell ref="B54:M54"/>
    <mergeCell ref="A63:M63"/>
    <mergeCell ref="B26:M26"/>
    <mergeCell ref="B6:M6"/>
    <mergeCell ref="B7:M7"/>
    <mergeCell ref="B16:M16"/>
    <mergeCell ref="B25:M25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1"/>
  <sheetViews>
    <sheetView workbookViewId="0">
      <selection activeCell="I7" sqref="I7"/>
    </sheetView>
  </sheetViews>
  <sheetFormatPr baseColWidth="10" defaultColWidth="8.7265625" defaultRowHeight="14"/>
  <cols>
    <col min="1" max="1" width="23.453125" style="37" customWidth="1"/>
    <col min="2" max="4" width="14.54296875" style="37" customWidth="1"/>
    <col min="5" max="16384" width="8.7265625" style="37"/>
  </cols>
  <sheetData>
    <row r="1" spans="1:5" s="34" customFormat="1" ht="20.25" customHeight="1">
      <c r="A1" s="4" t="s">
        <v>0</v>
      </c>
    </row>
    <row r="2" spans="1:5" s="3" customFormat="1" ht="14.65" customHeight="1">
      <c r="A2" s="35"/>
    </row>
    <row r="3" spans="1:5" s="9" customFormat="1" ht="14.65" customHeight="1">
      <c r="A3" s="36" t="s">
        <v>284</v>
      </c>
    </row>
    <row r="4" spans="1:5" s="3" customFormat="1" ht="14.65" customHeight="1">
      <c r="A4" s="25"/>
    </row>
    <row r="5" spans="1:5" ht="30" customHeight="1">
      <c r="A5" s="131" t="s">
        <v>64</v>
      </c>
      <c r="B5" s="130">
        <v>2011</v>
      </c>
      <c r="C5" s="130">
        <v>2015</v>
      </c>
      <c r="D5" s="130" t="s">
        <v>11</v>
      </c>
      <c r="E5" s="46"/>
    </row>
    <row r="6" spans="1:5">
      <c r="A6" s="8"/>
      <c r="B6" s="361" t="s">
        <v>116</v>
      </c>
      <c r="C6" s="361"/>
      <c r="D6" s="361"/>
      <c r="E6" s="148"/>
    </row>
    <row r="7" spans="1:5">
      <c r="A7" s="26" t="s">
        <v>1</v>
      </c>
      <c r="B7" s="40">
        <f>B16+B34</f>
        <v>3122700</v>
      </c>
      <c r="C7" s="40">
        <f t="shared" ref="C7" si="0">C16+C34</f>
        <v>3341786</v>
      </c>
      <c r="D7" s="41">
        <f t="shared" ref="D7:D14" si="1">C7-B7</f>
        <v>219086</v>
      </c>
      <c r="E7" s="46"/>
    </row>
    <row r="8" spans="1:5">
      <c r="A8" s="27" t="s">
        <v>2</v>
      </c>
      <c r="B8" s="43">
        <f t="shared" ref="B8:C8" si="2">B17+B35</f>
        <v>1122566</v>
      </c>
      <c r="C8" s="43">
        <f t="shared" si="2"/>
        <v>1210625</v>
      </c>
      <c r="D8" s="44">
        <f t="shared" si="1"/>
        <v>88059</v>
      </c>
      <c r="E8" s="46"/>
    </row>
    <row r="9" spans="1:5">
      <c r="A9" s="30" t="s">
        <v>52</v>
      </c>
      <c r="B9" s="40">
        <f t="shared" ref="B9:C9" si="3">B18+B36</f>
        <v>510018</v>
      </c>
      <c r="C9" s="40">
        <f t="shared" si="3"/>
        <v>524512</v>
      </c>
      <c r="D9" s="41">
        <f t="shared" si="1"/>
        <v>14494</v>
      </c>
      <c r="E9" s="46"/>
    </row>
    <row r="10" spans="1:5">
      <c r="A10" s="27" t="s">
        <v>110</v>
      </c>
      <c r="B10" s="43">
        <f t="shared" ref="B10:C10" si="4">B19+B37</f>
        <v>598433</v>
      </c>
      <c r="C10" s="43">
        <f t="shared" si="4"/>
        <v>592162</v>
      </c>
      <c r="D10" s="44">
        <f t="shared" si="1"/>
        <v>-6271</v>
      </c>
      <c r="E10" s="46"/>
    </row>
    <row r="11" spans="1:5">
      <c r="A11" s="30" t="s">
        <v>8</v>
      </c>
      <c r="B11" s="40">
        <f t="shared" ref="B11:C11" si="5">B20+B38</f>
        <v>154013</v>
      </c>
      <c r="C11" s="40">
        <f t="shared" si="5"/>
        <v>170127</v>
      </c>
      <c r="D11" s="41">
        <f t="shared" si="1"/>
        <v>16114</v>
      </c>
      <c r="E11" s="46"/>
    </row>
    <row r="12" spans="1:5">
      <c r="A12" s="27" t="s">
        <v>51</v>
      </c>
      <c r="B12" s="43">
        <f t="shared" ref="B12:C12" si="6">B21+B39</f>
        <v>278564</v>
      </c>
      <c r="C12" s="43">
        <f t="shared" si="6"/>
        <v>308033</v>
      </c>
      <c r="D12" s="44">
        <f t="shared" si="1"/>
        <v>29469</v>
      </c>
      <c r="E12" s="46"/>
    </row>
    <row r="13" spans="1:5">
      <c r="A13" s="30" t="s">
        <v>9</v>
      </c>
      <c r="B13" s="40">
        <f t="shared" ref="B13:C13" si="7">B22+B40</f>
        <v>93458</v>
      </c>
      <c r="C13" s="40">
        <f t="shared" si="7"/>
        <v>103780</v>
      </c>
      <c r="D13" s="41">
        <f t="shared" si="1"/>
        <v>10322</v>
      </c>
      <c r="E13" s="46"/>
    </row>
    <row r="14" spans="1:5">
      <c r="A14" s="27" t="s">
        <v>6</v>
      </c>
      <c r="B14" s="42">
        <f t="shared" ref="B14:C14" si="8">B23+B41</f>
        <v>365648</v>
      </c>
      <c r="C14" s="42">
        <f t="shared" si="8"/>
        <v>432547</v>
      </c>
      <c r="D14" s="45">
        <f t="shared" si="1"/>
        <v>66899</v>
      </c>
      <c r="E14" s="46"/>
    </row>
    <row r="15" spans="1:5">
      <c r="A15" s="8"/>
      <c r="B15" s="361" t="s">
        <v>117</v>
      </c>
      <c r="C15" s="361"/>
      <c r="D15" s="361"/>
      <c r="E15" s="148"/>
    </row>
    <row r="16" spans="1:5">
      <c r="A16" s="26" t="s">
        <v>1</v>
      </c>
      <c r="B16" s="40">
        <f>SUM(B17:B23)</f>
        <v>1515492</v>
      </c>
      <c r="C16" s="40">
        <f t="shared" ref="C16" si="9">SUM(C17:C23)</f>
        <v>1625342</v>
      </c>
      <c r="D16" s="41">
        <f t="shared" ref="D16:D23" si="10">C16-B16</f>
        <v>109850</v>
      </c>
      <c r="E16" s="46"/>
    </row>
    <row r="17" spans="1:5">
      <c r="A17" s="27" t="s">
        <v>2</v>
      </c>
      <c r="B17" s="43">
        <v>544555</v>
      </c>
      <c r="C17" s="43">
        <v>588226</v>
      </c>
      <c r="D17" s="44">
        <f t="shared" si="10"/>
        <v>43671</v>
      </c>
      <c r="E17" s="46"/>
    </row>
    <row r="18" spans="1:5">
      <c r="A18" s="30" t="s">
        <v>52</v>
      </c>
      <c r="B18" s="40">
        <v>247882</v>
      </c>
      <c r="C18" s="40">
        <v>256925</v>
      </c>
      <c r="D18" s="41">
        <f t="shared" si="10"/>
        <v>9043</v>
      </c>
      <c r="E18" s="46"/>
    </row>
    <row r="19" spans="1:5">
      <c r="A19" s="27" t="s">
        <v>110</v>
      </c>
      <c r="B19" s="43">
        <v>291627</v>
      </c>
      <c r="C19" s="43">
        <v>289082</v>
      </c>
      <c r="D19" s="44">
        <f t="shared" si="10"/>
        <v>-2545</v>
      </c>
      <c r="E19" s="46"/>
    </row>
    <row r="20" spans="1:5">
      <c r="A20" s="30" t="s">
        <v>8</v>
      </c>
      <c r="B20" s="40">
        <v>74197</v>
      </c>
      <c r="C20" s="40">
        <v>82466</v>
      </c>
      <c r="D20" s="41">
        <f t="shared" si="10"/>
        <v>8269</v>
      </c>
      <c r="E20" s="46"/>
    </row>
    <row r="21" spans="1:5">
      <c r="A21" s="27" t="s">
        <v>51</v>
      </c>
      <c r="B21" s="43">
        <v>133981</v>
      </c>
      <c r="C21" s="43">
        <v>148334</v>
      </c>
      <c r="D21" s="44">
        <f t="shared" si="10"/>
        <v>14353</v>
      </c>
      <c r="E21" s="46"/>
    </row>
    <row r="22" spans="1:5">
      <c r="A22" s="30" t="s">
        <v>9</v>
      </c>
      <c r="B22" s="40">
        <v>45420</v>
      </c>
      <c r="C22" s="40">
        <v>50578</v>
      </c>
      <c r="D22" s="41">
        <f t="shared" si="10"/>
        <v>5158</v>
      </c>
      <c r="E22" s="46"/>
    </row>
    <row r="23" spans="1:5">
      <c r="A23" s="27" t="s">
        <v>6</v>
      </c>
      <c r="B23" s="42">
        <v>177830</v>
      </c>
      <c r="C23" s="42">
        <v>209731</v>
      </c>
      <c r="D23" s="45">
        <f t="shared" si="10"/>
        <v>31901</v>
      </c>
      <c r="E23" s="46"/>
    </row>
    <row r="24" spans="1:5">
      <c r="A24" s="8"/>
      <c r="B24" s="364" t="s">
        <v>118</v>
      </c>
      <c r="C24" s="364"/>
      <c r="D24" s="369"/>
      <c r="E24" s="148"/>
    </row>
    <row r="25" spans="1:5">
      <c r="A25" s="26" t="s">
        <v>1</v>
      </c>
      <c r="B25" s="188">
        <f t="shared" ref="B25:B32" si="11">B16*100/B7</f>
        <v>48.531463156883468</v>
      </c>
      <c r="C25" s="188">
        <f>C16*100/C7</f>
        <v>48.636926481827381</v>
      </c>
      <c r="D25" s="40" t="s">
        <v>103</v>
      </c>
      <c r="E25" s="47"/>
    </row>
    <row r="26" spans="1:5">
      <c r="A26" s="27" t="s">
        <v>2</v>
      </c>
      <c r="B26" s="189">
        <f t="shared" si="11"/>
        <v>48.509842628406702</v>
      </c>
      <c r="C26" s="189">
        <f t="shared" ref="C26:C32" si="12">C17*100/C8</f>
        <v>48.588621579762517</v>
      </c>
      <c r="D26" s="42" t="s">
        <v>103</v>
      </c>
      <c r="E26" s="47"/>
    </row>
    <row r="27" spans="1:5">
      <c r="A27" s="30" t="s">
        <v>52</v>
      </c>
      <c r="B27" s="188">
        <f t="shared" si="11"/>
        <v>48.602598339666443</v>
      </c>
      <c r="C27" s="188">
        <f t="shared" si="12"/>
        <v>48.983626685376123</v>
      </c>
      <c r="D27" s="39" t="s">
        <v>103</v>
      </c>
      <c r="E27" s="47"/>
    </row>
    <row r="28" spans="1:5">
      <c r="A28" s="27" t="s">
        <v>110</v>
      </c>
      <c r="B28" s="189">
        <f t="shared" si="11"/>
        <v>48.731771142299976</v>
      </c>
      <c r="C28" s="189">
        <f t="shared" si="12"/>
        <v>48.818059922791399</v>
      </c>
      <c r="D28" s="42" t="s">
        <v>103</v>
      </c>
      <c r="E28" s="47"/>
    </row>
    <row r="29" spans="1:5">
      <c r="A29" s="30" t="s">
        <v>8</v>
      </c>
      <c r="B29" s="188">
        <f t="shared" si="11"/>
        <v>48.175803341276385</v>
      </c>
      <c r="C29" s="188">
        <f t="shared" si="12"/>
        <v>48.473199433364485</v>
      </c>
      <c r="D29" s="39" t="s">
        <v>103</v>
      </c>
      <c r="E29" s="47"/>
    </row>
    <row r="30" spans="1:5">
      <c r="A30" s="27" t="s">
        <v>51</v>
      </c>
      <c r="B30" s="189">
        <f t="shared" si="11"/>
        <v>48.097026177108312</v>
      </c>
      <c r="C30" s="189">
        <f t="shared" si="12"/>
        <v>48.155230121448028</v>
      </c>
      <c r="D30" s="42" t="s">
        <v>103</v>
      </c>
      <c r="E30" s="47"/>
    </row>
    <row r="31" spans="1:5">
      <c r="A31" s="30" t="s">
        <v>9</v>
      </c>
      <c r="B31" s="188">
        <f t="shared" si="11"/>
        <v>48.599370840377496</v>
      </c>
      <c r="C31" s="188">
        <f t="shared" si="12"/>
        <v>48.735787242243205</v>
      </c>
      <c r="D31" s="39" t="s">
        <v>103</v>
      </c>
      <c r="E31" s="47"/>
    </row>
    <row r="32" spans="1:5">
      <c r="A32" s="27" t="s">
        <v>6</v>
      </c>
      <c r="B32" s="65">
        <f t="shared" si="11"/>
        <v>48.634205574760422</v>
      </c>
      <c r="C32" s="65">
        <f t="shared" si="12"/>
        <v>48.487447606849663</v>
      </c>
      <c r="D32" s="42" t="s">
        <v>103</v>
      </c>
      <c r="E32" s="47"/>
    </row>
    <row r="33" spans="1:5">
      <c r="A33" s="8"/>
      <c r="B33" s="361" t="s">
        <v>119</v>
      </c>
      <c r="C33" s="361"/>
      <c r="D33" s="361"/>
      <c r="E33" s="148"/>
    </row>
    <row r="34" spans="1:5">
      <c r="A34" s="26" t="s">
        <v>1</v>
      </c>
      <c r="B34" s="40">
        <f>SUM(B35:B41)</f>
        <v>1607208</v>
      </c>
      <c r="C34" s="40">
        <f t="shared" ref="C34" si="13">SUM(C35:C41)</f>
        <v>1716444</v>
      </c>
      <c r="D34" s="41">
        <f t="shared" ref="D34:D41" si="14">C34-B34</f>
        <v>109236</v>
      </c>
      <c r="E34" s="46"/>
    </row>
    <row r="35" spans="1:5">
      <c r="A35" s="27" t="s">
        <v>2</v>
      </c>
      <c r="B35" s="43">
        <v>578011</v>
      </c>
      <c r="C35" s="43">
        <v>622399</v>
      </c>
      <c r="D35" s="44">
        <f t="shared" si="14"/>
        <v>44388</v>
      </c>
      <c r="E35" s="46"/>
    </row>
    <row r="36" spans="1:5">
      <c r="A36" s="30" t="s">
        <v>52</v>
      </c>
      <c r="B36" s="40">
        <v>262136</v>
      </c>
      <c r="C36" s="40">
        <v>267587</v>
      </c>
      <c r="D36" s="41">
        <f t="shared" si="14"/>
        <v>5451</v>
      </c>
      <c r="E36" s="46"/>
    </row>
    <row r="37" spans="1:5">
      <c r="A37" s="27" t="s">
        <v>110</v>
      </c>
      <c r="B37" s="43">
        <v>306806</v>
      </c>
      <c r="C37" s="43">
        <v>303080</v>
      </c>
      <c r="D37" s="44">
        <f t="shared" si="14"/>
        <v>-3726</v>
      </c>
      <c r="E37" s="46"/>
    </row>
    <row r="38" spans="1:5">
      <c r="A38" s="30" t="s">
        <v>8</v>
      </c>
      <c r="B38" s="40">
        <v>79816</v>
      </c>
      <c r="C38" s="40">
        <v>87661</v>
      </c>
      <c r="D38" s="41">
        <f t="shared" si="14"/>
        <v>7845</v>
      </c>
      <c r="E38" s="46"/>
    </row>
    <row r="39" spans="1:5">
      <c r="A39" s="27" t="s">
        <v>51</v>
      </c>
      <c r="B39" s="43">
        <v>144583</v>
      </c>
      <c r="C39" s="43">
        <v>159699</v>
      </c>
      <c r="D39" s="44">
        <f t="shared" si="14"/>
        <v>15116</v>
      </c>
      <c r="E39" s="46"/>
    </row>
    <row r="40" spans="1:5">
      <c r="A40" s="30" t="s">
        <v>9</v>
      </c>
      <c r="B40" s="40">
        <v>48038</v>
      </c>
      <c r="C40" s="40">
        <v>53202</v>
      </c>
      <c r="D40" s="41">
        <f t="shared" si="14"/>
        <v>5164</v>
      </c>
      <c r="E40" s="46"/>
    </row>
    <row r="41" spans="1:5">
      <c r="A41" s="27" t="s">
        <v>6</v>
      </c>
      <c r="B41" s="42">
        <v>187818</v>
      </c>
      <c r="C41" s="42">
        <v>222816</v>
      </c>
      <c r="D41" s="45">
        <f t="shared" si="14"/>
        <v>34998</v>
      </c>
      <c r="E41" s="46"/>
    </row>
    <row r="42" spans="1:5">
      <c r="A42" s="8"/>
      <c r="B42" s="364" t="s">
        <v>118</v>
      </c>
      <c r="C42" s="364"/>
      <c r="D42" s="369"/>
      <c r="E42" s="148"/>
    </row>
    <row r="43" spans="1:5">
      <c r="A43" s="26" t="s">
        <v>1</v>
      </c>
      <c r="B43" s="188">
        <f t="shared" ref="B43:B50" si="15">B34*100/B7</f>
        <v>51.468536843116532</v>
      </c>
      <c r="C43" s="188">
        <f>C34*100/C7</f>
        <v>51.363073518172619</v>
      </c>
      <c r="D43" s="40" t="s">
        <v>103</v>
      </c>
      <c r="E43" s="47"/>
    </row>
    <row r="44" spans="1:5">
      <c r="A44" s="27" t="s">
        <v>2</v>
      </c>
      <c r="B44" s="189">
        <f t="shared" si="15"/>
        <v>51.490157371593298</v>
      </c>
      <c r="C44" s="189">
        <f t="shared" ref="C44:C50" si="16">C35*100/C8</f>
        <v>51.411378420237483</v>
      </c>
      <c r="D44" s="42" t="s">
        <v>103</v>
      </c>
      <c r="E44" s="47"/>
    </row>
    <row r="45" spans="1:5">
      <c r="A45" s="30" t="s">
        <v>52</v>
      </c>
      <c r="B45" s="188">
        <f t="shared" si="15"/>
        <v>51.397401660333557</v>
      </c>
      <c r="C45" s="188">
        <f t="shared" si="16"/>
        <v>51.016373314623877</v>
      </c>
      <c r="D45" s="39" t="s">
        <v>103</v>
      </c>
      <c r="E45" s="47"/>
    </row>
    <row r="46" spans="1:5">
      <c r="A46" s="27" t="s">
        <v>110</v>
      </c>
      <c r="B46" s="189">
        <f t="shared" si="15"/>
        <v>51.268228857700024</v>
      </c>
      <c r="C46" s="189">
        <f t="shared" si="16"/>
        <v>51.181940077208601</v>
      </c>
      <c r="D46" s="42" t="s">
        <v>103</v>
      </c>
      <c r="E46" s="47"/>
    </row>
    <row r="47" spans="1:5">
      <c r="A47" s="30" t="s">
        <v>8</v>
      </c>
      <c r="B47" s="188">
        <f t="shared" si="15"/>
        <v>51.824196658723615</v>
      </c>
      <c r="C47" s="188">
        <f t="shared" si="16"/>
        <v>51.526800566635515</v>
      </c>
      <c r="D47" s="39" t="s">
        <v>103</v>
      </c>
      <c r="E47" s="47"/>
    </row>
    <row r="48" spans="1:5">
      <c r="A48" s="27" t="s">
        <v>51</v>
      </c>
      <c r="B48" s="189">
        <f t="shared" si="15"/>
        <v>51.902973822891688</v>
      </c>
      <c r="C48" s="189">
        <f t="shared" si="16"/>
        <v>51.844769878551972</v>
      </c>
      <c r="D48" s="42" t="s">
        <v>103</v>
      </c>
      <c r="E48" s="47"/>
    </row>
    <row r="49" spans="1:5">
      <c r="A49" s="30" t="s">
        <v>9</v>
      </c>
      <c r="B49" s="188">
        <f t="shared" si="15"/>
        <v>51.400629159622504</v>
      </c>
      <c r="C49" s="188">
        <f t="shared" si="16"/>
        <v>51.264212757756795</v>
      </c>
      <c r="D49" s="39" t="s">
        <v>103</v>
      </c>
      <c r="E49" s="47"/>
    </row>
    <row r="50" spans="1:5">
      <c r="A50" s="27" t="s">
        <v>6</v>
      </c>
      <c r="B50" s="65">
        <f t="shared" si="15"/>
        <v>51.365794425239578</v>
      </c>
      <c r="C50" s="65">
        <f t="shared" si="16"/>
        <v>51.512552393150337</v>
      </c>
      <c r="D50" s="42" t="s">
        <v>103</v>
      </c>
      <c r="E50" s="47"/>
    </row>
    <row r="51" spans="1:5" s="3" customFormat="1" ht="30" customHeight="1">
      <c r="A51" s="363" t="s">
        <v>115</v>
      </c>
      <c r="B51" s="363"/>
      <c r="C51" s="363"/>
      <c r="D51" s="363"/>
    </row>
  </sheetData>
  <mergeCells count="6">
    <mergeCell ref="A51:D51"/>
    <mergeCell ref="B6:D6"/>
    <mergeCell ref="B33:D33"/>
    <mergeCell ref="B42:D42"/>
    <mergeCell ref="B15:D15"/>
    <mergeCell ref="B24:D24"/>
  </mergeCells>
  <hyperlinks>
    <hyperlink ref="A1" location="Inhalt!A1" display="Zurück zum Inhalt"/>
  </hyperlinks>
  <pageMargins left="0.7" right="0.7" top="0.75" bottom="0.75" header="0.3" footer="0.3"/>
  <pageSetup paperSize="9" orientation="portrait" horizontalDpi="4294967293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90"/>
  <sheetViews>
    <sheetView workbookViewId="0"/>
  </sheetViews>
  <sheetFormatPr baseColWidth="10" defaultColWidth="10.81640625" defaultRowHeight="14.65" customHeight="1"/>
  <cols>
    <col min="1" max="1" width="17.26953125" style="3" customWidth="1"/>
    <col min="2" max="2" width="11.453125" style="3" customWidth="1"/>
    <col min="3" max="9" width="11.7265625" style="3" customWidth="1"/>
    <col min="10" max="16384" width="10.81640625" style="3"/>
  </cols>
  <sheetData>
    <row r="1" spans="1:70" s="5" customFormat="1" ht="20.25" customHeight="1">
      <c r="A1" s="4" t="s">
        <v>0</v>
      </c>
      <c r="B1" s="4"/>
    </row>
    <row r="2" spans="1:70" ht="14.65" customHeight="1">
      <c r="A2" s="10"/>
      <c r="B2" s="10"/>
    </row>
    <row r="3" spans="1:70" s="9" customFormat="1" ht="14.65" customHeight="1">
      <c r="A3" s="9" t="s">
        <v>260</v>
      </c>
    </row>
    <row r="4" spans="1:70" ht="14.65" customHeight="1" thickBot="1"/>
    <row r="5" spans="1:70" ht="14.65" customHeight="1">
      <c r="A5" s="382" t="s">
        <v>16</v>
      </c>
      <c r="B5" s="388" t="s">
        <v>1</v>
      </c>
      <c r="C5" s="368" t="s">
        <v>10</v>
      </c>
      <c r="D5" s="368"/>
      <c r="E5" s="368"/>
      <c r="F5" s="368"/>
      <c r="G5" s="368"/>
      <c r="H5" s="368"/>
      <c r="I5" s="384"/>
      <c r="J5" s="153"/>
    </row>
    <row r="6" spans="1:70" ht="30" customHeight="1">
      <c r="A6" s="383"/>
      <c r="B6" s="388"/>
      <c r="C6" s="136" t="s">
        <v>2</v>
      </c>
      <c r="D6" s="136" t="s">
        <v>7</v>
      </c>
      <c r="E6" s="136" t="s">
        <v>106</v>
      </c>
      <c r="F6" s="136" t="s">
        <v>8</v>
      </c>
      <c r="G6" s="136" t="s">
        <v>51</v>
      </c>
      <c r="H6" s="136" t="s">
        <v>9</v>
      </c>
      <c r="I6" s="156" t="s">
        <v>6</v>
      </c>
      <c r="J6" s="153"/>
    </row>
    <row r="7" spans="1:70" ht="11.65" customHeight="1">
      <c r="A7" s="158"/>
      <c r="B7" s="386" t="s">
        <v>54</v>
      </c>
      <c r="C7" s="386"/>
      <c r="D7" s="386"/>
      <c r="E7" s="386"/>
      <c r="F7" s="386"/>
      <c r="G7" s="386"/>
      <c r="H7" s="386"/>
      <c r="I7" s="386"/>
      <c r="J7" s="160"/>
    </row>
    <row r="8" spans="1:70" s="152" customFormat="1" ht="12.5" thickBot="1">
      <c r="A8" s="159"/>
      <c r="B8" s="385" t="s">
        <v>5</v>
      </c>
      <c r="C8" s="385"/>
      <c r="D8" s="385"/>
      <c r="E8" s="385"/>
      <c r="F8" s="385"/>
      <c r="G8" s="385"/>
      <c r="H8" s="385"/>
      <c r="I8" s="385"/>
      <c r="J8" s="160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</row>
    <row r="9" spans="1:70" ht="14.65" customHeight="1" thickBot="1">
      <c r="A9" s="157" t="s">
        <v>1</v>
      </c>
      <c r="B9" s="146">
        <f>SUM(B10:B23)</f>
        <v>3341786</v>
      </c>
      <c r="C9" s="146">
        <f t="shared" ref="C9:I9" si="0">SUM(C10:C23)</f>
        <v>1210625</v>
      </c>
      <c r="D9" s="146">
        <f t="shared" si="0"/>
        <v>524512</v>
      </c>
      <c r="E9" s="146">
        <f t="shared" si="0"/>
        <v>592162</v>
      </c>
      <c r="F9" s="146">
        <f t="shared" si="0"/>
        <v>170127</v>
      </c>
      <c r="G9" s="146">
        <f t="shared" si="0"/>
        <v>308033</v>
      </c>
      <c r="H9" s="146">
        <f>SUM(H10:H23)</f>
        <v>103780</v>
      </c>
      <c r="I9" s="146">
        <f t="shared" si="0"/>
        <v>432547</v>
      </c>
      <c r="J9" s="153"/>
    </row>
    <row r="10" spans="1:70" ht="14.65" customHeight="1" thickBot="1">
      <c r="A10" s="14" t="s">
        <v>13</v>
      </c>
      <c r="B10" s="23">
        <f>SUM(C10:I10)</f>
        <v>13225</v>
      </c>
      <c r="C10" s="23">
        <v>3547</v>
      </c>
      <c r="D10" s="23">
        <v>1569</v>
      </c>
      <c r="E10" s="23">
        <v>1118</v>
      </c>
      <c r="F10" s="23">
        <v>823</v>
      </c>
      <c r="G10" s="23">
        <v>1707</v>
      </c>
      <c r="H10" s="23">
        <v>422</v>
      </c>
      <c r="I10" s="23">
        <v>4039</v>
      </c>
      <c r="J10" s="153"/>
    </row>
    <row r="11" spans="1:70" ht="14.65" customHeight="1" thickBot="1">
      <c r="A11" s="84" t="s">
        <v>14</v>
      </c>
      <c r="B11" s="22">
        <f t="shared" ref="B11:B23" si="1">SUM(C11:I11)</f>
        <v>200265</v>
      </c>
      <c r="C11" s="22">
        <v>61200</v>
      </c>
      <c r="D11" s="22">
        <v>25776</v>
      </c>
      <c r="E11" s="22">
        <v>19186</v>
      </c>
      <c r="F11" s="22">
        <v>12216</v>
      </c>
      <c r="G11" s="22">
        <v>26640</v>
      </c>
      <c r="H11" s="22">
        <v>7181</v>
      </c>
      <c r="I11" s="22">
        <v>48066</v>
      </c>
      <c r="J11" s="153"/>
    </row>
    <row r="12" spans="1:70" ht="14.65" customHeight="1" thickBot="1">
      <c r="A12" s="85" t="s">
        <v>15</v>
      </c>
      <c r="B12" s="23">
        <f t="shared" si="1"/>
        <v>380149</v>
      </c>
      <c r="C12" s="23">
        <v>118700</v>
      </c>
      <c r="D12" s="23">
        <v>57875</v>
      </c>
      <c r="E12" s="23">
        <v>59713</v>
      </c>
      <c r="F12" s="23">
        <v>21088</v>
      </c>
      <c r="G12" s="23">
        <v>41589</v>
      </c>
      <c r="H12" s="23">
        <v>12296</v>
      </c>
      <c r="I12" s="23">
        <v>68888</v>
      </c>
      <c r="J12" s="153"/>
    </row>
    <row r="13" spans="1:70" ht="14.65" customHeight="1" thickBot="1">
      <c r="A13" s="84" t="s">
        <v>17</v>
      </c>
      <c r="B13" s="22">
        <f t="shared" si="1"/>
        <v>612931</v>
      </c>
      <c r="C13" s="22">
        <v>210307</v>
      </c>
      <c r="D13" s="22">
        <v>105694</v>
      </c>
      <c r="E13" s="22">
        <v>126681</v>
      </c>
      <c r="F13" s="22">
        <v>29191</v>
      </c>
      <c r="G13" s="22">
        <v>52275</v>
      </c>
      <c r="H13" s="22">
        <v>18516</v>
      </c>
      <c r="I13" s="22">
        <v>70267</v>
      </c>
      <c r="J13" s="153"/>
    </row>
    <row r="14" spans="1:70" ht="14.65" customHeight="1" thickBot="1">
      <c r="A14" s="85" t="s">
        <v>18</v>
      </c>
      <c r="B14" s="23">
        <f t="shared" si="1"/>
        <v>670925</v>
      </c>
      <c r="C14" s="23">
        <v>232562</v>
      </c>
      <c r="D14" s="23">
        <v>117439</v>
      </c>
      <c r="E14" s="23">
        <v>143051</v>
      </c>
      <c r="F14" s="23">
        <v>32088</v>
      </c>
      <c r="G14" s="23">
        <v>55289</v>
      </c>
      <c r="H14" s="23">
        <v>19913</v>
      </c>
      <c r="I14" s="23">
        <v>70583</v>
      </c>
      <c r="J14" s="153"/>
    </row>
    <row r="15" spans="1:70" ht="14.65" customHeight="1" thickBot="1">
      <c r="A15" s="83" t="s">
        <v>19</v>
      </c>
      <c r="B15" s="22">
        <f t="shared" si="1"/>
        <v>664360</v>
      </c>
      <c r="C15" s="22">
        <v>231790</v>
      </c>
      <c r="D15" s="22">
        <v>116854</v>
      </c>
      <c r="E15" s="22">
        <v>143729</v>
      </c>
      <c r="F15" s="22">
        <v>31422</v>
      </c>
      <c r="G15" s="22">
        <v>54236</v>
      </c>
      <c r="H15" s="22">
        <v>19692</v>
      </c>
      <c r="I15" s="22">
        <v>66637</v>
      </c>
      <c r="J15" s="153"/>
    </row>
    <row r="16" spans="1:70" ht="14.65" customHeight="1" thickBot="1">
      <c r="A16" s="85" t="s">
        <v>20</v>
      </c>
      <c r="B16" s="23">
        <f t="shared" si="1"/>
        <v>381439</v>
      </c>
      <c r="C16" s="23">
        <v>143469</v>
      </c>
      <c r="D16" s="23">
        <v>62133</v>
      </c>
      <c r="E16" s="23">
        <v>72206</v>
      </c>
      <c r="F16" s="23">
        <v>18963</v>
      </c>
      <c r="G16" s="23">
        <v>32829</v>
      </c>
      <c r="H16" s="23">
        <v>11895</v>
      </c>
      <c r="I16" s="23">
        <v>39944</v>
      </c>
      <c r="J16" s="153"/>
    </row>
    <row r="17" spans="1:70" ht="14.65" customHeight="1" thickBot="1">
      <c r="A17" s="83" t="s">
        <v>21</v>
      </c>
      <c r="B17" s="22">
        <f t="shared" si="1"/>
        <v>130452</v>
      </c>
      <c r="C17" s="22">
        <v>64838</v>
      </c>
      <c r="D17" s="22">
        <v>12179</v>
      </c>
      <c r="E17" s="22">
        <v>8758</v>
      </c>
      <c r="F17" s="22">
        <v>7685</v>
      </c>
      <c r="G17" s="22">
        <v>13387</v>
      </c>
      <c r="H17" s="22">
        <v>4575</v>
      </c>
      <c r="I17" s="22">
        <v>19030</v>
      </c>
      <c r="J17" s="153"/>
    </row>
    <row r="18" spans="1:70" ht="14.65" customHeight="1" thickBot="1">
      <c r="A18" s="85" t="s">
        <v>55</v>
      </c>
      <c r="B18" s="23">
        <f t="shared" si="1"/>
        <v>113907</v>
      </c>
      <c r="C18" s="23">
        <v>57575</v>
      </c>
      <c r="D18" s="23">
        <v>9989</v>
      </c>
      <c r="E18" s="23">
        <v>6810</v>
      </c>
      <c r="F18" s="23">
        <v>6736</v>
      </c>
      <c r="G18" s="23">
        <v>11639</v>
      </c>
      <c r="H18" s="23">
        <v>3937</v>
      </c>
      <c r="I18" s="23">
        <v>17221</v>
      </c>
      <c r="J18" s="153"/>
    </row>
    <row r="19" spans="1:70" ht="14.65" customHeight="1" thickBot="1">
      <c r="A19" s="83" t="s">
        <v>56</v>
      </c>
      <c r="B19" s="22">
        <f t="shared" si="1"/>
        <v>98748</v>
      </c>
      <c r="C19" s="22">
        <v>50638</v>
      </c>
      <c r="D19" s="22">
        <v>8355</v>
      </c>
      <c r="E19" s="22">
        <v>5644</v>
      </c>
      <c r="F19" s="22">
        <v>5872</v>
      </c>
      <c r="G19" s="22">
        <v>10178</v>
      </c>
      <c r="H19" s="22">
        <v>3182</v>
      </c>
      <c r="I19" s="22">
        <v>14879</v>
      </c>
      <c r="J19" s="153"/>
    </row>
    <row r="20" spans="1:70" ht="14.65" customHeight="1" thickBot="1">
      <c r="A20" s="82" t="s">
        <v>57</v>
      </c>
      <c r="B20" s="23">
        <f t="shared" si="1"/>
        <v>58864</v>
      </c>
      <c r="C20" s="23">
        <v>29665</v>
      </c>
      <c r="D20" s="23">
        <v>4982</v>
      </c>
      <c r="E20" s="23">
        <v>3299</v>
      </c>
      <c r="F20" s="23">
        <v>3252</v>
      </c>
      <c r="G20" s="23">
        <v>6422</v>
      </c>
      <c r="H20" s="23">
        <v>1890</v>
      </c>
      <c r="I20" s="23">
        <v>9354</v>
      </c>
      <c r="J20" s="153"/>
    </row>
    <row r="21" spans="1:70" ht="14.65" customHeight="1" thickBot="1">
      <c r="A21" s="83" t="s">
        <v>58</v>
      </c>
      <c r="B21" s="22">
        <f t="shared" si="1"/>
        <v>11031</v>
      </c>
      <c r="C21" s="22">
        <v>4776</v>
      </c>
      <c r="D21" s="22">
        <v>1084</v>
      </c>
      <c r="E21" s="22">
        <v>1008</v>
      </c>
      <c r="F21" s="22">
        <v>586</v>
      </c>
      <c r="G21" s="22">
        <v>1180</v>
      </c>
      <c r="H21" s="22">
        <v>231</v>
      </c>
      <c r="I21" s="22">
        <v>2166</v>
      </c>
      <c r="J21" s="153"/>
    </row>
    <row r="22" spans="1:70" ht="14.65" customHeight="1" thickBot="1">
      <c r="A22" s="82" t="s">
        <v>59</v>
      </c>
      <c r="B22" s="23">
        <f t="shared" si="1"/>
        <v>3727</v>
      </c>
      <c r="C22" s="23">
        <v>1121</v>
      </c>
      <c r="D22" s="23">
        <v>391</v>
      </c>
      <c r="E22" s="23">
        <v>588</v>
      </c>
      <c r="F22" s="23">
        <v>134</v>
      </c>
      <c r="G22" s="23">
        <v>468</v>
      </c>
      <c r="H22" s="23">
        <v>38</v>
      </c>
      <c r="I22" s="23">
        <v>987</v>
      </c>
      <c r="J22" s="153"/>
    </row>
    <row r="23" spans="1:70" ht="14.65" customHeight="1" thickBot="1">
      <c r="A23" s="83" t="s">
        <v>120</v>
      </c>
      <c r="B23" s="22">
        <f t="shared" si="1"/>
        <v>1763</v>
      </c>
      <c r="C23" s="22">
        <v>437</v>
      </c>
      <c r="D23" s="22">
        <v>192</v>
      </c>
      <c r="E23" s="22">
        <v>371</v>
      </c>
      <c r="F23" s="22">
        <v>71</v>
      </c>
      <c r="G23" s="22">
        <v>194</v>
      </c>
      <c r="H23" s="22">
        <v>12</v>
      </c>
      <c r="I23" s="22">
        <v>486</v>
      </c>
      <c r="J23" s="153"/>
    </row>
    <row r="24" spans="1:70" ht="11.65" customHeight="1">
      <c r="A24" s="158"/>
      <c r="B24" s="386" t="s">
        <v>121</v>
      </c>
      <c r="C24" s="386"/>
      <c r="D24" s="386"/>
      <c r="E24" s="386"/>
      <c r="F24" s="386"/>
      <c r="G24" s="386"/>
      <c r="H24" s="386"/>
      <c r="I24" s="386"/>
      <c r="J24" s="153"/>
    </row>
    <row r="25" spans="1:70" s="152" customFormat="1" ht="12.5" thickBot="1">
      <c r="A25" s="159"/>
      <c r="B25" s="385" t="s">
        <v>5</v>
      </c>
      <c r="C25" s="385"/>
      <c r="D25" s="385"/>
      <c r="E25" s="385"/>
      <c r="F25" s="385"/>
      <c r="G25" s="385"/>
      <c r="H25" s="385"/>
      <c r="I25" s="385"/>
      <c r="J25" s="15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</row>
    <row r="26" spans="1:70" ht="14.65" customHeight="1" thickBot="1">
      <c r="A26" s="157" t="s">
        <v>1</v>
      </c>
      <c r="B26" s="146">
        <f>SUM(B27:B40)</f>
        <v>1625342</v>
      </c>
      <c r="C26" s="146">
        <f t="shared" ref="C26:I26" si="2">SUM(C27:C40)</f>
        <v>588226</v>
      </c>
      <c r="D26" s="146">
        <f t="shared" si="2"/>
        <v>256925</v>
      </c>
      <c r="E26" s="146">
        <f t="shared" si="2"/>
        <v>289082</v>
      </c>
      <c r="F26" s="146">
        <f t="shared" si="2"/>
        <v>82466</v>
      </c>
      <c r="G26" s="146">
        <f t="shared" si="2"/>
        <v>148334</v>
      </c>
      <c r="H26" s="146">
        <f>SUM(H27:H40)</f>
        <v>50578</v>
      </c>
      <c r="I26" s="146">
        <f t="shared" si="2"/>
        <v>209731</v>
      </c>
      <c r="J26" s="153"/>
    </row>
    <row r="27" spans="1:70" ht="14.65" customHeight="1" thickBot="1">
      <c r="A27" s="14" t="s">
        <v>13</v>
      </c>
      <c r="B27" s="23">
        <f>SUM(C27:I27)</f>
        <v>6415</v>
      </c>
      <c r="C27" s="23">
        <v>1729</v>
      </c>
      <c r="D27" s="23">
        <v>774</v>
      </c>
      <c r="E27" s="23">
        <v>528</v>
      </c>
      <c r="F27" s="23">
        <v>398</v>
      </c>
      <c r="G27" s="23">
        <v>818</v>
      </c>
      <c r="H27" s="23">
        <v>202</v>
      </c>
      <c r="I27" s="23">
        <v>1966</v>
      </c>
      <c r="J27" s="153"/>
    </row>
    <row r="28" spans="1:70" ht="14.65" customHeight="1" thickBot="1">
      <c r="A28" s="84" t="s">
        <v>14</v>
      </c>
      <c r="B28" s="22">
        <f t="shared" ref="B28:B40" si="3">SUM(C28:I28)</f>
        <v>97245</v>
      </c>
      <c r="C28" s="22">
        <v>29540</v>
      </c>
      <c r="D28" s="22">
        <v>12806</v>
      </c>
      <c r="E28" s="22">
        <v>9211</v>
      </c>
      <c r="F28" s="22">
        <v>5912</v>
      </c>
      <c r="G28" s="22">
        <v>12907</v>
      </c>
      <c r="H28" s="22">
        <v>3524</v>
      </c>
      <c r="I28" s="22">
        <v>23345</v>
      </c>
      <c r="J28" s="153"/>
    </row>
    <row r="29" spans="1:70" ht="14.65" customHeight="1" thickBot="1">
      <c r="A29" s="85" t="s">
        <v>15</v>
      </c>
      <c r="B29" s="23">
        <f t="shared" si="3"/>
        <v>185467</v>
      </c>
      <c r="C29" s="23">
        <v>57565</v>
      </c>
      <c r="D29" s="23">
        <v>28490</v>
      </c>
      <c r="E29" s="23">
        <v>29278</v>
      </c>
      <c r="F29" s="23">
        <v>10380</v>
      </c>
      <c r="G29" s="23">
        <v>20221</v>
      </c>
      <c r="H29" s="23">
        <v>6023</v>
      </c>
      <c r="I29" s="23">
        <v>33510</v>
      </c>
    </row>
    <row r="30" spans="1:70" ht="14.65" customHeight="1" thickBot="1">
      <c r="A30" s="84" t="s">
        <v>17</v>
      </c>
      <c r="B30" s="22">
        <f>SUM(C30:I30)</f>
        <v>299947</v>
      </c>
      <c r="C30" s="22">
        <v>102716</v>
      </c>
      <c r="D30" s="22">
        <v>52097</v>
      </c>
      <c r="E30" s="22">
        <v>62365</v>
      </c>
      <c r="F30" s="22">
        <v>14119</v>
      </c>
      <c r="G30" s="22">
        <v>25221</v>
      </c>
      <c r="H30" s="22">
        <v>9010</v>
      </c>
      <c r="I30" s="22">
        <v>34419</v>
      </c>
      <c r="J30" s="151"/>
      <c r="K30" s="152"/>
    </row>
    <row r="31" spans="1:70" ht="14.65" customHeight="1" thickBot="1">
      <c r="A31" s="85" t="s">
        <v>18</v>
      </c>
      <c r="B31" s="23">
        <f t="shared" si="3"/>
        <v>328252</v>
      </c>
      <c r="C31" s="23">
        <v>113652</v>
      </c>
      <c r="D31" s="23">
        <v>57737</v>
      </c>
      <c r="E31" s="23">
        <v>70100</v>
      </c>
      <c r="F31" s="23">
        <v>15686</v>
      </c>
      <c r="G31" s="23">
        <v>26722</v>
      </c>
      <c r="H31" s="23">
        <v>9855</v>
      </c>
      <c r="I31" s="23">
        <v>34500</v>
      </c>
    </row>
    <row r="32" spans="1:70" ht="14.65" customHeight="1" thickBot="1">
      <c r="A32" s="83" t="s">
        <v>19</v>
      </c>
      <c r="B32" s="22">
        <f t="shared" si="3"/>
        <v>324479</v>
      </c>
      <c r="C32" s="22">
        <v>113289</v>
      </c>
      <c r="D32" s="22">
        <v>57303</v>
      </c>
      <c r="E32" s="22">
        <v>70597</v>
      </c>
      <c r="F32" s="22">
        <v>15173</v>
      </c>
      <c r="G32" s="22">
        <v>26282</v>
      </c>
      <c r="H32" s="22">
        <v>9629</v>
      </c>
      <c r="I32" s="22">
        <v>32206</v>
      </c>
    </row>
    <row r="33" spans="1:10" ht="14.65" customHeight="1" thickBot="1">
      <c r="A33" s="85" t="s">
        <v>20</v>
      </c>
      <c r="B33" s="23">
        <f t="shared" si="3"/>
        <v>181463</v>
      </c>
      <c r="C33" s="23">
        <v>68493</v>
      </c>
      <c r="D33" s="23">
        <v>29621</v>
      </c>
      <c r="E33" s="23">
        <v>34432</v>
      </c>
      <c r="F33" s="23">
        <v>9022</v>
      </c>
      <c r="G33" s="23">
        <v>15291</v>
      </c>
      <c r="H33" s="23">
        <v>5708</v>
      </c>
      <c r="I33" s="23">
        <v>18896</v>
      </c>
    </row>
    <row r="34" spans="1:10" ht="14.65" customHeight="1" thickBot="1">
      <c r="A34" s="83" t="s">
        <v>21</v>
      </c>
      <c r="B34" s="22">
        <f>SUM(C34:I34)</f>
        <v>63364</v>
      </c>
      <c r="C34" s="22">
        <v>31712</v>
      </c>
      <c r="D34" s="22">
        <v>5989</v>
      </c>
      <c r="E34" s="22">
        <v>4155</v>
      </c>
      <c r="F34" s="22">
        <v>3751</v>
      </c>
      <c r="G34" s="22">
        <v>6330</v>
      </c>
      <c r="H34" s="22">
        <v>2213</v>
      </c>
      <c r="I34" s="22">
        <v>9214</v>
      </c>
    </row>
    <row r="35" spans="1:10" ht="14.65" customHeight="1" thickBot="1">
      <c r="A35" s="85" t="s">
        <v>55</v>
      </c>
      <c r="B35" s="23">
        <f t="shared" si="3"/>
        <v>55515</v>
      </c>
      <c r="C35" s="23">
        <v>27965</v>
      </c>
      <c r="D35" s="23">
        <v>4962</v>
      </c>
      <c r="E35" s="23">
        <v>3307</v>
      </c>
      <c r="F35" s="23">
        <v>3314</v>
      </c>
      <c r="G35" s="23">
        <v>5671</v>
      </c>
      <c r="H35" s="23">
        <v>1869</v>
      </c>
      <c r="I35" s="23">
        <v>8427</v>
      </c>
    </row>
    <row r="36" spans="1:10" ht="14.65" customHeight="1" thickBot="1">
      <c r="A36" s="83" t="s">
        <v>56</v>
      </c>
      <c r="B36" s="22">
        <f t="shared" si="3"/>
        <v>48186</v>
      </c>
      <c r="C36" s="22">
        <v>24752</v>
      </c>
      <c r="D36" s="22">
        <v>4078</v>
      </c>
      <c r="E36" s="22">
        <v>2658</v>
      </c>
      <c r="F36" s="22">
        <v>2814</v>
      </c>
      <c r="G36" s="22">
        <v>5027</v>
      </c>
      <c r="H36" s="22">
        <v>1570</v>
      </c>
      <c r="I36" s="22">
        <v>7287</v>
      </c>
    </row>
    <row r="37" spans="1:10" ht="14.65" customHeight="1" thickBot="1">
      <c r="A37" s="82" t="s">
        <v>57</v>
      </c>
      <c r="B37" s="23">
        <f t="shared" si="3"/>
        <v>27824</v>
      </c>
      <c r="C37" s="23">
        <v>14037</v>
      </c>
      <c r="D37" s="23">
        <v>2351</v>
      </c>
      <c r="E37" s="23">
        <v>1607</v>
      </c>
      <c r="F37" s="23">
        <v>1535</v>
      </c>
      <c r="G37" s="23">
        <v>3066</v>
      </c>
      <c r="H37" s="23">
        <v>879</v>
      </c>
      <c r="I37" s="23">
        <v>4349</v>
      </c>
    </row>
    <row r="38" spans="1:10" ht="14.65" customHeight="1" thickBot="1">
      <c r="A38" s="83" t="s">
        <v>58</v>
      </c>
      <c r="B38" s="22">
        <f t="shared" si="3"/>
        <v>4817</v>
      </c>
      <c r="C38" s="22">
        <v>2123</v>
      </c>
      <c r="D38" s="22">
        <v>480</v>
      </c>
      <c r="E38" s="22">
        <v>448</v>
      </c>
      <c r="F38" s="22">
        <v>254</v>
      </c>
      <c r="G38" s="22">
        <v>490</v>
      </c>
      <c r="H38" s="22">
        <v>78</v>
      </c>
      <c r="I38" s="22">
        <v>944</v>
      </c>
    </row>
    <row r="39" spans="1:10" ht="14.65" customHeight="1" thickBot="1">
      <c r="A39" s="82" t="s">
        <v>59</v>
      </c>
      <c r="B39" s="23">
        <f t="shared" si="3"/>
        <v>1621</v>
      </c>
      <c r="C39" s="23">
        <v>481</v>
      </c>
      <c r="D39" s="23">
        <v>148</v>
      </c>
      <c r="E39" s="23">
        <v>250</v>
      </c>
      <c r="F39" s="23">
        <v>69</v>
      </c>
      <c r="G39" s="23">
        <v>202</v>
      </c>
      <c r="H39" s="23">
        <v>14</v>
      </c>
      <c r="I39" s="23">
        <v>457</v>
      </c>
    </row>
    <row r="40" spans="1:10" ht="14.65" customHeight="1" thickBot="1">
      <c r="A40" s="83" t="s">
        <v>120</v>
      </c>
      <c r="B40" s="22">
        <f t="shared" si="3"/>
        <v>747</v>
      </c>
      <c r="C40" s="22">
        <v>172</v>
      </c>
      <c r="D40" s="22">
        <v>89</v>
      </c>
      <c r="E40" s="22">
        <v>146</v>
      </c>
      <c r="F40" s="22">
        <v>39</v>
      </c>
      <c r="G40" s="22">
        <v>86</v>
      </c>
      <c r="H40" s="22">
        <v>4</v>
      </c>
      <c r="I40" s="22">
        <v>211</v>
      </c>
    </row>
    <row r="41" spans="1:10" s="152" customFormat="1" ht="12.5" thickBot="1">
      <c r="A41" s="150"/>
      <c r="B41" s="387" t="s">
        <v>118</v>
      </c>
      <c r="C41" s="387"/>
      <c r="D41" s="387"/>
      <c r="E41" s="387"/>
      <c r="F41" s="387"/>
      <c r="G41" s="387"/>
      <c r="H41" s="387"/>
      <c r="I41" s="387"/>
      <c r="J41" s="3"/>
    </row>
    <row r="42" spans="1:10" ht="14.65" customHeight="1" thickBot="1">
      <c r="A42" s="13" t="s">
        <v>1</v>
      </c>
      <c r="B42" s="20">
        <f t="shared" ref="B42:B56" si="4">B26*100/B9</f>
        <v>48.636926481827381</v>
      </c>
      <c r="C42" s="20">
        <f t="shared" ref="C42:I42" si="5">C26*100/C9</f>
        <v>48.588621579762517</v>
      </c>
      <c r="D42" s="20">
        <f t="shared" si="5"/>
        <v>48.983626685376123</v>
      </c>
      <c r="E42" s="20">
        <f t="shared" si="5"/>
        <v>48.818059922791399</v>
      </c>
      <c r="F42" s="20">
        <f t="shared" si="5"/>
        <v>48.473199433364485</v>
      </c>
      <c r="G42" s="20">
        <f t="shared" si="5"/>
        <v>48.155230121448028</v>
      </c>
      <c r="H42" s="20">
        <f t="shared" si="5"/>
        <v>48.735787242243205</v>
      </c>
      <c r="I42" s="20">
        <f t="shared" si="5"/>
        <v>48.487447606849663</v>
      </c>
    </row>
    <row r="43" spans="1:10" ht="14.65" customHeight="1" thickBot="1">
      <c r="A43" s="14" t="s">
        <v>13</v>
      </c>
      <c r="B43" s="21">
        <f t="shared" si="4"/>
        <v>48.506616257088844</v>
      </c>
      <c r="C43" s="21">
        <f t="shared" ref="C43:I43" si="6">C27*100/C10</f>
        <v>48.745418663659429</v>
      </c>
      <c r="D43" s="21">
        <f t="shared" si="6"/>
        <v>49.330783938814534</v>
      </c>
      <c r="E43" s="21">
        <f t="shared" si="6"/>
        <v>47.227191413237925</v>
      </c>
      <c r="F43" s="21">
        <f t="shared" si="6"/>
        <v>48.359659781287974</v>
      </c>
      <c r="G43" s="21">
        <f t="shared" si="6"/>
        <v>47.920328060925598</v>
      </c>
      <c r="H43" s="21">
        <f>H27*100/H10</f>
        <v>47.867298578199055</v>
      </c>
      <c r="I43" s="21">
        <f t="shared" si="6"/>
        <v>48.675414706610546</v>
      </c>
    </row>
    <row r="44" spans="1:10" ht="14.65" customHeight="1" thickBot="1">
      <c r="A44" s="84" t="s">
        <v>14</v>
      </c>
      <c r="B44" s="20">
        <f t="shared" si="4"/>
        <v>48.558160437420419</v>
      </c>
      <c r="C44" s="20">
        <f t="shared" ref="C44:I44" si="7">C28*100/C11</f>
        <v>48.267973856209153</v>
      </c>
      <c r="D44" s="20">
        <f t="shared" si="7"/>
        <v>49.681874612042208</v>
      </c>
      <c r="E44" s="20">
        <f t="shared" si="7"/>
        <v>48.008964870217866</v>
      </c>
      <c r="F44" s="20">
        <f t="shared" si="7"/>
        <v>48.395546823837591</v>
      </c>
      <c r="G44" s="20">
        <f t="shared" si="7"/>
        <v>48.4496996996997</v>
      </c>
      <c r="H44" s="20">
        <f t="shared" si="7"/>
        <v>49.073945132989834</v>
      </c>
      <c r="I44" s="20">
        <f t="shared" si="7"/>
        <v>48.568634793825154</v>
      </c>
    </row>
    <row r="45" spans="1:10" ht="14.65" customHeight="1" thickBot="1">
      <c r="A45" s="85" t="s">
        <v>15</v>
      </c>
      <c r="B45" s="21">
        <f t="shared" si="4"/>
        <v>48.787975241286972</v>
      </c>
      <c r="C45" s="21">
        <f t="shared" ref="C45:I45" si="8">C29*100/C12</f>
        <v>48.496208930075824</v>
      </c>
      <c r="D45" s="21">
        <f t="shared" si="8"/>
        <v>49.226781857451407</v>
      </c>
      <c r="E45" s="21">
        <f t="shared" si="8"/>
        <v>49.031199236347192</v>
      </c>
      <c r="F45" s="21">
        <f t="shared" si="8"/>
        <v>49.222306525037936</v>
      </c>
      <c r="G45" s="21">
        <f t="shared" si="8"/>
        <v>48.621029599172857</v>
      </c>
      <c r="H45" s="21">
        <f t="shared" si="8"/>
        <v>48.983409238776837</v>
      </c>
      <c r="I45" s="21">
        <f t="shared" si="8"/>
        <v>48.644176053884564</v>
      </c>
    </row>
    <row r="46" spans="1:10" ht="14.65" customHeight="1" thickBot="1">
      <c r="A46" s="84" t="s">
        <v>17</v>
      </c>
      <c r="B46" s="20">
        <f t="shared" si="4"/>
        <v>48.936503456343374</v>
      </c>
      <c r="C46" s="20">
        <f t="shared" ref="C46:I46" si="9">C30*100/C13</f>
        <v>48.840980091009811</v>
      </c>
      <c r="D46" s="20">
        <f t="shared" si="9"/>
        <v>49.290404374893562</v>
      </c>
      <c r="E46" s="20">
        <f t="shared" si="9"/>
        <v>49.229955557660581</v>
      </c>
      <c r="F46" s="20">
        <f t="shared" si="9"/>
        <v>48.367647562604915</v>
      </c>
      <c r="G46" s="20">
        <f t="shared" si="9"/>
        <v>48.246771879483504</v>
      </c>
      <c r="H46" s="20">
        <f t="shared" si="9"/>
        <v>48.660617844026788</v>
      </c>
      <c r="I46" s="20">
        <f t="shared" si="9"/>
        <v>48.983164216488539</v>
      </c>
      <c r="J46" s="160"/>
    </row>
    <row r="47" spans="1:10" ht="14.65" customHeight="1" thickBot="1">
      <c r="A47" s="85" t="s">
        <v>18</v>
      </c>
      <c r="B47" s="21">
        <f t="shared" si="4"/>
        <v>48.925289711964822</v>
      </c>
      <c r="C47" s="21">
        <f t="shared" ref="C47:I47" si="10">C31*100/C14</f>
        <v>48.869548765490492</v>
      </c>
      <c r="D47" s="21">
        <f t="shared" si="10"/>
        <v>49.163395464879642</v>
      </c>
      <c r="E47" s="21">
        <f t="shared" si="10"/>
        <v>49.003502247450207</v>
      </c>
      <c r="F47" s="21">
        <f t="shared" si="10"/>
        <v>48.884318125155822</v>
      </c>
      <c r="G47" s="21">
        <f t="shared" si="10"/>
        <v>48.331494510662154</v>
      </c>
      <c r="H47" s="21">
        <f t="shared" si="10"/>
        <v>49.490282729874956</v>
      </c>
      <c r="I47" s="21">
        <f t="shared" si="10"/>
        <v>48.878625164699713</v>
      </c>
      <c r="J47" s="160"/>
    </row>
    <row r="48" spans="1:10" ht="14.65" customHeight="1" thickBot="1">
      <c r="A48" s="83" t="s">
        <v>19</v>
      </c>
      <c r="B48" s="20">
        <f t="shared" si="4"/>
        <v>48.840839303991814</v>
      </c>
      <c r="C48" s="20">
        <f t="shared" ref="C48:I48" si="11">C32*100/C15</f>
        <v>48.875706458432198</v>
      </c>
      <c r="D48" s="20">
        <f t="shared" si="11"/>
        <v>49.038115939548497</v>
      </c>
      <c r="E48" s="20">
        <f t="shared" si="11"/>
        <v>49.118132040158912</v>
      </c>
      <c r="F48" s="20">
        <f t="shared" si="11"/>
        <v>48.287823817707341</v>
      </c>
      <c r="G48" s="20">
        <f t="shared" si="11"/>
        <v>48.458588391474301</v>
      </c>
      <c r="H48" s="20">
        <f t="shared" si="11"/>
        <v>48.898029656713383</v>
      </c>
      <c r="I48" s="20">
        <f t="shared" si="11"/>
        <v>48.330507075648661</v>
      </c>
      <c r="J48" s="153"/>
    </row>
    <row r="49" spans="1:50" ht="14.65" customHeight="1" thickBot="1">
      <c r="A49" s="85" t="s">
        <v>20</v>
      </c>
      <c r="B49" s="21">
        <f t="shared" si="4"/>
        <v>47.573268596027148</v>
      </c>
      <c r="C49" s="21">
        <f t="shared" ref="C49:I49" si="12">C33*100/C16</f>
        <v>47.740626895008681</v>
      </c>
      <c r="D49" s="21">
        <f t="shared" si="12"/>
        <v>47.673539021132086</v>
      </c>
      <c r="E49" s="21">
        <f t="shared" si="12"/>
        <v>47.685787884663327</v>
      </c>
      <c r="F49" s="21">
        <f t="shared" si="12"/>
        <v>47.576860201444916</v>
      </c>
      <c r="G49" s="21">
        <f t="shared" si="12"/>
        <v>46.577720917481493</v>
      </c>
      <c r="H49" s="21">
        <f t="shared" si="12"/>
        <v>47.986548970155525</v>
      </c>
      <c r="I49" s="21">
        <f t="shared" si="12"/>
        <v>47.306228720208289</v>
      </c>
      <c r="J49" s="153"/>
    </row>
    <row r="50" spans="1:50" ht="14.65" customHeight="1" thickBot="1">
      <c r="A50" s="83" t="s">
        <v>21</v>
      </c>
      <c r="B50" s="20">
        <f t="shared" si="4"/>
        <v>48.572655076196611</v>
      </c>
      <c r="C50" s="20">
        <f t="shared" ref="C50:I50" si="13">C34*100/C17</f>
        <v>48.909590055214537</v>
      </c>
      <c r="D50" s="20">
        <f t="shared" si="13"/>
        <v>49.174809097627062</v>
      </c>
      <c r="E50" s="20">
        <f t="shared" si="13"/>
        <v>47.44233843343229</v>
      </c>
      <c r="F50" s="20">
        <f t="shared" si="13"/>
        <v>48.809368900455432</v>
      </c>
      <c r="G50" s="20">
        <f t="shared" si="13"/>
        <v>47.284679166355417</v>
      </c>
      <c r="H50" s="20">
        <f t="shared" si="13"/>
        <v>48.37158469945355</v>
      </c>
      <c r="I50" s="20">
        <f t="shared" si="13"/>
        <v>48.418286915396742</v>
      </c>
      <c r="J50" s="153"/>
    </row>
    <row r="51" spans="1:50" ht="14.65" customHeight="1" thickBot="1">
      <c r="A51" s="85" t="s">
        <v>55</v>
      </c>
      <c r="B51" s="21">
        <f t="shared" si="4"/>
        <v>48.737127656772628</v>
      </c>
      <c r="C51" s="21">
        <f t="shared" ref="C51:I51" si="14">C35*100/C18</f>
        <v>48.571428571428569</v>
      </c>
      <c r="D51" s="21">
        <f t="shared" si="14"/>
        <v>49.674642106316952</v>
      </c>
      <c r="E51" s="21">
        <f t="shared" si="14"/>
        <v>48.560939794419973</v>
      </c>
      <c r="F51" s="21">
        <f t="shared" si="14"/>
        <v>49.198337292161519</v>
      </c>
      <c r="G51" s="21">
        <f t="shared" si="14"/>
        <v>48.724117192198641</v>
      </c>
      <c r="H51" s="21">
        <f t="shared" si="14"/>
        <v>47.47269494538989</v>
      </c>
      <c r="I51" s="21">
        <f t="shared" si="14"/>
        <v>48.934440508681263</v>
      </c>
      <c r="J51" s="153"/>
    </row>
    <row r="52" spans="1:50" ht="14.65" customHeight="1" thickBot="1">
      <c r="A52" s="83" t="s">
        <v>56</v>
      </c>
      <c r="B52" s="20">
        <f t="shared" si="4"/>
        <v>48.796937659496898</v>
      </c>
      <c r="C52" s="20">
        <f t="shared" ref="C52:I52" si="15">C36*100/C19</f>
        <v>48.880287531103122</v>
      </c>
      <c r="D52" s="20">
        <f t="shared" si="15"/>
        <v>48.80909634949132</v>
      </c>
      <c r="E52" s="20">
        <f t="shared" si="15"/>
        <v>47.09425939050319</v>
      </c>
      <c r="F52" s="20">
        <f t="shared" si="15"/>
        <v>47.922343324250683</v>
      </c>
      <c r="G52" s="20">
        <f t="shared" si="15"/>
        <v>49.390842994694438</v>
      </c>
      <c r="H52" s="20">
        <f t="shared" si="15"/>
        <v>49.340037712130737</v>
      </c>
      <c r="I52" s="20">
        <f t="shared" si="15"/>
        <v>48.975065528597355</v>
      </c>
      <c r="J52" s="153"/>
    </row>
    <row r="53" spans="1:50" ht="14.65" customHeight="1" thickBot="1">
      <c r="A53" s="82" t="s">
        <v>57</v>
      </c>
      <c r="B53" s="21">
        <f t="shared" si="4"/>
        <v>47.268279423756454</v>
      </c>
      <c r="C53" s="21">
        <f t="shared" ref="C53:I53" si="16">C37*100/C20</f>
        <v>47.318388673520985</v>
      </c>
      <c r="D53" s="21">
        <f t="shared" si="16"/>
        <v>47.189883580891205</v>
      </c>
      <c r="E53" s="21">
        <f t="shared" si="16"/>
        <v>48.711730827523489</v>
      </c>
      <c r="F53" s="21">
        <f t="shared" si="16"/>
        <v>47.20172201722017</v>
      </c>
      <c r="G53" s="21">
        <f t="shared" si="16"/>
        <v>47.742136406104017</v>
      </c>
      <c r="H53" s="21">
        <f t="shared" si="16"/>
        <v>46.507936507936506</v>
      </c>
      <c r="I53" s="21">
        <f t="shared" si="16"/>
        <v>46.493478725678855</v>
      </c>
      <c r="J53" s="153"/>
    </row>
    <row r="54" spans="1:50" ht="14.65" customHeight="1" thickBot="1">
      <c r="A54" s="83" t="s">
        <v>58</v>
      </c>
      <c r="B54" s="20">
        <f t="shared" si="4"/>
        <v>43.667845163629771</v>
      </c>
      <c r="C54" s="20">
        <f t="shared" ref="C54:I54" si="17">C38*100/C21</f>
        <v>44.451423785594642</v>
      </c>
      <c r="D54" s="20">
        <f t="shared" si="17"/>
        <v>44.280442804428041</v>
      </c>
      <c r="E54" s="20">
        <f t="shared" si="17"/>
        <v>44.444444444444443</v>
      </c>
      <c r="F54" s="20">
        <f t="shared" si="17"/>
        <v>43.344709897610919</v>
      </c>
      <c r="G54" s="20">
        <f t="shared" si="17"/>
        <v>41.525423728813557</v>
      </c>
      <c r="H54" s="20">
        <f t="shared" si="17"/>
        <v>33.766233766233768</v>
      </c>
      <c r="I54" s="20">
        <f t="shared" si="17"/>
        <v>43.582640812557713</v>
      </c>
      <c r="J54" s="153"/>
    </row>
    <row r="55" spans="1:50" ht="14.65" customHeight="1" thickBot="1">
      <c r="A55" s="82" t="s">
        <v>59</v>
      </c>
      <c r="B55" s="21">
        <f t="shared" si="4"/>
        <v>43.493426348269388</v>
      </c>
      <c r="C55" s="21">
        <f t="shared" ref="C55:I55" si="18">C39*100/C22</f>
        <v>42.908117752007136</v>
      </c>
      <c r="D55" s="21">
        <f t="shared" si="18"/>
        <v>37.851662404092075</v>
      </c>
      <c r="E55" s="21">
        <f t="shared" si="18"/>
        <v>42.517006802721092</v>
      </c>
      <c r="F55" s="21">
        <f t="shared" si="18"/>
        <v>51.492537313432834</v>
      </c>
      <c r="G55" s="21">
        <f t="shared" si="18"/>
        <v>43.162393162393165</v>
      </c>
      <c r="H55" s="21">
        <f t="shared" si="18"/>
        <v>36.842105263157897</v>
      </c>
      <c r="I55" s="21">
        <f t="shared" si="18"/>
        <v>46.301925025329282</v>
      </c>
      <c r="J55" s="153"/>
    </row>
    <row r="56" spans="1:50" ht="14.65" customHeight="1" thickBot="1">
      <c r="A56" s="83" t="s">
        <v>120</v>
      </c>
      <c r="B56" s="20">
        <f t="shared" si="4"/>
        <v>42.370958593306867</v>
      </c>
      <c r="C56" s="20">
        <f t="shared" ref="C56:I56" si="19">C40*100/C23</f>
        <v>39.359267734553775</v>
      </c>
      <c r="D56" s="20">
        <f t="shared" si="19"/>
        <v>46.354166666666664</v>
      </c>
      <c r="E56" s="20">
        <f t="shared" si="19"/>
        <v>39.353099730458219</v>
      </c>
      <c r="F56" s="20">
        <f t="shared" si="19"/>
        <v>54.929577464788736</v>
      </c>
      <c r="G56" s="20">
        <f t="shared" si="19"/>
        <v>44.329896907216494</v>
      </c>
      <c r="H56" s="20">
        <f t="shared" si="19"/>
        <v>33.333333333333336</v>
      </c>
      <c r="I56" s="20">
        <f t="shared" si="19"/>
        <v>43.415637860082306</v>
      </c>
      <c r="J56" s="153"/>
    </row>
    <row r="57" spans="1:50" ht="11.65" customHeight="1">
      <c r="A57" s="158"/>
      <c r="B57" s="386" t="s">
        <v>122</v>
      </c>
      <c r="C57" s="386"/>
      <c r="D57" s="386"/>
      <c r="E57" s="386"/>
      <c r="F57" s="386"/>
      <c r="G57" s="386"/>
      <c r="H57" s="386"/>
      <c r="I57" s="386"/>
      <c r="J57" s="153"/>
    </row>
    <row r="58" spans="1:50" s="152" customFormat="1" ht="12.5" thickBot="1">
      <c r="A58" s="159"/>
      <c r="B58" s="385" t="s">
        <v>5</v>
      </c>
      <c r="C58" s="385"/>
      <c r="D58" s="385"/>
      <c r="E58" s="385"/>
      <c r="F58" s="385"/>
      <c r="G58" s="385"/>
      <c r="H58" s="385"/>
      <c r="I58" s="385"/>
      <c r="J58" s="15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</row>
    <row r="59" spans="1:50" ht="14.65" customHeight="1" thickBot="1">
      <c r="A59" s="157" t="s">
        <v>1</v>
      </c>
      <c r="B59" s="146">
        <f>SUM(B60:B73)</f>
        <v>1716444</v>
      </c>
      <c r="C59" s="146">
        <f>SUM(C60:C73)</f>
        <v>622399</v>
      </c>
      <c r="D59" s="146">
        <f t="shared" ref="D59:I59" si="20">SUM(D60:D73)</f>
        <v>267587</v>
      </c>
      <c r="E59" s="146">
        <f t="shared" si="20"/>
        <v>303080</v>
      </c>
      <c r="F59" s="146">
        <f t="shared" si="20"/>
        <v>87661</v>
      </c>
      <c r="G59" s="146">
        <f t="shared" si="20"/>
        <v>159699</v>
      </c>
      <c r="H59" s="146">
        <f t="shared" si="20"/>
        <v>53202</v>
      </c>
      <c r="I59" s="146">
        <f t="shared" si="20"/>
        <v>222816</v>
      </c>
      <c r="J59" s="153"/>
    </row>
    <row r="60" spans="1:50" ht="14.65" customHeight="1" thickBot="1">
      <c r="A60" s="14" t="s">
        <v>13</v>
      </c>
      <c r="B60" s="23">
        <f>SUM(C60:I60)</f>
        <v>6810</v>
      </c>
      <c r="C60" s="23">
        <v>1818</v>
      </c>
      <c r="D60" s="23">
        <v>795</v>
      </c>
      <c r="E60" s="23">
        <v>590</v>
      </c>
      <c r="F60" s="23">
        <v>425</v>
      </c>
      <c r="G60" s="23">
        <v>889</v>
      </c>
      <c r="H60" s="23">
        <v>220</v>
      </c>
      <c r="I60" s="155">
        <v>2073</v>
      </c>
      <c r="J60" s="153"/>
    </row>
    <row r="61" spans="1:50" ht="14.65" customHeight="1" thickBot="1">
      <c r="A61" s="84" t="s">
        <v>14</v>
      </c>
      <c r="B61" s="22">
        <f t="shared" ref="B61:B73" si="21">SUM(C61:I61)</f>
        <v>103020</v>
      </c>
      <c r="C61" s="22">
        <v>31660</v>
      </c>
      <c r="D61" s="22">
        <v>12970</v>
      </c>
      <c r="E61" s="22">
        <v>9975</v>
      </c>
      <c r="F61" s="22">
        <v>6304</v>
      </c>
      <c r="G61" s="22">
        <v>13733</v>
      </c>
      <c r="H61" s="22">
        <v>3657</v>
      </c>
      <c r="I61" s="154">
        <v>24721</v>
      </c>
      <c r="J61" s="153"/>
    </row>
    <row r="62" spans="1:50" ht="14.65" customHeight="1" thickBot="1">
      <c r="A62" s="85" t="s">
        <v>15</v>
      </c>
      <c r="B62" s="23">
        <f t="shared" si="21"/>
        <v>194682</v>
      </c>
      <c r="C62" s="23">
        <v>61135</v>
      </c>
      <c r="D62" s="23">
        <v>29385</v>
      </c>
      <c r="E62" s="23">
        <v>30435</v>
      </c>
      <c r="F62" s="23">
        <v>10708</v>
      </c>
      <c r="G62" s="23">
        <v>21368</v>
      </c>
      <c r="H62" s="23">
        <v>6273</v>
      </c>
      <c r="I62" s="155">
        <v>35378</v>
      </c>
    </row>
    <row r="63" spans="1:50" ht="14.65" customHeight="1" thickBot="1">
      <c r="A63" s="84" t="s">
        <v>17</v>
      </c>
      <c r="B63" s="22">
        <f t="shared" si="21"/>
        <v>312984</v>
      </c>
      <c r="C63" s="22">
        <v>107591</v>
      </c>
      <c r="D63" s="22">
        <v>53597</v>
      </c>
      <c r="E63" s="22">
        <v>64316</v>
      </c>
      <c r="F63" s="22">
        <v>15072</v>
      </c>
      <c r="G63" s="22">
        <v>27054</v>
      </c>
      <c r="H63" s="22">
        <v>9506</v>
      </c>
      <c r="I63" s="154">
        <v>35848</v>
      </c>
      <c r="J63" s="151"/>
      <c r="K63" s="152"/>
    </row>
    <row r="64" spans="1:50" ht="14.65" customHeight="1" thickBot="1">
      <c r="A64" s="85" t="s">
        <v>18</v>
      </c>
      <c r="B64" s="23">
        <f t="shared" si="21"/>
        <v>342673</v>
      </c>
      <c r="C64" s="23">
        <v>118910</v>
      </c>
      <c r="D64" s="23">
        <v>59702</v>
      </c>
      <c r="E64" s="23">
        <v>72951</v>
      </c>
      <c r="F64" s="23">
        <v>16402</v>
      </c>
      <c r="G64" s="23">
        <v>28567</v>
      </c>
      <c r="H64" s="23">
        <v>10058</v>
      </c>
      <c r="I64" s="155">
        <v>36083</v>
      </c>
    </row>
    <row r="65" spans="1:21" ht="14.65" customHeight="1" thickBot="1">
      <c r="A65" s="83" t="s">
        <v>19</v>
      </c>
      <c r="B65" s="22">
        <f t="shared" si="21"/>
        <v>339881</v>
      </c>
      <c r="C65" s="22">
        <v>118501</v>
      </c>
      <c r="D65" s="22">
        <v>59551</v>
      </c>
      <c r="E65" s="22">
        <v>73132</v>
      </c>
      <c r="F65" s="22">
        <v>16249</v>
      </c>
      <c r="G65" s="22">
        <v>27954</v>
      </c>
      <c r="H65" s="22">
        <v>10063</v>
      </c>
      <c r="I65" s="154">
        <v>34431</v>
      </c>
    </row>
    <row r="66" spans="1:21" ht="14.65" customHeight="1" thickBot="1">
      <c r="A66" s="85" t="s">
        <v>20</v>
      </c>
      <c r="B66" s="23">
        <f t="shared" si="21"/>
        <v>199976</v>
      </c>
      <c r="C66" s="23">
        <v>74976</v>
      </c>
      <c r="D66" s="23">
        <v>32512</v>
      </c>
      <c r="E66" s="23">
        <v>37774</v>
      </c>
      <c r="F66" s="23">
        <v>9941</v>
      </c>
      <c r="G66" s="23">
        <v>17538</v>
      </c>
      <c r="H66" s="23">
        <v>6187</v>
      </c>
      <c r="I66" s="155">
        <v>21048</v>
      </c>
    </row>
    <row r="67" spans="1:21" ht="14.65" customHeight="1" thickBot="1">
      <c r="A67" s="83" t="s">
        <v>21</v>
      </c>
      <c r="B67" s="22">
        <f t="shared" si="21"/>
        <v>67088</v>
      </c>
      <c r="C67" s="22">
        <v>33126</v>
      </c>
      <c r="D67" s="22">
        <v>6190</v>
      </c>
      <c r="E67" s="22">
        <v>4603</v>
      </c>
      <c r="F67" s="22">
        <v>3934</v>
      </c>
      <c r="G67" s="22">
        <v>7057</v>
      </c>
      <c r="H67" s="22">
        <v>2362</v>
      </c>
      <c r="I67" s="154">
        <v>9816</v>
      </c>
    </row>
    <row r="68" spans="1:21" ht="14.65" customHeight="1" thickBot="1">
      <c r="A68" s="85" t="s">
        <v>55</v>
      </c>
      <c r="B68" s="23">
        <f t="shared" si="21"/>
        <v>58392</v>
      </c>
      <c r="C68" s="23">
        <v>29610</v>
      </c>
      <c r="D68" s="23">
        <v>5027</v>
      </c>
      <c r="E68" s="23">
        <v>3503</v>
      </c>
      <c r="F68" s="23">
        <v>3422</v>
      </c>
      <c r="G68" s="23">
        <v>5968</v>
      </c>
      <c r="H68" s="23">
        <v>2068</v>
      </c>
      <c r="I68" s="23">
        <v>8794</v>
      </c>
    </row>
    <row r="69" spans="1:21" ht="14.65" customHeight="1" thickBot="1">
      <c r="A69" s="83" t="s">
        <v>56</v>
      </c>
      <c r="B69" s="22">
        <f t="shared" si="21"/>
        <v>50562</v>
      </c>
      <c r="C69" s="22">
        <v>25886</v>
      </c>
      <c r="D69" s="22">
        <v>4277</v>
      </c>
      <c r="E69" s="22">
        <v>2986</v>
      </c>
      <c r="F69" s="22">
        <v>3058</v>
      </c>
      <c r="G69" s="22">
        <v>5151</v>
      </c>
      <c r="H69" s="22">
        <v>1612</v>
      </c>
      <c r="I69" s="22">
        <v>7592</v>
      </c>
    </row>
    <row r="70" spans="1:21" ht="14.65" customHeight="1" thickBot="1">
      <c r="A70" s="82" t="s">
        <v>57</v>
      </c>
      <c r="B70" s="23">
        <f t="shared" si="21"/>
        <v>31040</v>
      </c>
      <c r="C70" s="23">
        <v>15628</v>
      </c>
      <c r="D70" s="23">
        <v>2631</v>
      </c>
      <c r="E70" s="23">
        <v>1692</v>
      </c>
      <c r="F70" s="23">
        <v>1717</v>
      </c>
      <c r="G70" s="23">
        <v>3356</v>
      </c>
      <c r="H70" s="23">
        <v>1011</v>
      </c>
      <c r="I70" s="23">
        <v>5005</v>
      </c>
    </row>
    <row r="71" spans="1:21" ht="14.65" customHeight="1" thickBot="1">
      <c r="A71" s="83" t="s">
        <v>58</v>
      </c>
      <c r="B71" s="22">
        <f t="shared" si="21"/>
        <v>6214</v>
      </c>
      <c r="C71" s="22">
        <v>2653</v>
      </c>
      <c r="D71" s="22">
        <v>604</v>
      </c>
      <c r="E71" s="22">
        <v>560</v>
      </c>
      <c r="F71" s="22">
        <v>332</v>
      </c>
      <c r="G71" s="22">
        <v>690</v>
      </c>
      <c r="H71" s="22">
        <v>153</v>
      </c>
      <c r="I71" s="22">
        <v>1222</v>
      </c>
    </row>
    <row r="72" spans="1:21" ht="14.65" customHeight="1" thickBot="1">
      <c r="A72" s="82" t="s">
        <v>59</v>
      </c>
      <c r="B72" s="23">
        <f t="shared" si="21"/>
        <v>2106</v>
      </c>
      <c r="C72" s="23">
        <v>640</v>
      </c>
      <c r="D72" s="23">
        <v>243</v>
      </c>
      <c r="E72" s="23">
        <v>338</v>
      </c>
      <c r="F72" s="23">
        <v>65</v>
      </c>
      <c r="G72" s="23">
        <v>266</v>
      </c>
      <c r="H72" s="23">
        <v>24</v>
      </c>
      <c r="I72" s="23">
        <v>530</v>
      </c>
    </row>
    <row r="73" spans="1:21" ht="14.65" customHeight="1" thickBot="1">
      <c r="A73" s="83" t="s">
        <v>120</v>
      </c>
      <c r="B73" s="22">
        <f t="shared" si="21"/>
        <v>1016</v>
      </c>
      <c r="C73" s="22">
        <v>265</v>
      </c>
      <c r="D73" s="22">
        <v>103</v>
      </c>
      <c r="E73" s="22">
        <v>225</v>
      </c>
      <c r="F73" s="22">
        <v>32</v>
      </c>
      <c r="G73" s="22">
        <v>108</v>
      </c>
      <c r="H73" s="22">
        <v>8</v>
      </c>
      <c r="I73" s="22">
        <v>275</v>
      </c>
    </row>
    <row r="74" spans="1:21" s="152" customFormat="1" ht="12.5" thickBot="1">
      <c r="A74" s="150"/>
      <c r="B74" s="387" t="s">
        <v>118</v>
      </c>
      <c r="C74" s="387"/>
      <c r="D74" s="387"/>
      <c r="E74" s="387"/>
      <c r="F74" s="387"/>
      <c r="G74" s="387"/>
      <c r="H74" s="387"/>
      <c r="I74" s="387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</row>
    <row r="75" spans="1:21" ht="14.65" customHeight="1" thickBot="1">
      <c r="A75" s="13" t="s">
        <v>1</v>
      </c>
      <c r="B75" s="20">
        <f>B59*100/B9</f>
        <v>51.363073518172619</v>
      </c>
      <c r="C75" s="20">
        <f t="shared" ref="C75:I75" si="22">C59*100/C9</f>
        <v>51.411378420237483</v>
      </c>
      <c r="D75" s="20">
        <f t="shared" si="22"/>
        <v>51.016373314623877</v>
      </c>
      <c r="E75" s="20">
        <f t="shared" si="22"/>
        <v>51.181940077208601</v>
      </c>
      <c r="F75" s="20">
        <f t="shared" si="22"/>
        <v>51.526800566635515</v>
      </c>
      <c r="G75" s="20">
        <f t="shared" si="22"/>
        <v>51.844769878551972</v>
      </c>
      <c r="H75" s="20">
        <f t="shared" si="22"/>
        <v>51.264212757756795</v>
      </c>
      <c r="I75" s="20">
        <f t="shared" si="22"/>
        <v>51.512552393150337</v>
      </c>
    </row>
    <row r="76" spans="1:21" ht="14.65" customHeight="1" thickBot="1">
      <c r="A76" s="14" t="s">
        <v>13</v>
      </c>
      <c r="B76" s="21">
        <f t="shared" ref="B76:I76" si="23">B60*100/B10</f>
        <v>51.493383742911156</v>
      </c>
      <c r="C76" s="21">
        <f t="shared" si="23"/>
        <v>51.254581336340571</v>
      </c>
      <c r="D76" s="21">
        <f t="shared" si="23"/>
        <v>50.669216061185466</v>
      </c>
      <c r="E76" s="21">
        <f t="shared" si="23"/>
        <v>52.772808586762075</v>
      </c>
      <c r="F76" s="21">
        <f t="shared" si="23"/>
        <v>51.640340218712026</v>
      </c>
      <c r="G76" s="21">
        <f t="shared" si="23"/>
        <v>52.079671939074402</v>
      </c>
      <c r="H76" s="21">
        <f t="shared" si="23"/>
        <v>52.132701421800945</v>
      </c>
      <c r="I76" s="21">
        <f t="shared" si="23"/>
        <v>51.324585293389454</v>
      </c>
    </row>
    <row r="77" spans="1:21" ht="14.65" customHeight="1" thickBot="1">
      <c r="A77" s="84" t="s">
        <v>14</v>
      </c>
      <c r="B77" s="20">
        <f t="shared" ref="B77:I77" si="24">B61*100/B11</f>
        <v>51.441839562579581</v>
      </c>
      <c r="C77" s="20">
        <f t="shared" si="24"/>
        <v>51.732026143790847</v>
      </c>
      <c r="D77" s="20">
        <f t="shared" si="24"/>
        <v>50.318125387957792</v>
      </c>
      <c r="E77" s="20">
        <f t="shared" si="24"/>
        <v>51.991035129782134</v>
      </c>
      <c r="F77" s="20">
        <f t="shared" si="24"/>
        <v>51.604453176162409</v>
      </c>
      <c r="G77" s="20">
        <f t="shared" si="24"/>
        <v>51.5503003003003</v>
      </c>
      <c r="H77" s="20">
        <f t="shared" si="24"/>
        <v>50.926054867010166</v>
      </c>
      <c r="I77" s="20">
        <f t="shared" si="24"/>
        <v>51.431365206174846</v>
      </c>
    </row>
    <row r="78" spans="1:21" ht="14.65" customHeight="1" thickBot="1">
      <c r="A78" s="85" t="s">
        <v>15</v>
      </c>
      <c r="B78" s="21">
        <f t="shared" ref="B78:I78" si="25">B62*100/B12</f>
        <v>51.212024758713028</v>
      </c>
      <c r="C78" s="21">
        <f t="shared" si="25"/>
        <v>51.503791069924176</v>
      </c>
      <c r="D78" s="21">
        <f t="shared" si="25"/>
        <v>50.773218142548593</v>
      </c>
      <c r="E78" s="21">
        <f t="shared" si="25"/>
        <v>50.968800763652808</v>
      </c>
      <c r="F78" s="21">
        <f t="shared" si="25"/>
        <v>50.777693474962064</v>
      </c>
      <c r="G78" s="21">
        <f t="shared" si="25"/>
        <v>51.378970400827143</v>
      </c>
      <c r="H78" s="21">
        <f t="shared" si="25"/>
        <v>51.016590761223163</v>
      </c>
      <c r="I78" s="21">
        <f t="shared" si="25"/>
        <v>51.355823946115436</v>
      </c>
    </row>
    <row r="79" spans="1:21" ht="14.65" customHeight="1" thickBot="1">
      <c r="A79" s="84" t="s">
        <v>17</v>
      </c>
      <c r="B79" s="20">
        <f t="shared" ref="B79:I79" si="26">B63*100/B13</f>
        <v>51.063496543656626</v>
      </c>
      <c r="C79" s="20">
        <f t="shared" si="26"/>
        <v>51.159019908990189</v>
      </c>
      <c r="D79" s="20">
        <f t="shared" si="26"/>
        <v>50.709595625106438</v>
      </c>
      <c r="E79" s="20">
        <f t="shared" si="26"/>
        <v>50.770044442339419</v>
      </c>
      <c r="F79" s="20">
        <f t="shared" si="26"/>
        <v>51.632352437395085</v>
      </c>
      <c r="G79" s="20">
        <f t="shared" si="26"/>
        <v>51.753228120516496</v>
      </c>
      <c r="H79" s="20">
        <f t="shared" si="26"/>
        <v>51.339382155973212</v>
      </c>
      <c r="I79" s="20">
        <f t="shared" si="26"/>
        <v>51.016835783511461</v>
      </c>
    </row>
    <row r="80" spans="1:21" ht="14.65" customHeight="1" thickBot="1">
      <c r="A80" s="85" t="s">
        <v>18</v>
      </c>
      <c r="B80" s="21">
        <f t="shared" ref="B80:I80" si="27">B64*100/B14</f>
        <v>51.074710288035178</v>
      </c>
      <c r="C80" s="21">
        <f t="shared" si="27"/>
        <v>51.130451234509508</v>
      </c>
      <c r="D80" s="21">
        <f t="shared" si="27"/>
        <v>50.836604535120358</v>
      </c>
      <c r="E80" s="21">
        <f t="shared" si="27"/>
        <v>50.996497752549793</v>
      </c>
      <c r="F80" s="21">
        <f t="shared" si="27"/>
        <v>51.115681874844178</v>
      </c>
      <c r="G80" s="21">
        <f t="shared" si="27"/>
        <v>51.668505489337846</v>
      </c>
      <c r="H80" s="21">
        <f t="shared" si="27"/>
        <v>50.509717270125044</v>
      </c>
      <c r="I80" s="21">
        <f t="shared" si="27"/>
        <v>51.121374835300287</v>
      </c>
    </row>
    <row r="81" spans="1:13" ht="14.65" customHeight="1" thickBot="1">
      <c r="A81" s="83" t="s">
        <v>19</v>
      </c>
      <c r="B81" s="20">
        <f t="shared" ref="B81:I81" si="28">B65*100/B15</f>
        <v>51.159160696008186</v>
      </c>
      <c r="C81" s="20">
        <f t="shared" si="28"/>
        <v>51.124293541567802</v>
      </c>
      <c r="D81" s="20">
        <f t="shared" si="28"/>
        <v>50.961884060451503</v>
      </c>
      <c r="E81" s="20">
        <f t="shared" si="28"/>
        <v>50.881867959841088</v>
      </c>
      <c r="F81" s="20">
        <f t="shared" si="28"/>
        <v>51.712176182292659</v>
      </c>
      <c r="G81" s="20">
        <f t="shared" si="28"/>
        <v>51.541411608525699</v>
      </c>
      <c r="H81" s="20">
        <f t="shared" si="28"/>
        <v>51.101970343286617</v>
      </c>
      <c r="I81" s="20">
        <f t="shared" si="28"/>
        <v>51.669492924351339</v>
      </c>
    </row>
    <row r="82" spans="1:13" ht="14.65" customHeight="1" thickBot="1">
      <c r="A82" s="85" t="s">
        <v>20</v>
      </c>
      <c r="B82" s="21">
        <f t="shared" ref="B82:I82" si="29">B66*100/B16</f>
        <v>52.426731403972852</v>
      </c>
      <c r="C82" s="21">
        <f t="shared" si="29"/>
        <v>52.259373104991319</v>
      </c>
      <c r="D82" s="21">
        <f t="shared" si="29"/>
        <v>52.326460978867914</v>
      </c>
      <c r="E82" s="21">
        <f t="shared" si="29"/>
        <v>52.314212115336673</v>
      </c>
      <c r="F82" s="21">
        <f t="shared" si="29"/>
        <v>52.423139798555084</v>
      </c>
      <c r="G82" s="21">
        <f t="shared" si="29"/>
        <v>53.422279082518507</v>
      </c>
      <c r="H82" s="21">
        <f t="shared" si="29"/>
        <v>52.013451029844475</v>
      </c>
      <c r="I82" s="21">
        <f t="shared" si="29"/>
        <v>52.693771279791711</v>
      </c>
    </row>
    <row r="83" spans="1:13" ht="14.65" customHeight="1" thickBot="1">
      <c r="A83" s="83" t="s">
        <v>21</v>
      </c>
      <c r="B83" s="20">
        <f t="shared" ref="B83:I83" si="30">B67*100/B17</f>
        <v>51.427344923803389</v>
      </c>
      <c r="C83" s="20">
        <f t="shared" si="30"/>
        <v>51.090409944785463</v>
      </c>
      <c r="D83" s="20">
        <f t="shared" si="30"/>
        <v>50.825190902372938</v>
      </c>
      <c r="E83" s="20">
        <f t="shared" si="30"/>
        <v>52.55766156656771</v>
      </c>
      <c r="F83" s="20">
        <f t="shared" si="30"/>
        <v>51.190631099544568</v>
      </c>
      <c r="G83" s="20">
        <f t="shared" si="30"/>
        <v>52.715320833644583</v>
      </c>
      <c r="H83" s="20">
        <f t="shared" si="30"/>
        <v>51.62841530054645</v>
      </c>
      <c r="I83" s="20">
        <f t="shared" si="30"/>
        <v>51.581713084603258</v>
      </c>
    </row>
    <row r="84" spans="1:13" ht="14.65" customHeight="1" thickBot="1">
      <c r="A84" s="85" t="s">
        <v>55</v>
      </c>
      <c r="B84" s="21">
        <f t="shared" ref="B84:I84" si="31">B68*100/B18</f>
        <v>51.262872343227372</v>
      </c>
      <c r="C84" s="21">
        <f t="shared" si="31"/>
        <v>51.428571428571431</v>
      </c>
      <c r="D84" s="21">
        <f t="shared" si="31"/>
        <v>50.325357893683048</v>
      </c>
      <c r="E84" s="21">
        <f t="shared" si="31"/>
        <v>51.439060205580027</v>
      </c>
      <c r="F84" s="21">
        <f t="shared" si="31"/>
        <v>50.801662707838481</v>
      </c>
      <c r="G84" s="21">
        <f t="shared" si="31"/>
        <v>51.275882807801359</v>
      </c>
      <c r="H84" s="21">
        <f t="shared" si="31"/>
        <v>52.52730505461011</v>
      </c>
      <c r="I84" s="21">
        <f t="shared" si="31"/>
        <v>51.065559491318737</v>
      </c>
    </row>
    <row r="85" spans="1:13" ht="14.65" customHeight="1" thickBot="1">
      <c r="A85" s="83" t="s">
        <v>56</v>
      </c>
      <c r="B85" s="20">
        <f t="shared" ref="B85:I85" si="32">B69*100/B19</f>
        <v>51.203062340503102</v>
      </c>
      <c r="C85" s="20">
        <f t="shared" si="32"/>
        <v>51.119712468896878</v>
      </c>
      <c r="D85" s="20">
        <f t="shared" si="32"/>
        <v>51.19090365050868</v>
      </c>
      <c r="E85" s="20">
        <f t="shared" si="32"/>
        <v>52.90574060949681</v>
      </c>
      <c r="F85" s="20">
        <f t="shared" si="32"/>
        <v>52.077656675749317</v>
      </c>
      <c r="G85" s="20">
        <f t="shared" si="32"/>
        <v>50.609157005305562</v>
      </c>
      <c r="H85" s="20">
        <f t="shared" si="32"/>
        <v>50.659962287869263</v>
      </c>
      <c r="I85" s="20">
        <f t="shared" si="32"/>
        <v>51.024934471402645</v>
      </c>
    </row>
    <row r="86" spans="1:13" ht="14.65" customHeight="1" thickBot="1">
      <c r="A86" s="82" t="s">
        <v>57</v>
      </c>
      <c r="B86" s="21">
        <f t="shared" ref="B86:I86" si="33">B70*100/B20</f>
        <v>52.731720576243546</v>
      </c>
      <c r="C86" s="21">
        <f t="shared" si="33"/>
        <v>52.681611326479015</v>
      </c>
      <c r="D86" s="21">
        <f t="shared" si="33"/>
        <v>52.810116419108795</v>
      </c>
      <c r="E86" s="21">
        <f t="shared" si="33"/>
        <v>51.288269172476511</v>
      </c>
      <c r="F86" s="21">
        <f t="shared" si="33"/>
        <v>52.79827798277983</v>
      </c>
      <c r="G86" s="21">
        <f t="shared" si="33"/>
        <v>52.257863593895983</v>
      </c>
      <c r="H86" s="21">
        <f t="shared" si="33"/>
        <v>53.492063492063494</v>
      </c>
      <c r="I86" s="21">
        <f t="shared" si="33"/>
        <v>53.506521274321145</v>
      </c>
    </row>
    <row r="87" spans="1:13" ht="14.65" customHeight="1" thickBot="1">
      <c r="A87" s="83" t="s">
        <v>58</v>
      </c>
      <c r="B87" s="20">
        <f t="shared" ref="B87:I87" si="34">B71*100/B21</f>
        <v>56.332154836370229</v>
      </c>
      <c r="C87" s="20">
        <f t="shared" si="34"/>
        <v>55.548576214405358</v>
      </c>
      <c r="D87" s="20">
        <f t="shared" si="34"/>
        <v>55.719557195571959</v>
      </c>
      <c r="E87" s="20">
        <f t="shared" si="34"/>
        <v>55.555555555555557</v>
      </c>
      <c r="F87" s="20">
        <f t="shared" si="34"/>
        <v>56.655290102389081</v>
      </c>
      <c r="G87" s="20">
        <f t="shared" si="34"/>
        <v>58.474576271186443</v>
      </c>
      <c r="H87" s="20">
        <f t="shared" si="34"/>
        <v>66.233766233766232</v>
      </c>
      <c r="I87" s="20">
        <f t="shared" si="34"/>
        <v>56.417359187442287</v>
      </c>
    </row>
    <row r="88" spans="1:13" ht="14.65" customHeight="1" thickBot="1">
      <c r="A88" s="82" t="s">
        <v>59</v>
      </c>
      <c r="B88" s="21">
        <f t="shared" ref="B88:I88" si="35">B72*100/B22</f>
        <v>56.506573651730612</v>
      </c>
      <c r="C88" s="21">
        <f t="shared" si="35"/>
        <v>57.091882247992864</v>
      </c>
      <c r="D88" s="21">
        <f t="shared" si="35"/>
        <v>62.148337595907925</v>
      </c>
      <c r="E88" s="21">
        <f>E72*100/E22</f>
        <v>57.482993197278908</v>
      </c>
      <c r="F88" s="21">
        <f t="shared" si="35"/>
        <v>48.507462686567166</v>
      </c>
      <c r="G88" s="21">
        <f t="shared" si="35"/>
        <v>56.837606837606835</v>
      </c>
      <c r="H88" s="21">
        <f t="shared" si="35"/>
        <v>63.157894736842103</v>
      </c>
      <c r="I88" s="21">
        <f t="shared" si="35"/>
        <v>53.698074974670718</v>
      </c>
    </row>
    <row r="89" spans="1:13" ht="14.65" customHeight="1" thickBot="1">
      <c r="A89" s="83" t="s">
        <v>120</v>
      </c>
      <c r="B89" s="20">
        <f t="shared" ref="B89:I89" si="36">B73*100/B23</f>
        <v>57.629041406693133</v>
      </c>
      <c r="C89" s="20">
        <f t="shared" si="36"/>
        <v>60.640732265446225</v>
      </c>
      <c r="D89" s="20">
        <f t="shared" si="36"/>
        <v>53.645833333333336</v>
      </c>
      <c r="E89" s="20">
        <f t="shared" si="36"/>
        <v>60.646900269541781</v>
      </c>
      <c r="F89" s="20">
        <f t="shared" si="36"/>
        <v>45.070422535211264</v>
      </c>
      <c r="G89" s="20">
        <f t="shared" si="36"/>
        <v>55.670103092783506</v>
      </c>
      <c r="H89" s="20">
        <f t="shared" si="36"/>
        <v>66.666666666666671</v>
      </c>
      <c r="I89" s="20">
        <f t="shared" si="36"/>
        <v>56.584362139917694</v>
      </c>
    </row>
    <row r="90" spans="1:13" ht="30" customHeight="1">
      <c r="A90" s="370" t="s">
        <v>128</v>
      </c>
      <c r="B90" s="370"/>
      <c r="C90" s="370"/>
      <c r="D90" s="370"/>
      <c r="E90" s="370"/>
      <c r="F90" s="370"/>
      <c r="G90" s="370"/>
      <c r="H90" s="370"/>
      <c r="I90" s="370"/>
      <c r="J90" s="224"/>
      <c r="K90" s="224"/>
      <c r="L90" s="224"/>
      <c r="M90" s="224"/>
    </row>
  </sheetData>
  <mergeCells count="12">
    <mergeCell ref="A90:I90"/>
    <mergeCell ref="A5:A6"/>
    <mergeCell ref="C5:I5"/>
    <mergeCell ref="B8:I8"/>
    <mergeCell ref="B57:I57"/>
    <mergeCell ref="B58:I58"/>
    <mergeCell ref="B74:I74"/>
    <mergeCell ref="B41:I41"/>
    <mergeCell ref="B5:B6"/>
    <mergeCell ref="B7:I7"/>
    <mergeCell ref="B25:I25"/>
    <mergeCell ref="B24:I24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"/>
  <sheetViews>
    <sheetView workbookViewId="0">
      <selection activeCell="M10" sqref="M10"/>
    </sheetView>
  </sheetViews>
  <sheetFormatPr baseColWidth="10" defaultColWidth="10.81640625" defaultRowHeight="14.65" customHeight="1"/>
  <cols>
    <col min="1" max="1" width="17.26953125" style="3" customWidth="1"/>
    <col min="2" max="10" width="12.54296875" style="3" customWidth="1"/>
    <col min="11" max="16384" width="10.81640625" style="3"/>
  </cols>
  <sheetData>
    <row r="1" spans="1:10" s="5" customFormat="1" ht="20.25" customHeight="1">
      <c r="A1" s="4" t="s">
        <v>0</v>
      </c>
      <c r="B1" s="4"/>
      <c r="C1" s="4"/>
      <c r="E1" s="4"/>
      <c r="F1" s="4"/>
      <c r="H1" s="4"/>
      <c r="I1" s="4"/>
    </row>
    <row r="2" spans="1:10" ht="14.65" customHeight="1">
      <c r="A2" s="10"/>
      <c r="B2" s="10"/>
      <c r="C2" s="10"/>
      <c r="E2" s="10"/>
      <c r="F2" s="10"/>
      <c r="H2" s="10"/>
      <c r="I2" s="10"/>
    </row>
    <row r="3" spans="1:10" s="9" customFormat="1" ht="14.65" customHeight="1">
      <c r="A3" s="9" t="s">
        <v>261</v>
      </c>
    </row>
    <row r="4" spans="1:10" ht="14.65" customHeight="1" thickBot="1"/>
    <row r="5" spans="1:10" ht="20" customHeight="1" thickBot="1">
      <c r="A5" s="389" t="s">
        <v>16</v>
      </c>
      <c r="B5" s="390">
        <v>2011</v>
      </c>
      <c r="C5" s="390"/>
      <c r="D5" s="390"/>
      <c r="E5" s="390">
        <v>2015</v>
      </c>
      <c r="F5" s="390"/>
      <c r="G5" s="390"/>
      <c r="H5" s="390" t="s">
        <v>11</v>
      </c>
      <c r="I5" s="390"/>
      <c r="J5" s="390"/>
    </row>
    <row r="6" spans="1:10" ht="20" customHeight="1" thickBot="1">
      <c r="A6" s="389"/>
      <c r="B6" s="389" t="s">
        <v>54</v>
      </c>
      <c r="C6" s="389" t="s">
        <v>75</v>
      </c>
      <c r="D6" s="389"/>
      <c r="E6" s="389" t="s">
        <v>54</v>
      </c>
      <c r="F6" s="389" t="s">
        <v>75</v>
      </c>
      <c r="G6" s="389"/>
      <c r="H6" s="389" t="s">
        <v>54</v>
      </c>
      <c r="I6" s="389" t="s">
        <v>75</v>
      </c>
      <c r="J6" s="389"/>
    </row>
    <row r="7" spans="1:10" ht="30" customHeight="1" thickBot="1">
      <c r="A7" s="389"/>
      <c r="B7" s="389"/>
      <c r="C7" s="24" t="s">
        <v>121</v>
      </c>
      <c r="D7" s="24" t="s">
        <v>122</v>
      </c>
      <c r="E7" s="389"/>
      <c r="F7" s="24" t="s">
        <v>121</v>
      </c>
      <c r="G7" s="24" t="s">
        <v>122</v>
      </c>
      <c r="H7" s="389"/>
      <c r="I7" s="24" t="s">
        <v>121</v>
      </c>
      <c r="J7" s="24" t="s">
        <v>122</v>
      </c>
    </row>
    <row r="8" spans="1:10" s="152" customFormat="1" ht="12.5" thickBot="1">
      <c r="A8" s="150"/>
      <c r="B8" s="391" t="s">
        <v>5</v>
      </c>
      <c r="C8" s="391"/>
      <c r="D8" s="391"/>
      <c r="E8" s="391"/>
      <c r="F8" s="391"/>
      <c r="G8" s="391"/>
      <c r="H8" s="391"/>
      <c r="I8" s="391"/>
      <c r="J8" s="392"/>
    </row>
    <row r="9" spans="1:10" ht="14.65" customHeight="1" thickBot="1">
      <c r="A9" s="13" t="s">
        <v>1</v>
      </c>
      <c r="B9" s="22">
        <f>SUM(B10:B23)</f>
        <v>3122700</v>
      </c>
      <c r="C9" s="22">
        <f t="shared" ref="C9:G9" si="0">SUM(C10:C23)</f>
        <v>1515492</v>
      </c>
      <c r="D9" s="22">
        <f t="shared" si="0"/>
        <v>1607208</v>
      </c>
      <c r="E9" s="22">
        <f t="shared" si="0"/>
        <v>3341786</v>
      </c>
      <c r="F9" s="22">
        <f t="shared" si="0"/>
        <v>1625342</v>
      </c>
      <c r="G9" s="22">
        <f t="shared" si="0"/>
        <v>1716444</v>
      </c>
      <c r="H9" s="41">
        <f>E9-B9</f>
        <v>219086</v>
      </c>
      <c r="I9" s="41">
        <f t="shared" ref="I9" si="1">F9-C9</f>
        <v>109850</v>
      </c>
      <c r="J9" s="41">
        <f>G9-D9</f>
        <v>109236</v>
      </c>
    </row>
    <row r="10" spans="1:10" ht="14.65" customHeight="1" thickBot="1">
      <c r="A10" s="14" t="s">
        <v>13</v>
      </c>
      <c r="B10" s="23">
        <f>SUM(C10:D10)</f>
        <v>11600</v>
      </c>
      <c r="C10" s="23">
        <v>5672</v>
      </c>
      <c r="D10" s="23">
        <v>5928</v>
      </c>
      <c r="E10" s="23">
        <f>SUM(F10:G10)</f>
        <v>13225</v>
      </c>
      <c r="F10" s="23">
        <f>'Tab. 2.9'!B27</f>
        <v>6415</v>
      </c>
      <c r="G10" s="23">
        <f>'Tab. 2.9'!B60</f>
        <v>6810</v>
      </c>
      <c r="H10" s="44">
        <f>E10-B10</f>
        <v>1625</v>
      </c>
      <c r="I10" s="44">
        <f>F10-C10</f>
        <v>743</v>
      </c>
      <c r="J10" s="44">
        <f>G10-D10</f>
        <v>882</v>
      </c>
    </row>
    <row r="11" spans="1:10" ht="14.65" customHeight="1" thickBot="1">
      <c r="A11" s="84" t="s">
        <v>14</v>
      </c>
      <c r="B11" s="144">
        <f t="shared" ref="B11:B23" si="2">SUM(C11:D11)</f>
        <v>135711</v>
      </c>
      <c r="C11" s="22">
        <v>65788</v>
      </c>
      <c r="D11" s="22">
        <v>69923</v>
      </c>
      <c r="E11" s="144">
        <f t="shared" ref="E11:E23" si="3">SUM(F11:G11)</f>
        <v>200265</v>
      </c>
      <c r="F11" s="144">
        <f>'Tab. 2.9'!B28</f>
        <v>97245</v>
      </c>
      <c r="G11" s="144">
        <f>'Tab. 2.9'!B61</f>
        <v>103020</v>
      </c>
      <c r="H11" s="41">
        <f t="shared" ref="H11:J23" si="4">E11-B11</f>
        <v>64554</v>
      </c>
      <c r="I11" s="41">
        <f t="shared" si="4"/>
        <v>31457</v>
      </c>
      <c r="J11" s="41">
        <f t="shared" si="4"/>
        <v>33097</v>
      </c>
    </row>
    <row r="12" spans="1:10" ht="14.65" customHeight="1" thickBot="1">
      <c r="A12" s="85" t="s">
        <v>15</v>
      </c>
      <c r="B12" s="147">
        <f t="shared" si="2"/>
        <v>290079</v>
      </c>
      <c r="C12" s="23">
        <v>141594</v>
      </c>
      <c r="D12" s="23">
        <v>148485</v>
      </c>
      <c r="E12" s="147">
        <f t="shared" si="3"/>
        <v>380149</v>
      </c>
      <c r="F12" s="147">
        <f>'Tab. 2.9'!B29</f>
        <v>185467</v>
      </c>
      <c r="G12" s="147">
        <f>'Tab. 2.9'!B62</f>
        <v>194682</v>
      </c>
      <c r="H12" s="44">
        <f t="shared" si="4"/>
        <v>90070</v>
      </c>
      <c r="I12" s="44">
        <f t="shared" si="4"/>
        <v>43873</v>
      </c>
      <c r="J12" s="44">
        <f t="shared" si="4"/>
        <v>46197</v>
      </c>
    </row>
    <row r="13" spans="1:10" ht="14.65" customHeight="1" thickBot="1">
      <c r="A13" s="84" t="s">
        <v>17</v>
      </c>
      <c r="B13" s="144">
        <f t="shared" si="2"/>
        <v>597495</v>
      </c>
      <c r="C13" s="22">
        <v>292127</v>
      </c>
      <c r="D13" s="22">
        <v>305368</v>
      </c>
      <c r="E13" s="144">
        <f t="shared" si="3"/>
        <v>612931</v>
      </c>
      <c r="F13" s="144">
        <f>'Tab. 2.9'!B30</f>
        <v>299947</v>
      </c>
      <c r="G13" s="144">
        <f>'Tab. 2.9'!B63</f>
        <v>312984</v>
      </c>
      <c r="H13" s="41">
        <f t="shared" si="4"/>
        <v>15436</v>
      </c>
      <c r="I13" s="41">
        <f t="shared" si="4"/>
        <v>7820</v>
      </c>
      <c r="J13" s="41">
        <f t="shared" si="4"/>
        <v>7616</v>
      </c>
    </row>
    <row r="14" spans="1:10" ht="14.65" customHeight="1" thickBot="1">
      <c r="A14" s="85" t="s">
        <v>18</v>
      </c>
      <c r="B14" s="147">
        <f t="shared" si="2"/>
        <v>648934</v>
      </c>
      <c r="C14" s="23">
        <v>316299</v>
      </c>
      <c r="D14" s="23">
        <v>332635</v>
      </c>
      <c r="E14" s="147">
        <f t="shared" si="3"/>
        <v>670925</v>
      </c>
      <c r="F14" s="147">
        <f>'Tab. 2.9'!B31</f>
        <v>328252</v>
      </c>
      <c r="G14" s="147">
        <f>'Tab. 2.9'!B64</f>
        <v>342673</v>
      </c>
      <c r="H14" s="44">
        <f t="shared" si="4"/>
        <v>21991</v>
      </c>
      <c r="I14" s="44">
        <f t="shared" si="4"/>
        <v>11953</v>
      </c>
      <c r="J14" s="44">
        <f t="shared" si="4"/>
        <v>10038</v>
      </c>
    </row>
    <row r="15" spans="1:10" ht="14.65" customHeight="1" thickBot="1">
      <c r="A15" s="83" t="s">
        <v>19</v>
      </c>
      <c r="B15" s="144">
        <f t="shared" si="2"/>
        <v>657620</v>
      </c>
      <c r="C15" s="22">
        <v>321067</v>
      </c>
      <c r="D15" s="22">
        <v>336553</v>
      </c>
      <c r="E15" s="144">
        <f t="shared" si="3"/>
        <v>664360</v>
      </c>
      <c r="F15" s="144">
        <f>'Tab. 2.9'!B32</f>
        <v>324479</v>
      </c>
      <c r="G15" s="144">
        <f>'Tab. 2.9'!B65</f>
        <v>339881</v>
      </c>
      <c r="H15" s="41">
        <f t="shared" si="4"/>
        <v>6740</v>
      </c>
      <c r="I15" s="41">
        <f t="shared" si="4"/>
        <v>3412</v>
      </c>
      <c r="J15" s="41">
        <f t="shared" si="4"/>
        <v>3328</v>
      </c>
    </row>
    <row r="16" spans="1:10" ht="14.65" customHeight="1" thickBot="1">
      <c r="A16" s="85" t="s">
        <v>20</v>
      </c>
      <c r="B16" s="147">
        <f t="shared" si="2"/>
        <v>388681</v>
      </c>
      <c r="C16" s="23">
        <v>184243</v>
      </c>
      <c r="D16" s="23">
        <v>204438</v>
      </c>
      <c r="E16" s="147">
        <f t="shared" si="3"/>
        <v>381439</v>
      </c>
      <c r="F16" s="147">
        <f>'Tab. 2.9'!B33</f>
        <v>181463</v>
      </c>
      <c r="G16" s="147">
        <f>'Tab. 2.9'!B66</f>
        <v>199976</v>
      </c>
      <c r="H16" s="44">
        <f t="shared" si="4"/>
        <v>-7242</v>
      </c>
      <c r="I16" s="44">
        <f t="shared" si="4"/>
        <v>-2780</v>
      </c>
      <c r="J16" s="44">
        <f t="shared" si="4"/>
        <v>-4462</v>
      </c>
    </row>
    <row r="17" spans="1:11" ht="14.65" customHeight="1" thickBot="1">
      <c r="A17" s="83" t="s">
        <v>21</v>
      </c>
      <c r="B17" s="144">
        <f t="shared" si="2"/>
        <v>122355</v>
      </c>
      <c r="C17" s="22">
        <v>59356</v>
      </c>
      <c r="D17" s="22">
        <v>62999</v>
      </c>
      <c r="E17" s="144">
        <f t="shared" si="3"/>
        <v>130452</v>
      </c>
      <c r="F17" s="144">
        <f>'Tab. 2.9'!B34</f>
        <v>63364</v>
      </c>
      <c r="G17" s="144">
        <f>'Tab. 2.9'!B67</f>
        <v>67088</v>
      </c>
      <c r="H17" s="41">
        <f t="shared" si="4"/>
        <v>8097</v>
      </c>
      <c r="I17" s="41">
        <f t="shared" si="4"/>
        <v>4008</v>
      </c>
      <c r="J17" s="41">
        <f t="shared" si="4"/>
        <v>4089</v>
      </c>
    </row>
    <row r="18" spans="1:11" ht="14.65" customHeight="1" thickBot="1">
      <c r="A18" s="85" t="s">
        <v>55</v>
      </c>
      <c r="B18" s="147">
        <f t="shared" si="2"/>
        <v>107389</v>
      </c>
      <c r="C18" s="147">
        <v>52388</v>
      </c>
      <c r="D18" s="23">
        <v>55001</v>
      </c>
      <c r="E18" s="147">
        <f t="shared" si="3"/>
        <v>113907</v>
      </c>
      <c r="F18" s="147">
        <f>'Tab. 2.9'!B35</f>
        <v>55515</v>
      </c>
      <c r="G18" s="147">
        <f>'Tab. 2.9'!B68</f>
        <v>58392</v>
      </c>
      <c r="H18" s="44">
        <f t="shared" si="4"/>
        <v>6518</v>
      </c>
      <c r="I18" s="44">
        <f t="shared" si="4"/>
        <v>3127</v>
      </c>
      <c r="J18" s="44">
        <f t="shared" si="4"/>
        <v>3391</v>
      </c>
    </row>
    <row r="19" spans="1:11" ht="14.65" customHeight="1" thickBot="1">
      <c r="A19" s="83" t="s">
        <v>56</v>
      </c>
      <c r="B19" s="144">
        <f t="shared" si="2"/>
        <v>91116</v>
      </c>
      <c r="C19" s="144">
        <v>43793</v>
      </c>
      <c r="D19" s="22">
        <v>47323</v>
      </c>
      <c r="E19" s="144">
        <f t="shared" si="3"/>
        <v>98748</v>
      </c>
      <c r="F19" s="144">
        <f>'Tab. 2.9'!B36</f>
        <v>48186</v>
      </c>
      <c r="G19" s="144">
        <f>'Tab. 2.9'!B69</f>
        <v>50562</v>
      </c>
      <c r="H19" s="41">
        <f t="shared" si="4"/>
        <v>7632</v>
      </c>
      <c r="I19" s="41">
        <f t="shared" si="4"/>
        <v>4393</v>
      </c>
      <c r="J19" s="41">
        <f t="shared" si="4"/>
        <v>3239</v>
      </c>
    </row>
    <row r="20" spans="1:11" ht="14.65" customHeight="1" thickBot="1">
      <c r="A20" s="82" t="s">
        <v>57</v>
      </c>
      <c r="B20" s="147">
        <f t="shared" si="2"/>
        <v>54227</v>
      </c>
      <c r="C20" s="147">
        <v>25483</v>
      </c>
      <c r="D20" s="23">
        <v>28744</v>
      </c>
      <c r="E20" s="147">
        <f t="shared" si="3"/>
        <v>58864</v>
      </c>
      <c r="F20" s="147">
        <f>'Tab. 2.9'!B37</f>
        <v>27824</v>
      </c>
      <c r="G20" s="147">
        <f>'Tab. 2.9'!B70</f>
        <v>31040</v>
      </c>
      <c r="H20" s="44">
        <f t="shared" si="4"/>
        <v>4637</v>
      </c>
      <c r="I20" s="44">
        <f t="shared" si="4"/>
        <v>2341</v>
      </c>
      <c r="J20" s="44">
        <f t="shared" si="4"/>
        <v>2296</v>
      </c>
    </row>
    <row r="21" spans="1:11" ht="14.65" customHeight="1" thickBot="1">
      <c r="A21" s="83" t="s">
        <v>58</v>
      </c>
      <c r="B21" s="144">
        <f t="shared" si="2"/>
        <v>11450</v>
      </c>
      <c r="C21" s="144">
        <v>5073</v>
      </c>
      <c r="D21" s="22">
        <v>6377</v>
      </c>
      <c r="E21" s="144">
        <f t="shared" si="3"/>
        <v>11031</v>
      </c>
      <c r="F21" s="144">
        <f>'Tab. 2.9'!B38</f>
        <v>4817</v>
      </c>
      <c r="G21" s="144">
        <f>'Tab. 2.9'!B71</f>
        <v>6214</v>
      </c>
      <c r="H21" s="41">
        <f t="shared" si="4"/>
        <v>-419</v>
      </c>
      <c r="I21" s="41">
        <f t="shared" si="4"/>
        <v>-256</v>
      </c>
      <c r="J21" s="41">
        <f t="shared" si="4"/>
        <v>-163</v>
      </c>
    </row>
    <row r="22" spans="1:11" ht="14.65" customHeight="1" thickBot="1">
      <c r="A22" s="82" t="s">
        <v>59</v>
      </c>
      <c r="B22" s="147">
        <f t="shared" si="2"/>
        <v>4115</v>
      </c>
      <c r="C22" s="147">
        <v>1799</v>
      </c>
      <c r="D22" s="23">
        <v>2316</v>
      </c>
      <c r="E22" s="147">
        <f t="shared" si="3"/>
        <v>3727</v>
      </c>
      <c r="F22" s="147">
        <f>'Tab. 2.9'!B39</f>
        <v>1621</v>
      </c>
      <c r="G22" s="147">
        <f>'Tab. 2.9'!B72</f>
        <v>2106</v>
      </c>
      <c r="H22" s="44">
        <f t="shared" si="4"/>
        <v>-388</v>
      </c>
      <c r="I22" s="44">
        <f t="shared" si="4"/>
        <v>-178</v>
      </c>
      <c r="J22" s="44">
        <f t="shared" si="4"/>
        <v>-210</v>
      </c>
    </row>
    <row r="23" spans="1:11" ht="14.65" customHeight="1" thickBot="1">
      <c r="A23" s="83" t="s">
        <v>120</v>
      </c>
      <c r="B23" s="162">
        <f t="shared" si="2"/>
        <v>1928</v>
      </c>
      <c r="C23" s="162">
        <v>810</v>
      </c>
      <c r="D23" s="163">
        <v>1118</v>
      </c>
      <c r="E23" s="162">
        <f t="shared" si="3"/>
        <v>1763</v>
      </c>
      <c r="F23" s="162">
        <f>'Tab. 2.9'!B40</f>
        <v>747</v>
      </c>
      <c r="G23" s="162">
        <f>'Tab. 2.9'!B73</f>
        <v>1016</v>
      </c>
      <c r="H23" s="41">
        <f t="shared" si="4"/>
        <v>-165</v>
      </c>
      <c r="I23" s="41">
        <f t="shared" si="4"/>
        <v>-63</v>
      </c>
      <c r="J23" s="41">
        <f t="shared" si="4"/>
        <v>-102</v>
      </c>
    </row>
    <row r="24" spans="1:11" s="152" customFormat="1" ht="12.75" customHeight="1" thickBot="1">
      <c r="A24" s="150"/>
      <c r="B24" s="393" t="s">
        <v>123</v>
      </c>
      <c r="C24" s="393"/>
      <c r="D24" s="393"/>
      <c r="E24" s="393"/>
      <c r="F24" s="393"/>
      <c r="G24" s="393"/>
      <c r="H24" s="393" t="s">
        <v>124</v>
      </c>
      <c r="I24" s="393"/>
      <c r="J24" s="393"/>
      <c r="K24" s="161"/>
    </row>
    <row r="25" spans="1:11" ht="14.65" customHeight="1" thickBot="1">
      <c r="A25" s="13" t="s">
        <v>1</v>
      </c>
      <c r="B25" s="225">
        <f>B9*100/$B9</f>
        <v>100</v>
      </c>
      <c r="C25" s="164">
        <f>C9*100/$B9</f>
        <v>48.531463156883468</v>
      </c>
      <c r="D25" s="164">
        <f t="shared" ref="D25" si="5">D9*100/$B9</f>
        <v>51.468536843116532</v>
      </c>
      <c r="E25" s="225">
        <f>E9*100/$E9</f>
        <v>100</v>
      </c>
      <c r="F25" s="164">
        <f t="shared" ref="F25:G25" si="6">F9*100/$E9</f>
        <v>48.636926481827381</v>
      </c>
      <c r="G25" s="164">
        <f t="shared" si="6"/>
        <v>51.363073518172619</v>
      </c>
      <c r="H25" s="167" t="s">
        <v>103</v>
      </c>
      <c r="I25" s="169">
        <f t="shared" ref="I25" si="7">F25-C25</f>
        <v>0.10546332494391208</v>
      </c>
      <c r="J25" s="169">
        <f t="shared" ref="J25" si="8">G25-D25</f>
        <v>-0.10546332494391208</v>
      </c>
    </row>
    <row r="26" spans="1:11" ht="14.65" customHeight="1" thickBot="1">
      <c r="A26" s="14" t="s">
        <v>13</v>
      </c>
      <c r="B26" s="226">
        <f t="shared" ref="B26:D26" si="9">B10*100/$B10</f>
        <v>100</v>
      </c>
      <c r="C26" s="74">
        <f t="shared" si="9"/>
        <v>48.896551724137929</v>
      </c>
      <c r="D26" s="74">
        <f t="shared" si="9"/>
        <v>51.103448275862071</v>
      </c>
      <c r="E26" s="226">
        <f t="shared" ref="E26:G26" si="10">E10*100/$E10</f>
        <v>100</v>
      </c>
      <c r="F26" s="74">
        <f t="shared" si="10"/>
        <v>48.506616257088844</v>
      </c>
      <c r="G26" s="74">
        <f t="shared" si="10"/>
        <v>51.493383742911156</v>
      </c>
      <c r="H26" s="72" t="s">
        <v>103</v>
      </c>
      <c r="I26" s="72">
        <f t="shared" ref="I26:I39" si="11">F26-C26</f>
        <v>-0.3899354670490851</v>
      </c>
      <c r="J26" s="72">
        <f t="shared" ref="J26:J39" si="12">G26-D26</f>
        <v>0.3899354670490851</v>
      </c>
    </row>
    <row r="27" spans="1:11" ht="14.65" customHeight="1" thickBot="1">
      <c r="A27" s="84" t="s">
        <v>14</v>
      </c>
      <c r="B27" s="227">
        <f t="shared" ref="B27:D27" si="13">B11*100/$B11</f>
        <v>100</v>
      </c>
      <c r="C27" s="73">
        <f t="shared" si="13"/>
        <v>48.476542063649966</v>
      </c>
      <c r="D27" s="73">
        <f t="shared" si="13"/>
        <v>51.523457936350034</v>
      </c>
      <c r="E27" s="227">
        <f t="shared" ref="E27:G27" si="14">E11*100/$E11</f>
        <v>100</v>
      </c>
      <c r="F27" s="73">
        <f t="shared" si="14"/>
        <v>48.558160437420419</v>
      </c>
      <c r="G27" s="73">
        <f t="shared" si="14"/>
        <v>51.441839562579581</v>
      </c>
      <c r="H27" s="168" t="s">
        <v>103</v>
      </c>
      <c r="I27" s="169">
        <f>F27-C27</f>
        <v>8.1618373770453445E-2</v>
      </c>
      <c r="J27" s="169">
        <f t="shared" si="12"/>
        <v>-8.1618373770453445E-2</v>
      </c>
    </row>
    <row r="28" spans="1:11" ht="14.65" customHeight="1" thickBot="1">
      <c r="A28" s="85" t="s">
        <v>15</v>
      </c>
      <c r="B28" s="228">
        <f t="shared" ref="B28:D28" si="15">B12*100/$B12</f>
        <v>100</v>
      </c>
      <c r="C28" s="74">
        <f t="shared" si="15"/>
        <v>48.812220119346797</v>
      </c>
      <c r="D28" s="74">
        <f t="shared" si="15"/>
        <v>51.187779880653203</v>
      </c>
      <c r="E28" s="228">
        <f t="shared" ref="E28:G28" si="16">E12*100/$E12</f>
        <v>100</v>
      </c>
      <c r="F28" s="74">
        <f t="shared" si="16"/>
        <v>48.787975241286972</v>
      </c>
      <c r="G28" s="74">
        <f t="shared" si="16"/>
        <v>51.212024758713028</v>
      </c>
      <c r="H28" s="170" t="s">
        <v>103</v>
      </c>
      <c r="I28" s="72">
        <f t="shared" si="11"/>
        <v>-2.4244878059825226E-2</v>
      </c>
      <c r="J28" s="72">
        <f t="shared" si="12"/>
        <v>2.4244878059825226E-2</v>
      </c>
    </row>
    <row r="29" spans="1:11" ht="14.65" customHeight="1" thickBot="1">
      <c r="A29" s="84" t="s">
        <v>17</v>
      </c>
      <c r="B29" s="227">
        <f t="shared" ref="B29:D29" si="17">B13*100/$B13</f>
        <v>100</v>
      </c>
      <c r="C29" s="73">
        <f t="shared" si="17"/>
        <v>48.891957254872423</v>
      </c>
      <c r="D29" s="73">
        <f t="shared" si="17"/>
        <v>51.108042745127577</v>
      </c>
      <c r="E29" s="227">
        <f t="shared" ref="E29:G29" si="18">E13*100/$E13</f>
        <v>100</v>
      </c>
      <c r="F29" s="73">
        <f t="shared" si="18"/>
        <v>48.936503456343374</v>
      </c>
      <c r="G29" s="73">
        <f t="shared" si="18"/>
        <v>51.063496543656626</v>
      </c>
      <c r="H29" s="168" t="s">
        <v>103</v>
      </c>
      <c r="I29" s="169">
        <f t="shared" si="11"/>
        <v>4.4546201470950564E-2</v>
      </c>
      <c r="J29" s="169">
        <f t="shared" si="12"/>
        <v>-4.4546201470950564E-2</v>
      </c>
    </row>
    <row r="30" spans="1:11" ht="14.65" customHeight="1" thickBot="1">
      <c r="A30" s="85" t="s">
        <v>18</v>
      </c>
      <c r="B30" s="228">
        <f t="shared" ref="B30:D30" si="19">B14*100/$B14</f>
        <v>100</v>
      </c>
      <c r="C30" s="74">
        <f t="shared" si="19"/>
        <v>48.741320380809142</v>
      </c>
      <c r="D30" s="74">
        <f t="shared" si="19"/>
        <v>51.258679619190858</v>
      </c>
      <c r="E30" s="228">
        <f t="shared" ref="E30:G30" si="20">E14*100/$E14</f>
        <v>100</v>
      </c>
      <c r="F30" s="74">
        <f t="shared" si="20"/>
        <v>48.925289711964822</v>
      </c>
      <c r="G30" s="74">
        <f t="shared" si="20"/>
        <v>51.074710288035178</v>
      </c>
      <c r="H30" s="170" t="s">
        <v>103</v>
      </c>
      <c r="I30" s="72">
        <f t="shared" si="11"/>
        <v>0.18396933115568004</v>
      </c>
      <c r="J30" s="72">
        <f t="shared" si="12"/>
        <v>-0.18396933115568004</v>
      </c>
    </row>
    <row r="31" spans="1:11" ht="14.65" customHeight="1" thickBot="1">
      <c r="A31" s="83" t="s">
        <v>19</v>
      </c>
      <c r="B31" s="227">
        <f t="shared" ref="B31:D31" si="21">B15*100/$B15</f>
        <v>100</v>
      </c>
      <c r="C31" s="73">
        <f t="shared" si="21"/>
        <v>48.82257230619507</v>
      </c>
      <c r="D31" s="73">
        <f t="shared" si="21"/>
        <v>51.17742769380493</v>
      </c>
      <c r="E31" s="227">
        <f t="shared" ref="E31:G31" si="22">E15*100/$E15</f>
        <v>100</v>
      </c>
      <c r="F31" s="73">
        <f t="shared" si="22"/>
        <v>48.840839303991814</v>
      </c>
      <c r="G31" s="73">
        <f t="shared" si="22"/>
        <v>51.159160696008186</v>
      </c>
      <c r="H31" s="168" t="s">
        <v>103</v>
      </c>
      <c r="I31" s="169">
        <f t="shared" si="11"/>
        <v>1.8266997796743567E-2</v>
      </c>
      <c r="J31" s="169">
        <f t="shared" si="12"/>
        <v>-1.8266997796743567E-2</v>
      </c>
    </row>
    <row r="32" spans="1:11" ht="14.65" customHeight="1" thickBot="1">
      <c r="A32" s="85" t="s">
        <v>20</v>
      </c>
      <c r="B32" s="228">
        <f t="shared" ref="B32:D32" si="23">B16*100/$B16</f>
        <v>100</v>
      </c>
      <c r="C32" s="74">
        <f t="shared" si="23"/>
        <v>47.402111242895842</v>
      </c>
      <c r="D32" s="74">
        <f t="shared" si="23"/>
        <v>52.597888757104158</v>
      </c>
      <c r="E32" s="228">
        <f t="shared" ref="E32:G32" si="24">E16*100/$E16</f>
        <v>100</v>
      </c>
      <c r="F32" s="74">
        <f t="shared" si="24"/>
        <v>47.573268596027148</v>
      </c>
      <c r="G32" s="74">
        <f t="shared" si="24"/>
        <v>52.426731403972852</v>
      </c>
      <c r="H32" s="170" t="s">
        <v>103</v>
      </c>
      <c r="I32" s="72">
        <f t="shared" si="11"/>
        <v>0.17115735313130642</v>
      </c>
      <c r="J32" s="72">
        <f t="shared" si="12"/>
        <v>-0.17115735313130642</v>
      </c>
    </row>
    <row r="33" spans="1:13" ht="14.65" customHeight="1" thickBot="1">
      <c r="A33" s="83" t="s">
        <v>21</v>
      </c>
      <c r="B33" s="227">
        <f t="shared" ref="B33:D33" si="25">B17*100/$B17</f>
        <v>100</v>
      </c>
      <c r="C33" s="73">
        <f t="shared" si="25"/>
        <v>48.511299088717259</v>
      </c>
      <c r="D33" s="73">
        <f t="shared" si="25"/>
        <v>51.488700911282741</v>
      </c>
      <c r="E33" s="227">
        <f>E17*100/$E17</f>
        <v>100</v>
      </c>
      <c r="F33" s="73">
        <f>F17*100/$E17</f>
        <v>48.572655076196611</v>
      </c>
      <c r="G33" s="73">
        <f t="shared" ref="G33" si="26">G17*100/$E17</f>
        <v>51.427344923803389</v>
      </c>
      <c r="H33" s="168" t="s">
        <v>103</v>
      </c>
      <c r="I33" s="169">
        <f t="shared" si="11"/>
        <v>6.1355987479352336E-2</v>
      </c>
      <c r="J33" s="169">
        <f t="shared" si="12"/>
        <v>-6.1355987479352336E-2</v>
      </c>
    </row>
    <row r="34" spans="1:13" ht="14.65" customHeight="1" thickBot="1">
      <c r="A34" s="85" t="s">
        <v>55</v>
      </c>
      <c r="B34" s="228">
        <f>B18*100/$B18</f>
        <v>100</v>
      </c>
      <c r="C34" s="166">
        <f t="shared" ref="C34:D34" si="27">C18*100/$B18</f>
        <v>48.783394947340973</v>
      </c>
      <c r="D34" s="74">
        <f t="shared" si="27"/>
        <v>51.216605052659027</v>
      </c>
      <c r="E34" s="228">
        <f t="shared" ref="E34:G34" si="28">E18*100/$E18</f>
        <v>100</v>
      </c>
      <c r="F34" s="166">
        <f t="shared" si="28"/>
        <v>48.737127656772628</v>
      </c>
      <c r="G34" s="74">
        <f t="shared" si="28"/>
        <v>51.262872343227372</v>
      </c>
      <c r="H34" s="170" t="s">
        <v>103</v>
      </c>
      <c r="I34" s="170">
        <f t="shared" si="11"/>
        <v>-4.6267290568344777E-2</v>
      </c>
      <c r="J34" s="72">
        <f t="shared" si="12"/>
        <v>4.6267290568344777E-2</v>
      </c>
    </row>
    <row r="35" spans="1:13" ht="14.65" customHeight="1" thickBot="1">
      <c r="A35" s="83" t="s">
        <v>56</v>
      </c>
      <c r="B35" s="227">
        <f t="shared" ref="B35:D35" si="29">B19*100/$B19</f>
        <v>100</v>
      </c>
      <c r="C35" s="165">
        <f t="shared" si="29"/>
        <v>48.062908819526754</v>
      </c>
      <c r="D35" s="73">
        <f t="shared" si="29"/>
        <v>51.937091180473246</v>
      </c>
      <c r="E35" s="227">
        <f t="shared" ref="E35:G35" si="30">E19*100/$E19</f>
        <v>100</v>
      </c>
      <c r="F35" s="165">
        <f t="shared" si="30"/>
        <v>48.796937659496898</v>
      </c>
      <c r="G35" s="73">
        <f t="shared" si="30"/>
        <v>51.203062340503102</v>
      </c>
      <c r="H35" s="168" t="s">
        <v>103</v>
      </c>
      <c r="I35" s="168">
        <f t="shared" si="11"/>
        <v>0.73402883997014357</v>
      </c>
      <c r="J35" s="169">
        <f t="shared" si="12"/>
        <v>-0.73402883997014357</v>
      </c>
    </row>
    <row r="36" spans="1:13" ht="14.65" customHeight="1" thickBot="1">
      <c r="A36" s="82" t="s">
        <v>57</v>
      </c>
      <c r="B36" s="228">
        <f t="shared" ref="B36:D36" si="31">B20*100/$B20</f>
        <v>100</v>
      </c>
      <c r="C36" s="166">
        <f t="shared" si="31"/>
        <v>46.993195271728105</v>
      </c>
      <c r="D36" s="74">
        <f t="shared" si="31"/>
        <v>53.006804728271895</v>
      </c>
      <c r="E36" s="228">
        <f t="shared" ref="E36:G36" si="32">E20*100/$E20</f>
        <v>100</v>
      </c>
      <c r="F36" s="166">
        <f t="shared" si="32"/>
        <v>47.268279423756454</v>
      </c>
      <c r="G36" s="74">
        <f t="shared" si="32"/>
        <v>52.731720576243546</v>
      </c>
      <c r="H36" s="170" t="s">
        <v>103</v>
      </c>
      <c r="I36" s="170">
        <f t="shared" si="11"/>
        <v>0.27508415202834868</v>
      </c>
      <c r="J36" s="72">
        <f t="shared" si="12"/>
        <v>-0.27508415202834868</v>
      </c>
    </row>
    <row r="37" spans="1:13" ht="14.65" customHeight="1" thickBot="1">
      <c r="A37" s="83" t="s">
        <v>58</v>
      </c>
      <c r="B37" s="227">
        <f t="shared" ref="B37:D37" si="33">B21*100/$B21</f>
        <v>100</v>
      </c>
      <c r="C37" s="165">
        <f t="shared" si="33"/>
        <v>44.305676855895193</v>
      </c>
      <c r="D37" s="73">
        <f t="shared" si="33"/>
        <v>55.694323144104807</v>
      </c>
      <c r="E37" s="227">
        <f t="shared" ref="E37:G37" si="34">E21*100/$E21</f>
        <v>100</v>
      </c>
      <c r="F37" s="165">
        <f t="shared" si="34"/>
        <v>43.667845163629771</v>
      </c>
      <c r="G37" s="73">
        <f t="shared" si="34"/>
        <v>56.332154836370229</v>
      </c>
      <c r="H37" s="168" t="s">
        <v>103</v>
      </c>
      <c r="I37" s="168">
        <f t="shared" si="11"/>
        <v>-0.63783169226542213</v>
      </c>
      <c r="J37" s="169">
        <f t="shared" si="12"/>
        <v>0.63783169226542213</v>
      </c>
    </row>
    <row r="38" spans="1:13" ht="14.65" customHeight="1" thickBot="1">
      <c r="A38" s="82" t="s">
        <v>59</v>
      </c>
      <c r="B38" s="228">
        <f t="shared" ref="B38:D38" si="35">B22*100/$B22</f>
        <v>100</v>
      </c>
      <c r="C38" s="166">
        <f t="shared" si="35"/>
        <v>43.718104495747269</v>
      </c>
      <c r="D38" s="74">
        <f t="shared" si="35"/>
        <v>56.281895504252731</v>
      </c>
      <c r="E38" s="228">
        <f t="shared" ref="E38:G38" si="36">E22*100/$E22</f>
        <v>100</v>
      </c>
      <c r="F38" s="166">
        <f t="shared" si="36"/>
        <v>43.493426348269388</v>
      </c>
      <c r="G38" s="74">
        <f t="shared" si="36"/>
        <v>56.506573651730612</v>
      </c>
      <c r="H38" s="170" t="s">
        <v>103</v>
      </c>
      <c r="I38" s="170">
        <f t="shared" si="11"/>
        <v>-0.2246781474778814</v>
      </c>
      <c r="J38" s="72">
        <f t="shared" si="12"/>
        <v>0.2246781474778814</v>
      </c>
    </row>
    <row r="39" spans="1:13" ht="14.65" customHeight="1" thickBot="1">
      <c r="A39" s="83" t="s">
        <v>120</v>
      </c>
      <c r="B39" s="227">
        <f t="shared" ref="B39:D39" si="37">B23*100/$B23</f>
        <v>100</v>
      </c>
      <c r="C39" s="165">
        <f t="shared" si="37"/>
        <v>42.012448132780086</v>
      </c>
      <c r="D39" s="73">
        <f t="shared" si="37"/>
        <v>57.987551867219914</v>
      </c>
      <c r="E39" s="227">
        <f t="shared" ref="E39:G39" si="38">E23*100/$E23</f>
        <v>100</v>
      </c>
      <c r="F39" s="165">
        <f t="shared" si="38"/>
        <v>42.370958593306867</v>
      </c>
      <c r="G39" s="73">
        <f t="shared" si="38"/>
        <v>57.629041406693133</v>
      </c>
      <c r="H39" s="168" t="s">
        <v>103</v>
      </c>
      <c r="I39" s="168">
        <f t="shared" si="11"/>
        <v>0.35851046052678015</v>
      </c>
      <c r="J39" s="169">
        <f t="shared" si="12"/>
        <v>-0.35851046052678015</v>
      </c>
    </row>
    <row r="40" spans="1:13" ht="30" customHeight="1">
      <c r="A40" s="370" t="s">
        <v>127</v>
      </c>
      <c r="B40" s="370"/>
      <c r="C40" s="370"/>
      <c r="D40" s="370"/>
      <c r="E40" s="370"/>
      <c r="F40" s="370"/>
      <c r="G40" s="370"/>
      <c r="H40" s="370"/>
      <c r="I40" s="370"/>
      <c r="J40" s="370"/>
      <c r="K40" s="224"/>
      <c r="L40" s="224"/>
      <c r="M40" s="224"/>
    </row>
  </sheetData>
  <mergeCells count="14">
    <mergeCell ref="A40:J40"/>
    <mergeCell ref="A5:A7"/>
    <mergeCell ref="B5:D5"/>
    <mergeCell ref="B8:J8"/>
    <mergeCell ref="B24:G24"/>
    <mergeCell ref="E5:G5"/>
    <mergeCell ref="E6:E7"/>
    <mergeCell ref="F6:G6"/>
    <mergeCell ref="H5:J5"/>
    <mergeCell ref="H6:H7"/>
    <mergeCell ref="I6:J6"/>
    <mergeCell ref="H24:J24"/>
    <mergeCell ref="C6:D6"/>
    <mergeCell ref="B6:B7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"/>
  <sheetViews>
    <sheetView workbookViewId="0">
      <selection activeCell="L12" sqref="L12"/>
    </sheetView>
  </sheetViews>
  <sheetFormatPr baseColWidth="10" defaultColWidth="10.81640625" defaultRowHeight="14.65" customHeight="1"/>
  <cols>
    <col min="1" max="1" width="17.26953125" style="3" customWidth="1"/>
    <col min="2" max="10" width="12.54296875" style="3" customWidth="1"/>
    <col min="11" max="16384" width="10.81640625" style="3"/>
  </cols>
  <sheetData>
    <row r="1" spans="1:10" s="5" customFormat="1" ht="20.25" customHeight="1">
      <c r="A1" s="4" t="s">
        <v>0</v>
      </c>
      <c r="B1" s="4"/>
      <c r="C1" s="4"/>
      <c r="E1" s="4"/>
      <c r="F1" s="4"/>
      <c r="H1" s="4"/>
      <c r="I1" s="4"/>
    </row>
    <row r="2" spans="1:10" ht="14.65" customHeight="1">
      <c r="A2" s="10"/>
      <c r="B2" s="10"/>
      <c r="C2" s="10"/>
      <c r="E2" s="10"/>
      <c r="F2" s="10"/>
      <c r="H2" s="10"/>
      <c r="I2" s="10"/>
    </row>
    <row r="3" spans="1:10" s="9" customFormat="1" ht="14.65" customHeight="1">
      <c r="A3" s="9" t="s">
        <v>262</v>
      </c>
    </row>
    <row r="4" spans="1:10" ht="14.65" customHeight="1" thickBot="1"/>
    <row r="5" spans="1:10" ht="20" customHeight="1" thickBot="1">
      <c r="A5" s="389" t="s">
        <v>16</v>
      </c>
      <c r="B5" s="390">
        <v>2011</v>
      </c>
      <c r="C5" s="390"/>
      <c r="D5" s="390"/>
      <c r="E5" s="390">
        <v>2015</v>
      </c>
      <c r="F5" s="390"/>
      <c r="G5" s="390"/>
      <c r="H5" s="390" t="s">
        <v>11</v>
      </c>
      <c r="I5" s="390"/>
      <c r="J5" s="390"/>
    </row>
    <row r="6" spans="1:10" ht="20" customHeight="1" thickBot="1">
      <c r="A6" s="389"/>
      <c r="B6" s="389" t="s">
        <v>54</v>
      </c>
      <c r="C6" s="389" t="s">
        <v>75</v>
      </c>
      <c r="D6" s="389"/>
      <c r="E6" s="389" t="s">
        <v>54</v>
      </c>
      <c r="F6" s="389" t="s">
        <v>75</v>
      </c>
      <c r="G6" s="389"/>
      <c r="H6" s="389" t="s">
        <v>54</v>
      </c>
      <c r="I6" s="389" t="s">
        <v>75</v>
      </c>
      <c r="J6" s="389"/>
    </row>
    <row r="7" spans="1:10" ht="30" customHeight="1" thickBot="1">
      <c r="A7" s="389"/>
      <c r="B7" s="389"/>
      <c r="C7" s="24" t="s">
        <v>121</v>
      </c>
      <c r="D7" s="24" t="s">
        <v>122</v>
      </c>
      <c r="E7" s="389"/>
      <c r="F7" s="24" t="s">
        <v>121</v>
      </c>
      <c r="G7" s="24" t="s">
        <v>122</v>
      </c>
      <c r="H7" s="389"/>
      <c r="I7" s="24" t="s">
        <v>121</v>
      </c>
      <c r="J7" s="24" t="s">
        <v>122</v>
      </c>
    </row>
    <row r="8" spans="1:10" s="152" customFormat="1" ht="12.5" thickBot="1">
      <c r="A8" s="150"/>
      <c r="B8" s="391" t="s">
        <v>5</v>
      </c>
      <c r="C8" s="391"/>
      <c r="D8" s="391"/>
      <c r="E8" s="391"/>
      <c r="F8" s="391"/>
      <c r="G8" s="391"/>
      <c r="H8" s="391"/>
      <c r="I8" s="391"/>
      <c r="J8" s="392"/>
    </row>
    <row r="9" spans="1:10" ht="14.65" customHeight="1" thickBot="1">
      <c r="A9" s="13" t="s">
        <v>1</v>
      </c>
      <c r="B9" s="22">
        <f>SUM(B10:B23)</f>
        <v>1122566</v>
      </c>
      <c r="C9" s="22">
        <f t="shared" ref="C9:G9" si="0">SUM(C10:C23)</f>
        <v>544555</v>
      </c>
      <c r="D9" s="22">
        <f t="shared" si="0"/>
        <v>578011</v>
      </c>
      <c r="E9" s="22">
        <f t="shared" si="0"/>
        <v>1210625</v>
      </c>
      <c r="F9" s="22">
        <f t="shared" si="0"/>
        <v>588226</v>
      </c>
      <c r="G9" s="22">
        <f t="shared" si="0"/>
        <v>622399</v>
      </c>
      <c r="H9" s="41">
        <f>E9-B9</f>
        <v>88059</v>
      </c>
      <c r="I9" s="41">
        <f t="shared" ref="I9" si="1">F9-C9</f>
        <v>43671</v>
      </c>
      <c r="J9" s="41">
        <f>G9-D9</f>
        <v>44388</v>
      </c>
    </row>
    <row r="10" spans="1:10" ht="14.65" customHeight="1" thickBot="1">
      <c r="A10" s="14" t="s">
        <v>13</v>
      </c>
      <c r="B10" s="23">
        <f>SUM(C10:D10)</f>
        <v>3154</v>
      </c>
      <c r="C10" s="23">
        <v>1537</v>
      </c>
      <c r="D10" s="23">
        <v>1617</v>
      </c>
      <c r="E10" s="23">
        <f>SUM(F10:G10)</f>
        <v>3547</v>
      </c>
      <c r="F10" s="23">
        <f>'Tab. 2.9'!C27</f>
        <v>1729</v>
      </c>
      <c r="G10" s="23">
        <f>'Tab. 2.9'!C60</f>
        <v>1818</v>
      </c>
      <c r="H10" s="44">
        <f>E10-B10</f>
        <v>393</v>
      </c>
      <c r="I10" s="44">
        <f>F10-C10</f>
        <v>192</v>
      </c>
      <c r="J10" s="44">
        <f>G10-D10</f>
        <v>201</v>
      </c>
    </row>
    <row r="11" spans="1:10" ht="14.65" customHeight="1" thickBot="1">
      <c r="A11" s="84" t="s">
        <v>14</v>
      </c>
      <c r="B11" s="144">
        <f t="shared" ref="B11:B23" si="2">SUM(C11:D11)</f>
        <v>42048</v>
      </c>
      <c r="C11" s="22">
        <v>20391</v>
      </c>
      <c r="D11" s="22">
        <v>21657</v>
      </c>
      <c r="E11" s="144">
        <f t="shared" ref="E11:E23" si="3">SUM(F11:G11)</f>
        <v>61200</v>
      </c>
      <c r="F11" s="144">
        <f>'Tab. 2.9'!C28</f>
        <v>29540</v>
      </c>
      <c r="G11" s="144">
        <f>'Tab. 2.9'!C61</f>
        <v>31660</v>
      </c>
      <c r="H11" s="41">
        <f t="shared" ref="H11:J23" si="4">E11-B11</f>
        <v>19152</v>
      </c>
      <c r="I11" s="41">
        <f t="shared" si="4"/>
        <v>9149</v>
      </c>
      <c r="J11" s="41">
        <f t="shared" si="4"/>
        <v>10003</v>
      </c>
    </row>
    <row r="12" spans="1:10" ht="14.65" customHeight="1" thickBot="1">
      <c r="A12" s="85" t="s">
        <v>15</v>
      </c>
      <c r="B12" s="147">
        <f t="shared" si="2"/>
        <v>92959</v>
      </c>
      <c r="C12" s="23">
        <v>45279</v>
      </c>
      <c r="D12" s="23">
        <v>47680</v>
      </c>
      <c r="E12" s="147">
        <f t="shared" si="3"/>
        <v>118700</v>
      </c>
      <c r="F12" s="147">
        <f>'Tab. 2.9'!C29</f>
        <v>57565</v>
      </c>
      <c r="G12" s="147">
        <f>'Tab. 2.9'!C62</f>
        <v>61135</v>
      </c>
      <c r="H12" s="44">
        <f t="shared" si="4"/>
        <v>25741</v>
      </c>
      <c r="I12" s="44">
        <f t="shared" si="4"/>
        <v>12286</v>
      </c>
      <c r="J12" s="44">
        <f t="shared" si="4"/>
        <v>13455</v>
      </c>
    </row>
    <row r="13" spans="1:10" ht="14.65" customHeight="1" thickBot="1">
      <c r="A13" s="84" t="s">
        <v>17</v>
      </c>
      <c r="B13" s="144">
        <f t="shared" si="2"/>
        <v>203765</v>
      </c>
      <c r="C13" s="22">
        <v>99918</v>
      </c>
      <c r="D13" s="22">
        <v>103847</v>
      </c>
      <c r="E13" s="144">
        <f t="shared" si="3"/>
        <v>210307</v>
      </c>
      <c r="F13" s="144">
        <f>'Tab. 2.9'!C30</f>
        <v>102716</v>
      </c>
      <c r="G13" s="144">
        <f>'Tab. 2.9'!C63</f>
        <v>107591</v>
      </c>
      <c r="H13" s="41">
        <f t="shared" si="4"/>
        <v>6542</v>
      </c>
      <c r="I13" s="41">
        <f t="shared" si="4"/>
        <v>2798</v>
      </c>
      <c r="J13" s="41">
        <f t="shared" si="4"/>
        <v>3744</v>
      </c>
    </row>
    <row r="14" spans="1:10" ht="14.65" customHeight="1" thickBot="1">
      <c r="A14" s="85" t="s">
        <v>18</v>
      </c>
      <c r="B14" s="147">
        <f t="shared" si="2"/>
        <v>220676</v>
      </c>
      <c r="C14" s="23">
        <v>107436</v>
      </c>
      <c r="D14" s="23">
        <v>113240</v>
      </c>
      <c r="E14" s="147">
        <f t="shared" si="3"/>
        <v>232562</v>
      </c>
      <c r="F14" s="147">
        <f>'Tab. 2.9'!C31</f>
        <v>113652</v>
      </c>
      <c r="G14" s="147">
        <f>'Tab. 2.9'!C64</f>
        <v>118910</v>
      </c>
      <c r="H14" s="44">
        <f t="shared" si="4"/>
        <v>11886</v>
      </c>
      <c r="I14" s="44">
        <f t="shared" si="4"/>
        <v>6216</v>
      </c>
      <c r="J14" s="44">
        <f t="shared" si="4"/>
        <v>5670</v>
      </c>
    </row>
    <row r="15" spans="1:10" ht="14.65" customHeight="1" thickBot="1">
      <c r="A15" s="83" t="s">
        <v>19</v>
      </c>
      <c r="B15" s="144">
        <f t="shared" si="2"/>
        <v>225157</v>
      </c>
      <c r="C15" s="22">
        <v>109504</v>
      </c>
      <c r="D15" s="22">
        <v>115653</v>
      </c>
      <c r="E15" s="144">
        <f t="shared" si="3"/>
        <v>231790</v>
      </c>
      <c r="F15" s="144">
        <f>'Tab. 2.9'!C32</f>
        <v>113289</v>
      </c>
      <c r="G15" s="144">
        <f>'Tab. 2.9'!C65</f>
        <v>118501</v>
      </c>
      <c r="H15" s="41">
        <f t="shared" si="4"/>
        <v>6633</v>
      </c>
      <c r="I15" s="41">
        <f t="shared" si="4"/>
        <v>3785</v>
      </c>
      <c r="J15" s="41">
        <f t="shared" si="4"/>
        <v>2848</v>
      </c>
    </row>
    <row r="16" spans="1:10" ht="14.65" customHeight="1" thickBot="1">
      <c r="A16" s="85" t="s">
        <v>20</v>
      </c>
      <c r="B16" s="147">
        <f t="shared" si="2"/>
        <v>142032</v>
      </c>
      <c r="C16" s="23">
        <v>67419</v>
      </c>
      <c r="D16" s="23">
        <v>74613</v>
      </c>
      <c r="E16" s="147">
        <f t="shared" si="3"/>
        <v>143469</v>
      </c>
      <c r="F16" s="147">
        <f>'Tab. 2.9'!C33</f>
        <v>68493</v>
      </c>
      <c r="G16" s="147">
        <f>'Tab. 2.9'!C66</f>
        <v>74976</v>
      </c>
      <c r="H16" s="44">
        <f t="shared" si="4"/>
        <v>1437</v>
      </c>
      <c r="I16" s="44">
        <f t="shared" si="4"/>
        <v>1074</v>
      </c>
      <c r="J16" s="44">
        <f t="shared" si="4"/>
        <v>363</v>
      </c>
    </row>
    <row r="17" spans="1:11" ht="14.65" customHeight="1" thickBot="1">
      <c r="A17" s="83" t="s">
        <v>21</v>
      </c>
      <c r="B17" s="144">
        <f t="shared" si="2"/>
        <v>59612</v>
      </c>
      <c r="C17" s="22">
        <v>28983</v>
      </c>
      <c r="D17" s="22">
        <v>30629</v>
      </c>
      <c r="E17" s="144">
        <f t="shared" si="3"/>
        <v>64838</v>
      </c>
      <c r="F17" s="144">
        <f>'Tab. 2.9'!C34</f>
        <v>31712</v>
      </c>
      <c r="G17" s="144">
        <f>'Tab. 2.9'!C67</f>
        <v>33126</v>
      </c>
      <c r="H17" s="41">
        <f t="shared" si="4"/>
        <v>5226</v>
      </c>
      <c r="I17" s="41">
        <f t="shared" si="4"/>
        <v>2729</v>
      </c>
      <c r="J17" s="41">
        <f t="shared" si="4"/>
        <v>2497</v>
      </c>
    </row>
    <row r="18" spans="1:11" ht="14.65" customHeight="1" thickBot="1">
      <c r="A18" s="85" t="s">
        <v>55</v>
      </c>
      <c r="B18" s="147">
        <f t="shared" si="2"/>
        <v>53673</v>
      </c>
      <c r="C18" s="147">
        <v>26324</v>
      </c>
      <c r="D18" s="23">
        <v>27349</v>
      </c>
      <c r="E18" s="147">
        <f t="shared" si="3"/>
        <v>57575</v>
      </c>
      <c r="F18" s="147">
        <f>'Tab. 2.9'!C35</f>
        <v>27965</v>
      </c>
      <c r="G18" s="147">
        <f>'Tab. 2.9'!C68</f>
        <v>29610</v>
      </c>
      <c r="H18" s="44">
        <f t="shared" si="4"/>
        <v>3902</v>
      </c>
      <c r="I18" s="44">
        <f t="shared" si="4"/>
        <v>1641</v>
      </c>
      <c r="J18" s="44">
        <f t="shared" si="4"/>
        <v>2261</v>
      </c>
    </row>
    <row r="19" spans="1:11" ht="14.65" customHeight="1" thickBot="1">
      <c r="A19" s="83" t="s">
        <v>56</v>
      </c>
      <c r="B19" s="144">
        <f t="shared" si="2"/>
        <v>45927</v>
      </c>
      <c r="C19" s="144">
        <v>22112</v>
      </c>
      <c r="D19" s="22">
        <v>23815</v>
      </c>
      <c r="E19" s="144">
        <f t="shared" si="3"/>
        <v>50638</v>
      </c>
      <c r="F19" s="144">
        <f>'Tab. 2.9'!C36</f>
        <v>24752</v>
      </c>
      <c r="G19" s="144">
        <f>'Tab. 2.9'!C69</f>
        <v>25886</v>
      </c>
      <c r="H19" s="41">
        <f t="shared" si="4"/>
        <v>4711</v>
      </c>
      <c r="I19" s="41">
        <f t="shared" si="4"/>
        <v>2640</v>
      </c>
      <c r="J19" s="41">
        <f t="shared" si="4"/>
        <v>2071</v>
      </c>
    </row>
    <row r="20" spans="1:11" ht="14.65" customHeight="1" thickBot="1">
      <c r="A20" s="82" t="s">
        <v>57</v>
      </c>
      <c r="B20" s="147">
        <f t="shared" si="2"/>
        <v>27000</v>
      </c>
      <c r="C20" s="147">
        <v>12754</v>
      </c>
      <c r="D20" s="23">
        <v>14246</v>
      </c>
      <c r="E20" s="147">
        <f t="shared" si="3"/>
        <v>29665</v>
      </c>
      <c r="F20" s="147">
        <f>'Tab. 2.9'!C37</f>
        <v>14037</v>
      </c>
      <c r="G20" s="147">
        <f>'Tab. 2.9'!C70</f>
        <v>15628</v>
      </c>
      <c r="H20" s="44">
        <f t="shared" si="4"/>
        <v>2665</v>
      </c>
      <c r="I20" s="44">
        <f t="shared" si="4"/>
        <v>1283</v>
      </c>
      <c r="J20" s="44">
        <f t="shared" si="4"/>
        <v>1382</v>
      </c>
    </row>
    <row r="21" spans="1:11" ht="14.65" customHeight="1" thickBot="1">
      <c r="A21" s="83" t="s">
        <v>58</v>
      </c>
      <c r="B21" s="144">
        <f t="shared" si="2"/>
        <v>4794</v>
      </c>
      <c r="C21" s="144">
        <v>2114</v>
      </c>
      <c r="D21" s="22">
        <v>2680</v>
      </c>
      <c r="E21" s="144">
        <f t="shared" si="3"/>
        <v>4776</v>
      </c>
      <c r="F21" s="144">
        <f>'Tab. 2.9'!C38</f>
        <v>2123</v>
      </c>
      <c r="G21" s="144">
        <f>'Tab. 2.9'!C71</f>
        <v>2653</v>
      </c>
      <c r="H21" s="41">
        <f t="shared" si="4"/>
        <v>-18</v>
      </c>
      <c r="I21" s="41">
        <f t="shared" si="4"/>
        <v>9</v>
      </c>
      <c r="J21" s="41">
        <f t="shared" si="4"/>
        <v>-27</v>
      </c>
    </row>
    <row r="22" spans="1:11" ht="14.65" customHeight="1" thickBot="1">
      <c r="A22" s="82" t="s">
        <v>59</v>
      </c>
      <c r="B22" s="147">
        <f t="shared" si="2"/>
        <v>1258</v>
      </c>
      <c r="C22" s="147">
        <v>564</v>
      </c>
      <c r="D22" s="23">
        <v>694</v>
      </c>
      <c r="E22" s="147">
        <f t="shared" si="3"/>
        <v>1121</v>
      </c>
      <c r="F22" s="147">
        <f>'Tab. 2.9'!C39</f>
        <v>481</v>
      </c>
      <c r="G22" s="147">
        <f>'Tab. 2.9'!C72</f>
        <v>640</v>
      </c>
      <c r="H22" s="44">
        <f t="shared" si="4"/>
        <v>-137</v>
      </c>
      <c r="I22" s="44">
        <f t="shared" si="4"/>
        <v>-83</v>
      </c>
      <c r="J22" s="44">
        <f t="shared" si="4"/>
        <v>-54</v>
      </c>
    </row>
    <row r="23" spans="1:11" ht="14.65" customHeight="1" thickBot="1">
      <c r="A23" s="83" t="s">
        <v>120</v>
      </c>
      <c r="B23" s="162">
        <f t="shared" si="2"/>
        <v>511</v>
      </c>
      <c r="C23" s="162">
        <v>220</v>
      </c>
      <c r="D23" s="163">
        <v>291</v>
      </c>
      <c r="E23" s="162">
        <f t="shared" si="3"/>
        <v>437</v>
      </c>
      <c r="F23" s="162">
        <f>'Tab. 2.9'!C40</f>
        <v>172</v>
      </c>
      <c r="G23" s="162">
        <f>'Tab. 2.9'!C73</f>
        <v>265</v>
      </c>
      <c r="H23" s="41">
        <f t="shared" si="4"/>
        <v>-74</v>
      </c>
      <c r="I23" s="41">
        <f t="shared" si="4"/>
        <v>-48</v>
      </c>
      <c r="J23" s="41">
        <f t="shared" si="4"/>
        <v>-26</v>
      </c>
    </row>
    <row r="24" spans="1:11" s="152" customFormat="1" ht="12.75" customHeight="1" thickBot="1">
      <c r="A24" s="150"/>
      <c r="B24" s="393" t="s">
        <v>123</v>
      </c>
      <c r="C24" s="393"/>
      <c r="D24" s="393"/>
      <c r="E24" s="393"/>
      <c r="F24" s="393"/>
      <c r="G24" s="393"/>
      <c r="H24" s="393" t="s">
        <v>124</v>
      </c>
      <c r="I24" s="393"/>
      <c r="J24" s="393"/>
      <c r="K24" s="161"/>
    </row>
    <row r="25" spans="1:11" ht="14.65" customHeight="1" thickBot="1">
      <c r="A25" s="13" t="s">
        <v>1</v>
      </c>
      <c r="B25" s="225">
        <f>B9*100/$B9</f>
        <v>100</v>
      </c>
      <c r="C25" s="164">
        <f>C9*100/$B9</f>
        <v>48.509842628406702</v>
      </c>
      <c r="D25" s="164">
        <f t="shared" ref="D25" si="5">D9*100/$B9</f>
        <v>51.490157371593298</v>
      </c>
      <c r="E25" s="225">
        <f>E9*100/$E9</f>
        <v>100</v>
      </c>
      <c r="F25" s="164">
        <f t="shared" ref="F25:G25" si="6">F9*100/$E9</f>
        <v>48.588621579762517</v>
      </c>
      <c r="G25" s="164">
        <f t="shared" si="6"/>
        <v>51.411378420237483</v>
      </c>
      <c r="H25" s="167" t="s">
        <v>103</v>
      </c>
      <c r="I25" s="169">
        <f t="shared" ref="I25:J39" si="7">F25-C25</f>
        <v>7.8778951355815252E-2</v>
      </c>
      <c r="J25" s="169">
        <f t="shared" si="7"/>
        <v>-7.8778951355815252E-2</v>
      </c>
    </row>
    <row r="26" spans="1:11" ht="14.65" customHeight="1" thickBot="1">
      <c r="A26" s="14" t="s">
        <v>13</v>
      </c>
      <c r="B26" s="226">
        <f t="shared" ref="B26:D34" si="8">B10*100/$B10</f>
        <v>100</v>
      </c>
      <c r="C26" s="74">
        <f t="shared" si="8"/>
        <v>48.731769181991119</v>
      </c>
      <c r="D26" s="74">
        <f t="shared" si="8"/>
        <v>51.268230818008881</v>
      </c>
      <c r="E26" s="226">
        <f t="shared" ref="E26:G33" si="9">E10*100/$E10</f>
        <v>100</v>
      </c>
      <c r="F26" s="74">
        <f t="shared" si="9"/>
        <v>48.745418663659429</v>
      </c>
      <c r="G26" s="74">
        <f t="shared" si="9"/>
        <v>51.254581336340571</v>
      </c>
      <c r="H26" s="72" t="s">
        <v>103</v>
      </c>
      <c r="I26" s="72">
        <f t="shared" si="7"/>
        <v>1.3649481668309704E-2</v>
      </c>
      <c r="J26" s="72">
        <f t="shared" si="7"/>
        <v>-1.3649481668309704E-2</v>
      </c>
    </row>
    <row r="27" spans="1:11" ht="14.65" customHeight="1" thickBot="1">
      <c r="A27" s="84" t="s">
        <v>14</v>
      </c>
      <c r="B27" s="227">
        <f t="shared" si="8"/>
        <v>100</v>
      </c>
      <c r="C27" s="73">
        <f t="shared" si="8"/>
        <v>48.494577625570777</v>
      </c>
      <c r="D27" s="73">
        <f t="shared" si="8"/>
        <v>51.505422374429223</v>
      </c>
      <c r="E27" s="227">
        <f t="shared" si="9"/>
        <v>100</v>
      </c>
      <c r="F27" s="73">
        <f t="shared" si="9"/>
        <v>48.267973856209153</v>
      </c>
      <c r="G27" s="73">
        <f t="shared" si="9"/>
        <v>51.732026143790847</v>
      </c>
      <c r="H27" s="168" t="s">
        <v>103</v>
      </c>
      <c r="I27" s="169">
        <f>F27-C27</f>
        <v>-0.22660376936162407</v>
      </c>
      <c r="J27" s="169">
        <f t="shared" si="7"/>
        <v>0.22660376936162407</v>
      </c>
    </row>
    <row r="28" spans="1:11" ht="14.65" customHeight="1" thickBot="1">
      <c r="A28" s="85" t="s">
        <v>15</v>
      </c>
      <c r="B28" s="228">
        <f t="shared" si="8"/>
        <v>100</v>
      </c>
      <c r="C28" s="74">
        <f t="shared" si="8"/>
        <v>48.708570445034908</v>
      </c>
      <c r="D28" s="74">
        <f t="shared" si="8"/>
        <v>51.291429554965092</v>
      </c>
      <c r="E28" s="228">
        <f t="shared" si="9"/>
        <v>100</v>
      </c>
      <c r="F28" s="74">
        <f t="shared" si="9"/>
        <v>48.496208930075824</v>
      </c>
      <c r="G28" s="74">
        <f t="shared" si="9"/>
        <v>51.503791069924176</v>
      </c>
      <c r="H28" s="170" t="s">
        <v>103</v>
      </c>
      <c r="I28" s="72">
        <f t="shared" si="7"/>
        <v>-0.21236151495908473</v>
      </c>
      <c r="J28" s="72">
        <f t="shared" si="7"/>
        <v>0.21236151495908473</v>
      </c>
    </row>
    <row r="29" spans="1:11" ht="14.65" customHeight="1" thickBot="1">
      <c r="A29" s="84" t="s">
        <v>17</v>
      </c>
      <c r="B29" s="227">
        <f t="shared" si="8"/>
        <v>100</v>
      </c>
      <c r="C29" s="73">
        <f t="shared" si="8"/>
        <v>49.035899197605083</v>
      </c>
      <c r="D29" s="73">
        <f t="shared" si="8"/>
        <v>50.964100802394917</v>
      </c>
      <c r="E29" s="227">
        <f t="shared" si="9"/>
        <v>100</v>
      </c>
      <c r="F29" s="73">
        <f t="shared" si="9"/>
        <v>48.840980091009811</v>
      </c>
      <c r="G29" s="73">
        <f t="shared" si="9"/>
        <v>51.159019908990189</v>
      </c>
      <c r="H29" s="168" t="s">
        <v>103</v>
      </c>
      <c r="I29" s="169">
        <f t="shared" si="7"/>
        <v>-0.19491910659527178</v>
      </c>
      <c r="J29" s="169">
        <f t="shared" si="7"/>
        <v>0.19491910659527178</v>
      </c>
    </row>
    <row r="30" spans="1:11" ht="14.65" customHeight="1" thickBot="1">
      <c r="A30" s="85" t="s">
        <v>18</v>
      </c>
      <c r="B30" s="228">
        <f t="shared" si="8"/>
        <v>100</v>
      </c>
      <c r="C30" s="74">
        <f t="shared" si="8"/>
        <v>48.684949881273901</v>
      </c>
      <c r="D30" s="74">
        <f t="shared" si="8"/>
        <v>51.315050118726099</v>
      </c>
      <c r="E30" s="228">
        <f t="shared" si="9"/>
        <v>100</v>
      </c>
      <c r="F30" s="74">
        <f t="shared" si="9"/>
        <v>48.869548765490492</v>
      </c>
      <c r="G30" s="74">
        <f t="shared" si="9"/>
        <v>51.130451234509508</v>
      </c>
      <c r="H30" s="170" t="s">
        <v>103</v>
      </c>
      <c r="I30" s="72">
        <f t="shared" si="7"/>
        <v>0.18459888421659087</v>
      </c>
      <c r="J30" s="72">
        <f t="shared" si="7"/>
        <v>-0.18459888421659087</v>
      </c>
    </row>
    <row r="31" spans="1:11" ht="14.65" customHeight="1" thickBot="1">
      <c r="A31" s="83" t="s">
        <v>19</v>
      </c>
      <c r="B31" s="227">
        <f t="shared" si="8"/>
        <v>100</v>
      </c>
      <c r="C31" s="73">
        <f t="shared" si="8"/>
        <v>48.634508365274009</v>
      </c>
      <c r="D31" s="73">
        <f t="shared" si="8"/>
        <v>51.365491634725991</v>
      </c>
      <c r="E31" s="227">
        <f t="shared" si="9"/>
        <v>100</v>
      </c>
      <c r="F31" s="73">
        <f t="shared" si="9"/>
        <v>48.875706458432198</v>
      </c>
      <c r="G31" s="73">
        <f t="shared" si="9"/>
        <v>51.124293541567802</v>
      </c>
      <c r="H31" s="168" t="s">
        <v>103</v>
      </c>
      <c r="I31" s="169">
        <f t="shared" si="7"/>
        <v>0.24119809315818941</v>
      </c>
      <c r="J31" s="169">
        <f t="shared" si="7"/>
        <v>-0.24119809315818941</v>
      </c>
    </row>
    <row r="32" spans="1:11" ht="14.65" customHeight="1" thickBot="1">
      <c r="A32" s="85" t="s">
        <v>20</v>
      </c>
      <c r="B32" s="228">
        <f t="shared" si="8"/>
        <v>100</v>
      </c>
      <c r="C32" s="74">
        <f t="shared" si="8"/>
        <v>47.467472118959108</v>
      </c>
      <c r="D32" s="74">
        <f t="shared" si="8"/>
        <v>52.532527881040892</v>
      </c>
      <c r="E32" s="228">
        <f t="shared" si="9"/>
        <v>100</v>
      </c>
      <c r="F32" s="74">
        <f t="shared" si="9"/>
        <v>47.740626895008681</v>
      </c>
      <c r="G32" s="74">
        <f t="shared" si="9"/>
        <v>52.259373104991319</v>
      </c>
      <c r="H32" s="170" t="s">
        <v>103</v>
      </c>
      <c r="I32" s="72">
        <f t="shared" si="7"/>
        <v>0.27315477604957294</v>
      </c>
      <c r="J32" s="72">
        <f t="shared" si="7"/>
        <v>-0.27315477604957294</v>
      </c>
    </row>
    <row r="33" spans="1:13" ht="14.65" customHeight="1" thickBot="1">
      <c r="A33" s="83" t="s">
        <v>21</v>
      </c>
      <c r="B33" s="227">
        <f t="shared" si="8"/>
        <v>100</v>
      </c>
      <c r="C33" s="73">
        <f t="shared" si="8"/>
        <v>48.619405488827752</v>
      </c>
      <c r="D33" s="73">
        <f t="shared" si="8"/>
        <v>51.380594511172248</v>
      </c>
      <c r="E33" s="227">
        <f>E17*100/$E17</f>
        <v>100</v>
      </c>
      <c r="F33" s="73">
        <f>F17*100/$E17</f>
        <v>48.909590055214537</v>
      </c>
      <c r="G33" s="73">
        <f t="shared" si="9"/>
        <v>51.090409944785463</v>
      </c>
      <c r="H33" s="168" t="s">
        <v>103</v>
      </c>
      <c r="I33" s="169">
        <f t="shared" si="7"/>
        <v>0.29018456638678458</v>
      </c>
      <c r="J33" s="169">
        <f t="shared" si="7"/>
        <v>-0.29018456638678458</v>
      </c>
    </row>
    <row r="34" spans="1:13" ht="14.65" customHeight="1" thickBot="1">
      <c r="A34" s="85" t="s">
        <v>55</v>
      </c>
      <c r="B34" s="228">
        <f>B18*100/$B18</f>
        <v>100</v>
      </c>
      <c r="C34" s="166">
        <f t="shared" si="8"/>
        <v>49.045143740800775</v>
      </c>
      <c r="D34" s="74">
        <f t="shared" si="8"/>
        <v>50.954856259199225</v>
      </c>
      <c r="E34" s="228">
        <f t="shared" ref="E34:G39" si="10">E18*100/$E18</f>
        <v>100</v>
      </c>
      <c r="F34" s="166">
        <f t="shared" si="10"/>
        <v>48.571428571428569</v>
      </c>
      <c r="G34" s="74">
        <f t="shared" si="10"/>
        <v>51.428571428571431</v>
      </c>
      <c r="H34" s="170" t="s">
        <v>103</v>
      </c>
      <c r="I34" s="170">
        <f t="shared" si="7"/>
        <v>-0.47371516937220548</v>
      </c>
      <c r="J34" s="72">
        <f t="shared" si="7"/>
        <v>0.47371516937220548</v>
      </c>
    </row>
    <row r="35" spans="1:13" ht="14.65" customHeight="1" thickBot="1">
      <c r="A35" s="83" t="s">
        <v>56</v>
      </c>
      <c r="B35" s="227">
        <f t="shared" ref="B35:D39" si="11">B19*100/$B19</f>
        <v>100</v>
      </c>
      <c r="C35" s="165">
        <f t="shared" si="11"/>
        <v>48.145970779715633</v>
      </c>
      <c r="D35" s="73">
        <f t="shared" si="11"/>
        <v>51.854029220284367</v>
      </c>
      <c r="E35" s="227">
        <f t="shared" si="10"/>
        <v>100</v>
      </c>
      <c r="F35" s="165">
        <f t="shared" si="10"/>
        <v>48.880287531103122</v>
      </c>
      <c r="G35" s="73">
        <f t="shared" si="10"/>
        <v>51.119712468896878</v>
      </c>
      <c r="H35" s="168" t="s">
        <v>103</v>
      </c>
      <c r="I35" s="168">
        <f t="shared" si="7"/>
        <v>0.73431675138748886</v>
      </c>
      <c r="J35" s="169">
        <f t="shared" si="7"/>
        <v>-0.73431675138748886</v>
      </c>
    </row>
    <row r="36" spans="1:13" ht="14.65" customHeight="1" thickBot="1">
      <c r="A36" s="82" t="s">
        <v>57</v>
      </c>
      <c r="B36" s="228">
        <f t="shared" si="11"/>
        <v>100</v>
      </c>
      <c r="C36" s="166">
        <f t="shared" si="11"/>
        <v>47.237037037037034</v>
      </c>
      <c r="D36" s="74">
        <f t="shared" si="11"/>
        <v>52.762962962962966</v>
      </c>
      <c r="E36" s="228">
        <f t="shared" si="10"/>
        <v>100</v>
      </c>
      <c r="F36" s="166">
        <f t="shared" si="10"/>
        <v>47.318388673520985</v>
      </c>
      <c r="G36" s="74">
        <f t="shared" si="10"/>
        <v>52.681611326479015</v>
      </c>
      <c r="H36" s="170" t="s">
        <v>103</v>
      </c>
      <c r="I36" s="170">
        <f t="shared" si="7"/>
        <v>8.1351636483951495E-2</v>
      </c>
      <c r="J36" s="72">
        <f t="shared" si="7"/>
        <v>-8.1351636483951495E-2</v>
      </c>
    </row>
    <row r="37" spans="1:13" ht="14.65" customHeight="1" thickBot="1">
      <c r="A37" s="83" t="s">
        <v>58</v>
      </c>
      <c r="B37" s="227">
        <f t="shared" si="11"/>
        <v>100</v>
      </c>
      <c r="C37" s="165">
        <f t="shared" si="11"/>
        <v>44.096787651230706</v>
      </c>
      <c r="D37" s="73">
        <f t="shared" si="11"/>
        <v>55.903212348769294</v>
      </c>
      <c r="E37" s="227">
        <f t="shared" si="10"/>
        <v>100</v>
      </c>
      <c r="F37" s="165">
        <f t="shared" si="10"/>
        <v>44.451423785594642</v>
      </c>
      <c r="G37" s="73">
        <f t="shared" si="10"/>
        <v>55.548576214405358</v>
      </c>
      <c r="H37" s="168" t="s">
        <v>103</v>
      </c>
      <c r="I37" s="168">
        <f t="shared" si="7"/>
        <v>0.35463613436393615</v>
      </c>
      <c r="J37" s="169">
        <f t="shared" si="7"/>
        <v>-0.35463613436393615</v>
      </c>
    </row>
    <row r="38" spans="1:13" ht="14.65" customHeight="1" thickBot="1">
      <c r="A38" s="82" t="s">
        <v>59</v>
      </c>
      <c r="B38" s="228">
        <f t="shared" si="11"/>
        <v>100</v>
      </c>
      <c r="C38" s="166">
        <f t="shared" si="11"/>
        <v>44.833068362480127</v>
      </c>
      <c r="D38" s="74">
        <f t="shared" si="11"/>
        <v>55.166931637519873</v>
      </c>
      <c r="E38" s="228">
        <f t="shared" si="10"/>
        <v>100</v>
      </c>
      <c r="F38" s="166">
        <f t="shared" si="10"/>
        <v>42.908117752007136</v>
      </c>
      <c r="G38" s="74">
        <f t="shared" si="10"/>
        <v>57.091882247992864</v>
      </c>
      <c r="H38" s="170" t="s">
        <v>103</v>
      </c>
      <c r="I38" s="170">
        <f t="shared" si="7"/>
        <v>-1.9249506104729903</v>
      </c>
      <c r="J38" s="72">
        <f t="shared" si="7"/>
        <v>1.9249506104729903</v>
      </c>
    </row>
    <row r="39" spans="1:13" ht="14.65" customHeight="1" thickBot="1">
      <c r="A39" s="83" t="s">
        <v>120</v>
      </c>
      <c r="B39" s="227">
        <f t="shared" si="11"/>
        <v>100</v>
      </c>
      <c r="C39" s="165">
        <f t="shared" si="11"/>
        <v>43.052837573385517</v>
      </c>
      <c r="D39" s="73">
        <f t="shared" si="11"/>
        <v>56.947162426614483</v>
      </c>
      <c r="E39" s="227">
        <f t="shared" si="10"/>
        <v>100</v>
      </c>
      <c r="F39" s="165">
        <f t="shared" si="10"/>
        <v>39.359267734553775</v>
      </c>
      <c r="G39" s="73">
        <f t="shared" si="10"/>
        <v>60.640732265446225</v>
      </c>
      <c r="H39" s="168" t="s">
        <v>103</v>
      </c>
      <c r="I39" s="168">
        <f t="shared" si="7"/>
        <v>-3.6935698388317419</v>
      </c>
      <c r="J39" s="169">
        <f t="shared" si="7"/>
        <v>3.6935698388317419</v>
      </c>
    </row>
    <row r="40" spans="1:13" ht="30" customHeight="1">
      <c r="A40" s="370" t="s">
        <v>127</v>
      </c>
      <c r="B40" s="370"/>
      <c r="C40" s="370"/>
      <c r="D40" s="370"/>
      <c r="E40" s="370"/>
      <c r="F40" s="370"/>
      <c r="G40" s="370"/>
      <c r="H40" s="370"/>
      <c r="I40" s="370"/>
      <c r="J40" s="370"/>
      <c r="K40" s="224"/>
      <c r="L40" s="224"/>
      <c r="M40" s="224"/>
    </row>
  </sheetData>
  <mergeCells count="14">
    <mergeCell ref="A40:J40"/>
    <mergeCell ref="B8:J8"/>
    <mergeCell ref="B24:G24"/>
    <mergeCell ref="H24:J24"/>
    <mergeCell ref="A5:A7"/>
    <mergeCell ref="B5:D5"/>
    <mergeCell ref="E5:G5"/>
    <mergeCell ref="H5:J5"/>
    <mergeCell ref="B6:B7"/>
    <mergeCell ref="C6:D6"/>
    <mergeCell ref="E6:E7"/>
    <mergeCell ref="F6:G6"/>
    <mergeCell ref="H6:H7"/>
    <mergeCell ref="I6:J6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"/>
  <sheetViews>
    <sheetView workbookViewId="0">
      <selection activeCell="M13" sqref="M13"/>
    </sheetView>
  </sheetViews>
  <sheetFormatPr baseColWidth="10" defaultColWidth="10.81640625" defaultRowHeight="14.65" customHeight="1"/>
  <cols>
    <col min="1" max="1" width="17.26953125" style="3" customWidth="1"/>
    <col min="2" max="10" width="12.54296875" style="3" customWidth="1"/>
    <col min="11" max="16384" width="10.81640625" style="3"/>
  </cols>
  <sheetData>
    <row r="1" spans="1:10" s="5" customFormat="1" ht="20.25" customHeight="1">
      <c r="A1" s="4" t="s">
        <v>0</v>
      </c>
      <c r="B1" s="4"/>
      <c r="C1" s="4"/>
      <c r="E1" s="4"/>
      <c r="F1" s="4"/>
      <c r="H1" s="4"/>
      <c r="I1" s="4"/>
    </row>
    <row r="2" spans="1:10" ht="14.65" customHeight="1">
      <c r="A2" s="10"/>
      <c r="B2" s="10"/>
      <c r="C2" s="10"/>
      <c r="E2" s="10"/>
      <c r="F2" s="10"/>
      <c r="H2" s="10"/>
      <c r="I2" s="10"/>
    </row>
    <row r="3" spans="1:10" s="9" customFormat="1" ht="14.65" customHeight="1">
      <c r="A3" s="9" t="s">
        <v>263</v>
      </c>
    </row>
    <row r="4" spans="1:10" ht="14.65" customHeight="1" thickBot="1"/>
    <row r="5" spans="1:10" ht="20" customHeight="1" thickBot="1">
      <c r="A5" s="389" t="s">
        <v>16</v>
      </c>
      <c r="B5" s="390">
        <v>2011</v>
      </c>
      <c r="C5" s="390"/>
      <c r="D5" s="390"/>
      <c r="E5" s="390">
        <v>2015</v>
      </c>
      <c r="F5" s="390"/>
      <c r="G5" s="390"/>
      <c r="H5" s="390" t="s">
        <v>11</v>
      </c>
      <c r="I5" s="390"/>
      <c r="J5" s="390"/>
    </row>
    <row r="6" spans="1:10" ht="20" customHeight="1" thickBot="1">
      <c r="A6" s="389"/>
      <c r="B6" s="389" t="s">
        <v>54</v>
      </c>
      <c r="C6" s="389" t="s">
        <v>75</v>
      </c>
      <c r="D6" s="389"/>
      <c r="E6" s="389" t="s">
        <v>54</v>
      </c>
      <c r="F6" s="389" t="s">
        <v>75</v>
      </c>
      <c r="G6" s="389"/>
      <c r="H6" s="389" t="s">
        <v>54</v>
      </c>
      <c r="I6" s="389" t="s">
        <v>75</v>
      </c>
      <c r="J6" s="389"/>
    </row>
    <row r="7" spans="1:10" ht="30" customHeight="1" thickBot="1">
      <c r="A7" s="389"/>
      <c r="B7" s="389"/>
      <c r="C7" s="24" t="s">
        <v>121</v>
      </c>
      <c r="D7" s="24" t="s">
        <v>122</v>
      </c>
      <c r="E7" s="389"/>
      <c r="F7" s="24" t="s">
        <v>121</v>
      </c>
      <c r="G7" s="24" t="s">
        <v>122</v>
      </c>
      <c r="H7" s="389"/>
      <c r="I7" s="24" t="s">
        <v>121</v>
      </c>
      <c r="J7" s="24" t="s">
        <v>122</v>
      </c>
    </row>
    <row r="8" spans="1:10" s="152" customFormat="1" ht="12.5" thickBot="1">
      <c r="A8" s="150"/>
      <c r="B8" s="391" t="s">
        <v>5</v>
      </c>
      <c r="C8" s="391"/>
      <c r="D8" s="391"/>
      <c r="E8" s="391"/>
      <c r="F8" s="391"/>
      <c r="G8" s="391"/>
      <c r="H8" s="391"/>
      <c r="I8" s="391"/>
      <c r="J8" s="392"/>
    </row>
    <row r="9" spans="1:10" ht="14.65" customHeight="1" thickBot="1">
      <c r="A9" s="13" t="s">
        <v>1</v>
      </c>
      <c r="B9" s="22">
        <f>SUM(B10:B23)</f>
        <v>510018</v>
      </c>
      <c r="C9" s="22">
        <f t="shared" ref="C9:G9" si="0">SUM(C10:C23)</f>
        <v>247882</v>
      </c>
      <c r="D9" s="22">
        <f t="shared" si="0"/>
        <v>262136</v>
      </c>
      <c r="E9" s="22">
        <f t="shared" si="0"/>
        <v>524512</v>
      </c>
      <c r="F9" s="22">
        <f t="shared" si="0"/>
        <v>256925</v>
      </c>
      <c r="G9" s="22">
        <f t="shared" si="0"/>
        <v>267587</v>
      </c>
      <c r="H9" s="41">
        <f>E9-B9</f>
        <v>14494</v>
      </c>
      <c r="I9" s="41">
        <f t="shared" ref="I9" si="1">F9-C9</f>
        <v>9043</v>
      </c>
      <c r="J9" s="41">
        <f>G9-D9</f>
        <v>5451</v>
      </c>
    </row>
    <row r="10" spans="1:10" ht="14.65" customHeight="1" thickBot="1">
      <c r="A10" s="14" t="s">
        <v>13</v>
      </c>
      <c r="B10" s="23">
        <f>SUM(C10:D10)</f>
        <v>1188</v>
      </c>
      <c r="C10" s="23">
        <v>577</v>
      </c>
      <c r="D10" s="23">
        <v>611</v>
      </c>
      <c r="E10" s="23">
        <f>SUM(F10:G10)</f>
        <v>1569</v>
      </c>
      <c r="F10" s="23">
        <f>'Tab. 2.9'!D27</f>
        <v>774</v>
      </c>
      <c r="G10" s="23">
        <f>'Tab. 2.9'!D60</f>
        <v>795</v>
      </c>
      <c r="H10" s="44">
        <f>E10-B10</f>
        <v>381</v>
      </c>
      <c r="I10" s="44">
        <f>F10-C10</f>
        <v>197</v>
      </c>
      <c r="J10" s="44">
        <f>G10-D10</f>
        <v>184</v>
      </c>
    </row>
    <row r="11" spans="1:10" ht="14.65" customHeight="1" thickBot="1">
      <c r="A11" s="84" t="s">
        <v>14</v>
      </c>
      <c r="B11" s="144">
        <f t="shared" ref="B11:B23" si="2">SUM(C11:D11)</f>
        <v>15247</v>
      </c>
      <c r="C11" s="22">
        <v>7384</v>
      </c>
      <c r="D11" s="22">
        <v>7863</v>
      </c>
      <c r="E11" s="144">
        <f t="shared" ref="E11:E23" si="3">SUM(F11:G11)</f>
        <v>25776</v>
      </c>
      <c r="F11" s="144">
        <f>'Tab. 2.9'!D28</f>
        <v>12806</v>
      </c>
      <c r="G11" s="144">
        <f>'Tab. 2.9'!D61</f>
        <v>12970</v>
      </c>
      <c r="H11" s="41">
        <f t="shared" ref="H11:J23" si="4">E11-B11</f>
        <v>10529</v>
      </c>
      <c r="I11" s="41">
        <f t="shared" si="4"/>
        <v>5422</v>
      </c>
      <c r="J11" s="41">
        <f t="shared" si="4"/>
        <v>5107</v>
      </c>
    </row>
    <row r="12" spans="1:10" ht="14.65" customHeight="1" thickBot="1">
      <c r="A12" s="85" t="s">
        <v>15</v>
      </c>
      <c r="B12" s="147">
        <f t="shared" si="2"/>
        <v>42224</v>
      </c>
      <c r="C12" s="23">
        <v>20577</v>
      </c>
      <c r="D12" s="23">
        <v>21647</v>
      </c>
      <c r="E12" s="147">
        <f t="shared" si="3"/>
        <v>57875</v>
      </c>
      <c r="F12" s="147">
        <f>'Tab. 2.9'!D29</f>
        <v>28490</v>
      </c>
      <c r="G12" s="147">
        <f>'Tab. 2.9'!D62</f>
        <v>29385</v>
      </c>
      <c r="H12" s="44">
        <f t="shared" si="4"/>
        <v>15651</v>
      </c>
      <c r="I12" s="44">
        <f t="shared" si="4"/>
        <v>7913</v>
      </c>
      <c r="J12" s="44">
        <f t="shared" si="4"/>
        <v>7738</v>
      </c>
    </row>
    <row r="13" spans="1:10" ht="14.65" customHeight="1" thickBot="1">
      <c r="A13" s="84" t="s">
        <v>17</v>
      </c>
      <c r="B13" s="144">
        <f t="shared" si="2"/>
        <v>107121</v>
      </c>
      <c r="C13" s="22">
        <v>52540</v>
      </c>
      <c r="D13" s="22">
        <v>54581</v>
      </c>
      <c r="E13" s="144">
        <f t="shared" si="3"/>
        <v>105694</v>
      </c>
      <c r="F13" s="144">
        <f>'Tab. 2.9'!D30</f>
        <v>52097</v>
      </c>
      <c r="G13" s="144">
        <f>'Tab. 2.9'!D63</f>
        <v>53597</v>
      </c>
      <c r="H13" s="41">
        <f t="shared" si="4"/>
        <v>-1427</v>
      </c>
      <c r="I13" s="41">
        <f t="shared" si="4"/>
        <v>-443</v>
      </c>
      <c r="J13" s="41">
        <f t="shared" si="4"/>
        <v>-984</v>
      </c>
    </row>
    <row r="14" spans="1:10" ht="14.65" customHeight="1" thickBot="1">
      <c r="A14" s="85" t="s">
        <v>18</v>
      </c>
      <c r="B14" s="147">
        <f t="shared" si="2"/>
        <v>120416</v>
      </c>
      <c r="C14" s="23">
        <v>58569</v>
      </c>
      <c r="D14" s="23">
        <v>61847</v>
      </c>
      <c r="E14" s="147">
        <f t="shared" si="3"/>
        <v>117439</v>
      </c>
      <c r="F14" s="147">
        <f>'Tab. 2.9'!D31</f>
        <v>57737</v>
      </c>
      <c r="G14" s="147">
        <f>'Tab. 2.9'!D64</f>
        <v>59702</v>
      </c>
      <c r="H14" s="44">
        <f t="shared" si="4"/>
        <v>-2977</v>
      </c>
      <c r="I14" s="44">
        <f t="shared" si="4"/>
        <v>-832</v>
      </c>
      <c r="J14" s="44">
        <f t="shared" si="4"/>
        <v>-2145</v>
      </c>
    </row>
    <row r="15" spans="1:10" ht="14.65" customHeight="1" thickBot="1">
      <c r="A15" s="83" t="s">
        <v>19</v>
      </c>
      <c r="B15" s="144">
        <f t="shared" si="2"/>
        <v>122275</v>
      </c>
      <c r="C15" s="22">
        <v>59998</v>
      </c>
      <c r="D15" s="22">
        <v>62277</v>
      </c>
      <c r="E15" s="144">
        <f t="shared" si="3"/>
        <v>116854</v>
      </c>
      <c r="F15" s="144">
        <f>'Tab. 2.9'!D32</f>
        <v>57303</v>
      </c>
      <c r="G15" s="144">
        <f>'Tab. 2.9'!D65</f>
        <v>59551</v>
      </c>
      <c r="H15" s="41">
        <f t="shared" si="4"/>
        <v>-5421</v>
      </c>
      <c r="I15" s="41">
        <f t="shared" si="4"/>
        <v>-2695</v>
      </c>
      <c r="J15" s="41">
        <f t="shared" si="4"/>
        <v>-2726</v>
      </c>
    </row>
    <row r="16" spans="1:10" ht="14.65" customHeight="1" thickBot="1">
      <c r="A16" s="85" t="s">
        <v>20</v>
      </c>
      <c r="B16" s="147">
        <f t="shared" si="2"/>
        <v>67674</v>
      </c>
      <c r="C16" s="23">
        <v>32010</v>
      </c>
      <c r="D16" s="23">
        <v>35664</v>
      </c>
      <c r="E16" s="147">
        <f t="shared" si="3"/>
        <v>62133</v>
      </c>
      <c r="F16" s="147">
        <f>'Tab. 2.9'!D33</f>
        <v>29621</v>
      </c>
      <c r="G16" s="147">
        <f>'Tab. 2.9'!D66</f>
        <v>32512</v>
      </c>
      <c r="H16" s="44">
        <f t="shared" si="4"/>
        <v>-5541</v>
      </c>
      <c r="I16" s="44">
        <f t="shared" si="4"/>
        <v>-2389</v>
      </c>
      <c r="J16" s="44">
        <f t="shared" si="4"/>
        <v>-3152</v>
      </c>
    </row>
    <row r="17" spans="1:11" ht="14.65" customHeight="1" thickBot="1">
      <c r="A17" s="83" t="s">
        <v>21</v>
      </c>
      <c r="B17" s="144">
        <f t="shared" si="2"/>
        <v>11326</v>
      </c>
      <c r="C17" s="22">
        <v>5520</v>
      </c>
      <c r="D17" s="22">
        <v>5806</v>
      </c>
      <c r="E17" s="144">
        <f t="shared" si="3"/>
        <v>12179</v>
      </c>
      <c r="F17" s="144">
        <f>'Tab. 2.9'!D34</f>
        <v>5989</v>
      </c>
      <c r="G17" s="144">
        <f>'Tab. 2.9'!D67</f>
        <v>6190</v>
      </c>
      <c r="H17" s="41">
        <f t="shared" si="4"/>
        <v>853</v>
      </c>
      <c r="I17" s="41">
        <f t="shared" si="4"/>
        <v>469</v>
      </c>
      <c r="J17" s="41">
        <f t="shared" si="4"/>
        <v>384</v>
      </c>
    </row>
    <row r="18" spans="1:11" ht="14.65" customHeight="1" thickBot="1">
      <c r="A18" s="85" t="s">
        <v>55</v>
      </c>
      <c r="B18" s="147">
        <f t="shared" si="2"/>
        <v>9198</v>
      </c>
      <c r="C18" s="147">
        <v>4420</v>
      </c>
      <c r="D18" s="23">
        <v>4778</v>
      </c>
      <c r="E18" s="147">
        <f t="shared" si="3"/>
        <v>9989</v>
      </c>
      <c r="F18" s="147">
        <f>'Tab. 2.9'!D35</f>
        <v>4962</v>
      </c>
      <c r="G18" s="147">
        <f>'Tab. 2.9'!D68</f>
        <v>5027</v>
      </c>
      <c r="H18" s="44">
        <f t="shared" si="4"/>
        <v>791</v>
      </c>
      <c r="I18" s="44">
        <f t="shared" si="4"/>
        <v>542</v>
      </c>
      <c r="J18" s="44">
        <f t="shared" si="4"/>
        <v>249</v>
      </c>
    </row>
    <row r="19" spans="1:11" ht="14.65" customHeight="1" thickBot="1">
      <c r="A19" s="83" t="s">
        <v>56</v>
      </c>
      <c r="B19" s="144">
        <f t="shared" si="2"/>
        <v>7525</v>
      </c>
      <c r="C19" s="144">
        <v>3565</v>
      </c>
      <c r="D19" s="22">
        <v>3960</v>
      </c>
      <c r="E19" s="144">
        <f t="shared" si="3"/>
        <v>8355</v>
      </c>
      <c r="F19" s="144">
        <f>'Tab. 2.9'!D36</f>
        <v>4078</v>
      </c>
      <c r="G19" s="144">
        <f>'Tab. 2.9'!D69</f>
        <v>4277</v>
      </c>
      <c r="H19" s="41">
        <f t="shared" si="4"/>
        <v>830</v>
      </c>
      <c r="I19" s="41">
        <f t="shared" si="4"/>
        <v>513</v>
      </c>
      <c r="J19" s="41">
        <f t="shared" si="4"/>
        <v>317</v>
      </c>
    </row>
    <row r="20" spans="1:11" ht="14.65" customHeight="1" thickBot="1">
      <c r="A20" s="82" t="s">
        <v>57</v>
      </c>
      <c r="B20" s="147">
        <f t="shared" si="2"/>
        <v>4268</v>
      </c>
      <c r="C20" s="147">
        <v>2024</v>
      </c>
      <c r="D20" s="23">
        <v>2244</v>
      </c>
      <c r="E20" s="147">
        <f t="shared" si="3"/>
        <v>4982</v>
      </c>
      <c r="F20" s="147">
        <f>'Tab. 2.9'!D37</f>
        <v>2351</v>
      </c>
      <c r="G20" s="147">
        <f>'Tab. 2.9'!D70</f>
        <v>2631</v>
      </c>
      <c r="H20" s="44">
        <f t="shared" si="4"/>
        <v>714</v>
      </c>
      <c r="I20" s="44">
        <f t="shared" si="4"/>
        <v>327</v>
      </c>
      <c r="J20" s="44">
        <f t="shared" si="4"/>
        <v>387</v>
      </c>
    </row>
    <row r="21" spans="1:11" ht="14.65" customHeight="1" thickBot="1">
      <c r="A21" s="83" t="s">
        <v>58</v>
      </c>
      <c r="B21" s="144">
        <f t="shared" si="2"/>
        <v>1009</v>
      </c>
      <c r="C21" s="144">
        <v>468</v>
      </c>
      <c r="D21" s="22">
        <v>541</v>
      </c>
      <c r="E21" s="144">
        <f t="shared" si="3"/>
        <v>1084</v>
      </c>
      <c r="F21" s="144">
        <f>'Tab. 2.9'!D38</f>
        <v>480</v>
      </c>
      <c r="G21" s="144">
        <f>'Tab. 2.9'!D71</f>
        <v>604</v>
      </c>
      <c r="H21" s="41">
        <f t="shared" si="4"/>
        <v>75</v>
      </c>
      <c r="I21" s="41">
        <f t="shared" si="4"/>
        <v>12</v>
      </c>
      <c r="J21" s="41">
        <f t="shared" si="4"/>
        <v>63</v>
      </c>
    </row>
    <row r="22" spans="1:11" ht="14.65" customHeight="1" thickBot="1">
      <c r="A22" s="82" t="s">
        <v>59</v>
      </c>
      <c r="B22" s="147">
        <f t="shared" si="2"/>
        <v>358</v>
      </c>
      <c r="C22" s="147">
        <v>149</v>
      </c>
      <c r="D22" s="23">
        <v>209</v>
      </c>
      <c r="E22" s="147">
        <f t="shared" si="3"/>
        <v>391</v>
      </c>
      <c r="F22" s="147">
        <f>'Tab. 2.9'!D39</f>
        <v>148</v>
      </c>
      <c r="G22" s="147">
        <f>'Tab. 2.9'!D72</f>
        <v>243</v>
      </c>
      <c r="H22" s="44">
        <f t="shared" si="4"/>
        <v>33</v>
      </c>
      <c r="I22" s="44">
        <f t="shared" si="4"/>
        <v>-1</v>
      </c>
      <c r="J22" s="44">
        <f t="shared" si="4"/>
        <v>34</v>
      </c>
    </row>
    <row r="23" spans="1:11" ht="14.65" customHeight="1" thickBot="1">
      <c r="A23" s="83" t="s">
        <v>120</v>
      </c>
      <c r="B23" s="162">
        <f t="shared" si="2"/>
        <v>189</v>
      </c>
      <c r="C23" s="162">
        <v>81</v>
      </c>
      <c r="D23" s="163">
        <v>108</v>
      </c>
      <c r="E23" s="162">
        <f t="shared" si="3"/>
        <v>192</v>
      </c>
      <c r="F23" s="162">
        <f>'Tab. 2.9'!D40</f>
        <v>89</v>
      </c>
      <c r="G23" s="162">
        <f>'Tab. 2.9'!D73</f>
        <v>103</v>
      </c>
      <c r="H23" s="41">
        <f t="shared" si="4"/>
        <v>3</v>
      </c>
      <c r="I23" s="41">
        <f t="shared" si="4"/>
        <v>8</v>
      </c>
      <c r="J23" s="41">
        <f t="shared" si="4"/>
        <v>-5</v>
      </c>
    </row>
    <row r="24" spans="1:11" s="152" customFormat="1" ht="12.75" customHeight="1" thickBot="1">
      <c r="A24" s="150"/>
      <c r="B24" s="393" t="s">
        <v>123</v>
      </c>
      <c r="C24" s="393"/>
      <c r="D24" s="393"/>
      <c r="E24" s="393"/>
      <c r="F24" s="393"/>
      <c r="G24" s="393"/>
      <c r="H24" s="393" t="s">
        <v>124</v>
      </c>
      <c r="I24" s="393"/>
      <c r="J24" s="393"/>
      <c r="K24" s="161"/>
    </row>
    <row r="25" spans="1:11" ht="14.65" customHeight="1" thickBot="1">
      <c r="A25" s="13" t="s">
        <v>1</v>
      </c>
      <c r="B25" s="225">
        <f>B9*100/$B9</f>
        <v>100</v>
      </c>
      <c r="C25" s="164">
        <f>C9*100/$B9</f>
        <v>48.602598339666443</v>
      </c>
      <c r="D25" s="164">
        <f t="shared" ref="D25" si="5">D9*100/$B9</f>
        <v>51.397401660333557</v>
      </c>
      <c r="E25" s="225">
        <f>E9*100/$E9</f>
        <v>100</v>
      </c>
      <c r="F25" s="164">
        <f t="shared" ref="F25:G25" si="6">F9*100/$E9</f>
        <v>48.983626685376123</v>
      </c>
      <c r="G25" s="164">
        <f t="shared" si="6"/>
        <v>51.016373314623877</v>
      </c>
      <c r="H25" s="167" t="s">
        <v>103</v>
      </c>
      <c r="I25" s="169">
        <f t="shared" ref="I25:J39" si="7">F25-C25</f>
        <v>0.38102834570968014</v>
      </c>
      <c r="J25" s="169">
        <f t="shared" si="7"/>
        <v>-0.38102834570968014</v>
      </c>
    </row>
    <row r="26" spans="1:11" ht="14.65" customHeight="1" thickBot="1">
      <c r="A26" s="14" t="s">
        <v>13</v>
      </c>
      <c r="B26" s="226">
        <f t="shared" ref="B26:D34" si="8">B10*100/$B10</f>
        <v>100</v>
      </c>
      <c r="C26" s="74">
        <f t="shared" si="8"/>
        <v>48.569023569023571</v>
      </c>
      <c r="D26" s="74">
        <f t="shared" si="8"/>
        <v>51.430976430976429</v>
      </c>
      <c r="E26" s="226">
        <f t="shared" ref="E26:G33" si="9">E10*100/$E10</f>
        <v>100</v>
      </c>
      <c r="F26" s="74">
        <f t="shared" si="9"/>
        <v>49.330783938814534</v>
      </c>
      <c r="G26" s="74">
        <f t="shared" si="9"/>
        <v>50.669216061185466</v>
      </c>
      <c r="H26" s="72" t="s">
        <v>103</v>
      </c>
      <c r="I26" s="72">
        <f t="shared" si="7"/>
        <v>0.76176036979096295</v>
      </c>
      <c r="J26" s="72">
        <f t="shared" si="7"/>
        <v>-0.76176036979096295</v>
      </c>
    </row>
    <row r="27" spans="1:11" ht="14.65" customHeight="1" thickBot="1">
      <c r="A27" s="84" t="s">
        <v>14</v>
      </c>
      <c r="B27" s="227">
        <f t="shared" si="8"/>
        <v>100</v>
      </c>
      <c r="C27" s="73">
        <f t="shared" si="8"/>
        <v>48.429199186725256</v>
      </c>
      <c r="D27" s="73">
        <f t="shared" si="8"/>
        <v>51.570800813274744</v>
      </c>
      <c r="E27" s="227">
        <f t="shared" si="9"/>
        <v>100</v>
      </c>
      <c r="F27" s="73">
        <f t="shared" si="9"/>
        <v>49.681874612042208</v>
      </c>
      <c r="G27" s="73">
        <f t="shared" si="9"/>
        <v>50.318125387957792</v>
      </c>
      <c r="H27" s="168" t="s">
        <v>103</v>
      </c>
      <c r="I27" s="169">
        <f>F27-C27</f>
        <v>1.2526754253169514</v>
      </c>
      <c r="J27" s="169">
        <f t="shared" si="7"/>
        <v>-1.2526754253169514</v>
      </c>
    </row>
    <row r="28" spans="1:11" ht="14.65" customHeight="1" thickBot="1">
      <c r="A28" s="85" t="s">
        <v>15</v>
      </c>
      <c r="B28" s="228">
        <f t="shared" si="8"/>
        <v>100</v>
      </c>
      <c r="C28" s="74">
        <f t="shared" si="8"/>
        <v>48.732948086396362</v>
      </c>
      <c r="D28" s="74">
        <f t="shared" si="8"/>
        <v>51.267051913603638</v>
      </c>
      <c r="E28" s="228">
        <f t="shared" si="9"/>
        <v>100</v>
      </c>
      <c r="F28" s="74">
        <f t="shared" si="9"/>
        <v>49.226781857451407</v>
      </c>
      <c r="G28" s="74">
        <f t="shared" si="9"/>
        <v>50.773218142548593</v>
      </c>
      <c r="H28" s="170" t="s">
        <v>103</v>
      </c>
      <c r="I28" s="72">
        <f t="shared" si="7"/>
        <v>0.49383377105504422</v>
      </c>
      <c r="J28" s="72">
        <f t="shared" si="7"/>
        <v>-0.49383377105504422</v>
      </c>
    </row>
    <row r="29" spans="1:11" ht="14.65" customHeight="1" thickBot="1">
      <c r="A29" s="84" t="s">
        <v>17</v>
      </c>
      <c r="B29" s="227">
        <f t="shared" si="8"/>
        <v>100</v>
      </c>
      <c r="C29" s="73">
        <f t="shared" si="8"/>
        <v>49.04733899048739</v>
      </c>
      <c r="D29" s="73">
        <f t="shared" si="8"/>
        <v>50.95266100951261</v>
      </c>
      <c r="E29" s="227">
        <f t="shared" si="9"/>
        <v>100</v>
      </c>
      <c r="F29" s="73">
        <f t="shared" si="9"/>
        <v>49.290404374893562</v>
      </c>
      <c r="G29" s="73">
        <f t="shared" si="9"/>
        <v>50.709595625106438</v>
      </c>
      <c r="H29" s="168" t="s">
        <v>103</v>
      </c>
      <c r="I29" s="169">
        <f t="shared" si="7"/>
        <v>0.24306538440617231</v>
      </c>
      <c r="J29" s="169">
        <f t="shared" si="7"/>
        <v>-0.24306538440617231</v>
      </c>
    </row>
    <row r="30" spans="1:11" ht="14.65" customHeight="1" thickBot="1">
      <c r="A30" s="85" t="s">
        <v>18</v>
      </c>
      <c r="B30" s="228">
        <f t="shared" si="8"/>
        <v>100</v>
      </c>
      <c r="C30" s="74">
        <f t="shared" si="8"/>
        <v>48.638885197980336</v>
      </c>
      <c r="D30" s="74">
        <f t="shared" si="8"/>
        <v>51.361114802019664</v>
      </c>
      <c r="E30" s="228">
        <f t="shared" si="9"/>
        <v>100</v>
      </c>
      <c r="F30" s="74">
        <f t="shared" si="9"/>
        <v>49.163395464879642</v>
      </c>
      <c r="G30" s="74">
        <f t="shared" si="9"/>
        <v>50.836604535120358</v>
      </c>
      <c r="H30" s="170" t="s">
        <v>103</v>
      </c>
      <c r="I30" s="72">
        <f t="shared" si="7"/>
        <v>0.52451026689930558</v>
      </c>
      <c r="J30" s="72">
        <f t="shared" si="7"/>
        <v>-0.52451026689930558</v>
      </c>
    </row>
    <row r="31" spans="1:11" ht="14.65" customHeight="1" thickBot="1">
      <c r="A31" s="83" t="s">
        <v>19</v>
      </c>
      <c r="B31" s="227">
        <f t="shared" si="8"/>
        <v>100</v>
      </c>
      <c r="C31" s="73">
        <f t="shared" si="8"/>
        <v>49.068084236352483</v>
      </c>
      <c r="D31" s="73">
        <f t="shared" si="8"/>
        <v>50.931915763647517</v>
      </c>
      <c r="E31" s="227">
        <f t="shared" si="9"/>
        <v>100</v>
      </c>
      <c r="F31" s="73">
        <f t="shared" si="9"/>
        <v>49.038115939548497</v>
      </c>
      <c r="G31" s="73">
        <f t="shared" si="9"/>
        <v>50.961884060451503</v>
      </c>
      <c r="H31" s="168" t="s">
        <v>103</v>
      </c>
      <c r="I31" s="169">
        <f t="shared" si="7"/>
        <v>-2.996829680398605E-2</v>
      </c>
      <c r="J31" s="169">
        <f t="shared" si="7"/>
        <v>2.996829680398605E-2</v>
      </c>
    </row>
    <row r="32" spans="1:11" ht="14.65" customHeight="1" thickBot="1">
      <c r="A32" s="85" t="s">
        <v>20</v>
      </c>
      <c r="B32" s="228">
        <f t="shared" si="8"/>
        <v>100</v>
      </c>
      <c r="C32" s="74">
        <f t="shared" si="8"/>
        <v>47.300292579129355</v>
      </c>
      <c r="D32" s="74">
        <f t="shared" si="8"/>
        <v>52.699707420870645</v>
      </c>
      <c r="E32" s="228">
        <f t="shared" si="9"/>
        <v>100</v>
      </c>
      <c r="F32" s="74">
        <f t="shared" si="9"/>
        <v>47.673539021132086</v>
      </c>
      <c r="G32" s="74">
        <f t="shared" si="9"/>
        <v>52.326460978867914</v>
      </c>
      <c r="H32" s="170" t="s">
        <v>103</v>
      </c>
      <c r="I32" s="72">
        <f t="shared" si="7"/>
        <v>0.37324644200273127</v>
      </c>
      <c r="J32" s="72">
        <f t="shared" si="7"/>
        <v>-0.37324644200273127</v>
      </c>
    </row>
    <row r="33" spans="1:13" ht="14.65" customHeight="1" thickBot="1">
      <c r="A33" s="83" t="s">
        <v>21</v>
      </c>
      <c r="B33" s="227">
        <f t="shared" si="8"/>
        <v>100</v>
      </c>
      <c r="C33" s="73">
        <f t="shared" si="8"/>
        <v>48.737418329507328</v>
      </c>
      <c r="D33" s="73">
        <f t="shared" si="8"/>
        <v>51.262581670492672</v>
      </c>
      <c r="E33" s="227">
        <f>E17*100/$E17</f>
        <v>100</v>
      </c>
      <c r="F33" s="73">
        <f>F17*100/$E17</f>
        <v>49.174809097627062</v>
      </c>
      <c r="G33" s="73">
        <f t="shared" si="9"/>
        <v>50.825190902372938</v>
      </c>
      <c r="H33" s="168" t="s">
        <v>103</v>
      </c>
      <c r="I33" s="169">
        <f t="shared" si="7"/>
        <v>0.43739076811973376</v>
      </c>
      <c r="J33" s="169">
        <f t="shared" si="7"/>
        <v>-0.43739076811973376</v>
      </c>
    </row>
    <row r="34" spans="1:13" ht="14.65" customHeight="1" thickBot="1">
      <c r="A34" s="85" t="s">
        <v>55</v>
      </c>
      <c r="B34" s="228">
        <f>B18*100/$B18</f>
        <v>100</v>
      </c>
      <c r="C34" s="166">
        <f t="shared" si="8"/>
        <v>48.05392476625353</v>
      </c>
      <c r="D34" s="74">
        <f t="shared" si="8"/>
        <v>51.94607523374647</v>
      </c>
      <c r="E34" s="228">
        <f t="shared" ref="E34:G39" si="10">E18*100/$E18</f>
        <v>100</v>
      </c>
      <c r="F34" s="166">
        <f t="shared" si="10"/>
        <v>49.674642106316952</v>
      </c>
      <c r="G34" s="74">
        <f t="shared" si="10"/>
        <v>50.325357893683048</v>
      </c>
      <c r="H34" s="170" t="s">
        <v>103</v>
      </c>
      <c r="I34" s="170">
        <f t="shared" si="7"/>
        <v>1.6207173400634218</v>
      </c>
      <c r="J34" s="72">
        <f t="shared" si="7"/>
        <v>-1.6207173400634218</v>
      </c>
    </row>
    <row r="35" spans="1:13" ht="14.65" customHeight="1" thickBot="1">
      <c r="A35" s="83" t="s">
        <v>56</v>
      </c>
      <c r="B35" s="227">
        <f t="shared" ref="B35:D39" si="11">B19*100/$B19</f>
        <v>100</v>
      </c>
      <c r="C35" s="165">
        <f t="shared" si="11"/>
        <v>47.375415282392026</v>
      </c>
      <c r="D35" s="73">
        <f t="shared" si="11"/>
        <v>52.624584717607974</v>
      </c>
      <c r="E35" s="227">
        <f t="shared" si="10"/>
        <v>100</v>
      </c>
      <c r="F35" s="165">
        <f t="shared" si="10"/>
        <v>48.80909634949132</v>
      </c>
      <c r="G35" s="73">
        <f t="shared" si="10"/>
        <v>51.19090365050868</v>
      </c>
      <c r="H35" s="168" t="s">
        <v>103</v>
      </c>
      <c r="I35" s="168">
        <f t="shared" si="7"/>
        <v>1.4336810670992932</v>
      </c>
      <c r="J35" s="169">
        <f t="shared" si="7"/>
        <v>-1.4336810670992932</v>
      </c>
    </row>
    <row r="36" spans="1:13" ht="14.65" customHeight="1" thickBot="1">
      <c r="A36" s="82" t="s">
        <v>57</v>
      </c>
      <c r="B36" s="228">
        <f t="shared" si="11"/>
        <v>100</v>
      </c>
      <c r="C36" s="166">
        <f t="shared" si="11"/>
        <v>47.422680412371136</v>
      </c>
      <c r="D36" s="74">
        <f t="shared" si="11"/>
        <v>52.577319587628864</v>
      </c>
      <c r="E36" s="228">
        <f t="shared" si="10"/>
        <v>100</v>
      </c>
      <c r="F36" s="166">
        <f t="shared" si="10"/>
        <v>47.189883580891205</v>
      </c>
      <c r="G36" s="74">
        <f t="shared" si="10"/>
        <v>52.810116419108795</v>
      </c>
      <c r="H36" s="170" t="s">
        <v>103</v>
      </c>
      <c r="I36" s="170">
        <f t="shared" si="7"/>
        <v>-0.23279683147993069</v>
      </c>
      <c r="J36" s="72">
        <f t="shared" si="7"/>
        <v>0.23279683147993069</v>
      </c>
    </row>
    <row r="37" spans="1:13" ht="14.65" customHeight="1" thickBot="1">
      <c r="A37" s="83" t="s">
        <v>58</v>
      </c>
      <c r="B37" s="227">
        <f t="shared" si="11"/>
        <v>100</v>
      </c>
      <c r="C37" s="165">
        <f t="shared" si="11"/>
        <v>46.382556987115954</v>
      </c>
      <c r="D37" s="73">
        <f t="shared" si="11"/>
        <v>53.617443012884046</v>
      </c>
      <c r="E37" s="227">
        <f t="shared" si="10"/>
        <v>100</v>
      </c>
      <c r="F37" s="165">
        <f t="shared" si="10"/>
        <v>44.280442804428041</v>
      </c>
      <c r="G37" s="73">
        <f t="shared" si="10"/>
        <v>55.719557195571959</v>
      </c>
      <c r="H37" s="168" t="s">
        <v>103</v>
      </c>
      <c r="I37" s="168">
        <f t="shared" si="7"/>
        <v>-2.1021141826879131</v>
      </c>
      <c r="J37" s="169">
        <f t="shared" si="7"/>
        <v>2.1021141826879131</v>
      </c>
    </row>
    <row r="38" spans="1:13" ht="14.65" customHeight="1" thickBot="1">
      <c r="A38" s="82" t="s">
        <v>59</v>
      </c>
      <c r="B38" s="228">
        <f t="shared" si="11"/>
        <v>100</v>
      </c>
      <c r="C38" s="166">
        <f t="shared" si="11"/>
        <v>41.620111731843572</v>
      </c>
      <c r="D38" s="74">
        <f t="shared" si="11"/>
        <v>58.379888268156428</v>
      </c>
      <c r="E38" s="228">
        <f t="shared" si="10"/>
        <v>100</v>
      </c>
      <c r="F38" s="166">
        <f t="shared" si="10"/>
        <v>37.851662404092075</v>
      </c>
      <c r="G38" s="74">
        <f t="shared" si="10"/>
        <v>62.148337595907925</v>
      </c>
      <c r="H38" s="170" t="s">
        <v>103</v>
      </c>
      <c r="I38" s="170">
        <f t="shared" si="7"/>
        <v>-3.7684493277514974</v>
      </c>
      <c r="J38" s="72">
        <f t="shared" si="7"/>
        <v>3.7684493277514974</v>
      </c>
    </row>
    <row r="39" spans="1:13" ht="14.65" customHeight="1" thickBot="1">
      <c r="A39" s="83" t="s">
        <v>120</v>
      </c>
      <c r="B39" s="227">
        <f t="shared" si="11"/>
        <v>100</v>
      </c>
      <c r="C39" s="165">
        <f t="shared" si="11"/>
        <v>42.857142857142854</v>
      </c>
      <c r="D39" s="73">
        <f t="shared" si="11"/>
        <v>57.142857142857146</v>
      </c>
      <c r="E39" s="227">
        <f t="shared" si="10"/>
        <v>100</v>
      </c>
      <c r="F39" s="165">
        <f t="shared" si="10"/>
        <v>46.354166666666664</v>
      </c>
      <c r="G39" s="73">
        <f t="shared" si="10"/>
        <v>53.645833333333336</v>
      </c>
      <c r="H39" s="168" t="s">
        <v>103</v>
      </c>
      <c r="I39" s="168">
        <f t="shared" si="7"/>
        <v>3.4970238095238102</v>
      </c>
      <c r="J39" s="169">
        <f t="shared" si="7"/>
        <v>-3.4970238095238102</v>
      </c>
    </row>
    <row r="40" spans="1:13" s="283" customFormat="1" ht="30" customHeight="1">
      <c r="A40" s="370" t="s">
        <v>127</v>
      </c>
      <c r="B40" s="370"/>
      <c r="C40" s="370"/>
      <c r="D40" s="370"/>
      <c r="E40" s="370"/>
      <c r="F40" s="370"/>
      <c r="G40" s="370"/>
      <c r="H40" s="370"/>
      <c r="I40" s="370"/>
      <c r="J40" s="370"/>
      <c r="K40" s="224"/>
      <c r="L40" s="224"/>
      <c r="M40" s="224"/>
    </row>
  </sheetData>
  <mergeCells count="14">
    <mergeCell ref="A40:J40"/>
    <mergeCell ref="B8:J8"/>
    <mergeCell ref="B24:G24"/>
    <mergeCell ref="H24:J24"/>
    <mergeCell ref="A5:A7"/>
    <mergeCell ref="B5:D5"/>
    <mergeCell ref="E5:G5"/>
    <mergeCell ref="H5:J5"/>
    <mergeCell ref="B6:B7"/>
    <mergeCell ref="C6:D6"/>
    <mergeCell ref="E6:E7"/>
    <mergeCell ref="F6:G6"/>
    <mergeCell ref="H6:H7"/>
    <mergeCell ref="I6:J6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46"/>
  <sheetViews>
    <sheetView zoomScaleNormal="100" workbookViewId="0">
      <selection activeCell="AA13" sqref="AA13"/>
    </sheetView>
  </sheetViews>
  <sheetFormatPr baseColWidth="10" defaultColWidth="10.81640625" defaultRowHeight="12.5"/>
  <cols>
    <col min="1" max="1" width="19.54296875" style="2" customWidth="1"/>
    <col min="2" max="25" width="10.81640625" style="2" customWidth="1"/>
    <col min="26" max="16384" width="10.81640625" style="2"/>
  </cols>
  <sheetData>
    <row r="1" spans="1:25" s="5" customFormat="1" ht="20.25" customHeight="1">
      <c r="A1" s="4" t="s">
        <v>0</v>
      </c>
    </row>
    <row r="2" spans="1:25">
      <c r="A2" s="1"/>
    </row>
    <row r="3" spans="1:25" ht="14.65" customHeight="1">
      <c r="A3" s="9" t="s">
        <v>233</v>
      </c>
      <c r="B3" s="282"/>
      <c r="C3" s="282"/>
      <c r="D3" s="282"/>
      <c r="E3" s="282"/>
      <c r="F3" s="282"/>
      <c r="G3" s="282"/>
      <c r="H3" s="282"/>
      <c r="I3" s="282"/>
      <c r="J3" s="282"/>
      <c r="K3" s="282"/>
      <c r="L3" s="282"/>
      <c r="M3" s="282"/>
      <c r="N3" s="282"/>
      <c r="O3" s="282"/>
      <c r="P3" s="282"/>
      <c r="Q3" s="282"/>
    </row>
    <row r="4" spans="1:25" s="3" customFormat="1" ht="14.65" customHeight="1"/>
    <row r="5" spans="1:25" s="11" customFormat="1" ht="20" customHeight="1">
      <c r="A5" s="368" t="s">
        <v>26</v>
      </c>
      <c r="B5" s="366">
        <v>2011</v>
      </c>
      <c r="C5" s="366"/>
      <c r="D5" s="366"/>
      <c r="E5" s="366"/>
      <c r="F5" s="366"/>
      <c r="G5" s="366"/>
      <c r="H5" s="366"/>
      <c r="I5" s="366"/>
      <c r="J5" s="366">
        <v>2015</v>
      </c>
      <c r="K5" s="366"/>
      <c r="L5" s="366"/>
      <c r="M5" s="366"/>
      <c r="N5" s="366"/>
      <c r="O5" s="366"/>
      <c r="P5" s="366"/>
      <c r="Q5" s="366"/>
      <c r="R5" s="366" t="s">
        <v>11</v>
      </c>
      <c r="S5" s="366"/>
      <c r="T5" s="366"/>
      <c r="U5" s="366"/>
      <c r="V5" s="366"/>
      <c r="W5" s="366"/>
      <c r="X5" s="366"/>
      <c r="Y5" s="366"/>
    </row>
    <row r="6" spans="1:25" s="11" customFormat="1" ht="20" customHeight="1">
      <c r="A6" s="368"/>
      <c r="B6" s="368" t="s">
        <v>1</v>
      </c>
      <c r="C6" s="368" t="s">
        <v>10</v>
      </c>
      <c r="D6" s="368"/>
      <c r="E6" s="368"/>
      <c r="F6" s="368"/>
      <c r="G6" s="368"/>
      <c r="H6" s="368"/>
      <c r="I6" s="368"/>
      <c r="J6" s="368" t="s">
        <v>1</v>
      </c>
      <c r="K6" s="368" t="s">
        <v>10</v>
      </c>
      <c r="L6" s="368"/>
      <c r="M6" s="368"/>
      <c r="N6" s="368"/>
      <c r="O6" s="368"/>
      <c r="P6" s="368"/>
      <c r="Q6" s="368"/>
      <c r="R6" s="368" t="s">
        <v>1</v>
      </c>
      <c r="S6" s="368" t="s">
        <v>10</v>
      </c>
      <c r="T6" s="368"/>
      <c r="U6" s="368"/>
      <c r="V6" s="368"/>
      <c r="W6" s="368"/>
      <c r="X6" s="368"/>
      <c r="Y6" s="368"/>
    </row>
    <row r="7" spans="1:25" s="11" customFormat="1" ht="31.5" customHeight="1">
      <c r="A7" s="368"/>
      <c r="B7" s="368"/>
      <c r="C7" s="12" t="s">
        <v>2</v>
      </c>
      <c r="D7" s="12" t="s">
        <v>7</v>
      </c>
      <c r="E7" s="12" t="s">
        <v>106</v>
      </c>
      <c r="F7" s="12" t="s">
        <v>8</v>
      </c>
      <c r="G7" s="12" t="s">
        <v>51</v>
      </c>
      <c r="H7" s="12" t="s">
        <v>9</v>
      </c>
      <c r="I7" s="12" t="s">
        <v>6</v>
      </c>
      <c r="J7" s="368"/>
      <c r="K7" s="12" t="s">
        <v>2</v>
      </c>
      <c r="L7" s="12" t="s">
        <v>7</v>
      </c>
      <c r="M7" s="130" t="s">
        <v>106</v>
      </c>
      <c r="N7" s="130" t="s">
        <v>8</v>
      </c>
      <c r="O7" s="130" t="s">
        <v>51</v>
      </c>
      <c r="P7" s="12" t="s">
        <v>9</v>
      </c>
      <c r="Q7" s="12" t="s">
        <v>6</v>
      </c>
      <c r="R7" s="368"/>
      <c r="S7" s="12" t="s">
        <v>2</v>
      </c>
      <c r="T7" s="12" t="s">
        <v>7</v>
      </c>
      <c r="U7" s="130" t="s">
        <v>106</v>
      </c>
      <c r="V7" s="130" t="s">
        <v>8</v>
      </c>
      <c r="W7" s="130" t="s">
        <v>51</v>
      </c>
      <c r="X7" s="12" t="s">
        <v>9</v>
      </c>
      <c r="Y7" s="12" t="s">
        <v>6</v>
      </c>
    </row>
    <row r="8" spans="1:25" s="3" customFormat="1" ht="14.65" customHeight="1" thickBot="1">
      <c r="A8" s="8"/>
      <c r="B8" s="364" t="s">
        <v>3</v>
      </c>
      <c r="C8" s="364"/>
      <c r="D8" s="364"/>
      <c r="E8" s="364"/>
      <c r="F8" s="364"/>
      <c r="G8" s="364"/>
      <c r="H8" s="364"/>
      <c r="I8" s="369"/>
      <c r="J8" s="364" t="s">
        <v>3</v>
      </c>
      <c r="K8" s="364"/>
      <c r="L8" s="364"/>
      <c r="M8" s="364"/>
      <c r="N8" s="364"/>
      <c r="O8" s="364"/>
      <c r="P8" s="364"/>
      <c r="Q8" s="369"/>
      <c r="R8" s="364" t="s">
        <v>3</v>
      </c>
      <c r="S8" s="364"/>
      <c r="T8" s="364"/>
      <c r="U8" s="364"/>
      <c r="V8" s="364"/>
      <c r="W8" s="364"/>
      <c r="X8" s="364"/>
      <c r="Y8" s="369"/>
    </row>
    <row r="9" spans="1:25" s="3" customFormat="1" ht="14.65" customHeight="1" thickBot="1">
      <c r="A9" s="13" t="s">
        <v>1</v>
      </c>
      <c r="B9" s="39">
        <f>SUM(B11:B13,B15:B19,B21:B25)</f>
        <v>3122700</v>
      </c>
      <c r="C9" s="39">
        <f>SUM(C11:C13,C15:C19,C21:C25)</f>
        <v>1122566</v>
      </c>
      <c r="D9" s="39">
        <f>SUM(D11:D13,D15:D19,D21:D25)</f>
        <v>510018</v>
      </c>
      <c r="E9" s="39">
        <f t="shared" ref="E9:I9" si="0">SUM(E11:E13,E15:E19,E21:E25)</f>
        <v>598433</v>
      </c>
      <c r="F9" s="39">
        <f t="shared" si="0"/>
        <v>154013</v>
      </c>
      <c r="G9" s="39">
        <f t="shared" si="0"/>
        <v>278564</v>
      </c>
      <c r="H9" s="39">
        <f t="shared" si="0"/>
        <v>93458</v>
      </c>
      <c r="I9" s="39">
        <f t="shared" si="0"/>
        <v>365648</v>
      </c>
      <c r="J9" s="39">
        <f>SUM(J11:J13,J15:J19,J21:J25)</f>
        <v>3341786</v>
      </c>
      <c r="K9" s="39">
        <f>SUM(K11:K13,K15:K19,K21:K25)</f>
        <v>1210625</v>
      </c>
      <c r="L9" s="39">
        <f t="shared" ref="L9:P9" si="1">SUM(L11:L13,L15:L19,L21:L25)</f>
        <v>524512</v>
      </c>
      <c r="M9" s="39">
        <f t="shared" si="1"/>
        <v>592162</v>
      </c>
      <c r="N9" s="39">
        <f t="shared" si="1"/>
        <v>170127</v>
      </c>
      <c r="O9" s="39">
        <f t="shared" si="1"/>
        <v>308033</v>
      </c>
      <c r="P9" s="39">
        <f t="shared" si="1"/>
        <v>103780</v>
      </c>
      <c r="Q9" s="39">
        <f>SUM(Q11:Q13,Q15:Q19,Q21:Q25)</f>
        <v>432547</v>
      </c>
      <c r="R9" s="55">
        <f>J9-B9</f>
        <v>219086</v>
      </c>
      <c r="S9" s="55">
        <f t="shared" ref="S9:Y9" si="2">K9-C9</f>
        <v>88059</v>
      </c>
      <c r="T9" s="55">
        <f t="shared" si="2"/>
        <v>14494</v>
      </c>
      <c r="U9" s="55">
        <f t="shared" si="2"/>
        <v>-6271</v>
      </c>
      <c r="V9" s="55">
        <f t="shared" si="2"/>
        <v>16114</v>
      </c>
      <c r="W9" s="55">
        <f t="shared" si="2"/>
        <v>29469</v>
      </c>
      <c r="X9" s="55">
        <f t="shared" si="2"/>
        <v>10322</v>
      </c>
      <c r="Y9" s="55">
        <f t="shared" si="2"/>
        <v>66899</v>
      </c>
    </row>
    <row r="10" spans="1:25" s="3" customFormat="1" ht="14.65" customHeight="1" thickBot="1">
      <c r="A10" s="14" t="s">
        <v>4</v>
      </c>
      <c r="B10" s="42">
        <f>SUM(C10:I10)</f>
        <v>437390</v>
      </c>
      <c r="C10" s="42">
        <f>SUM(C11:C13)</f>
        <v>138161</v>
      </c>
      <c r="D10" s="42">
        <f t="shared" ref="D10:I10" si="3">SUM(D11:D13)</f>
        <v>58659</v>
      </c>
      <c r="E10" s="42">
        <f t="shared" si="3"/>
        <v>53767</v>
      </c>
      <c r="F10" s="42">
        <f t="shared" si="3"/>
        <v>25696</v>
      </c>
      <c r="G10" s="42">
        <f t="shared" si="3"/>
        <v>56711</v>
      </c>
      <c r="H10" s="42">
        <f t="shared" si="3"/>
        <v>14131</v>
      </c>
      <c r="I10" s="42">
        <f t="shared" si="3"/>
        <v>90265</v>
      </c>
      <c r="J10" s="42">
        <f>SUM(K10:Q10)</f>
        <v>593639</v>
      </c>
      <c r="K10" s="42">
        <f>SUM(K11:K13)</f>
        <v>183447</v>
      </c>
      <c r="L10" s="42">
        <f t="shared" ref="L10:Q10" si="4">SUM(L11:L13)</f>
        <v>85220</v>
      </c>
      <c r="M10" s="42">
        <f t="shared" si="4"/>
        <v>80017</v>
      </c>
      <c r="N10" s="42">
        <f t="shared" si="4"/>
        <v>34127</v>
      </c>
      <c r="O10" s="42">
        <f t="shared" si="4"/>
        <v>69936</v>
      </c>
      <c r="P10" s="42">
        <f t="shared" si="4"/>
        <v>19899</v>
      </c>
      <c r="Q10" s="42">
        <f t="shared" si="4"/>
        <v>120993</v>
      </c>
      <c r="R10" s="45">
        <f t="shared" ref="R10:R25" si="5">J10-B10</f>
        <v>156249</v>
      </c>
      <c r="S10" s="45">
        <f t="shared" ref="S10:S25" si="6">K10-C10</f>
        <v>45286</v>
      </c>
      <c r="T10" s="45">
        <f t="shared" ref="T10:T25" si="7">L10-D10</f>
        <v>26561</v>
      </c>
      <c r="U10" s="45">
        <f t="shared" ref="U10:U25" si="8">M10-E10</f>
        <v>26250</v>
      </c>
      <c r="V10" s="45">
        <f t="shared" ref="V10:V25" si="9">N10-F10</f>
        <v>8431</v>
      </c>
      <c r="W10" s="45">
        <f t="shared" ref="W10:W25" si="10">O10-G10</f>
        <v>13225</v>
      </c>
      <c r="X10" s="45">
        <f t="shared" ref="X10:X25" si="11">P10-H10</f>
        <v>5768</v>
      </c>
      <c r="Y10" s="45">
        <f t="shared" ref="Y10:Y25" si="12">Q10-I10</f>
        <v>30728</v>
      </c>
    </row>
    <row r="11" spans="1:25" s="3" customFormat="1" ht="14.65" customHeight="1" thickBot="1">
      <c r="A11" s="15" t="s">
        <v>13</v>
      </c>
      <c r="B11" s="39">
        <v>11600</v>
      </c>
      <c r="C11" s="39">
        <v>3154</v>
      </c>
      <c r="D11" s="39">
        <v>1188</v>
      </c>
      <c r="E11" s="39">
        <v>754</v>
      </c>
      <c r="F11" s="39">
        <v>696</v>
      </c>
      <c r="G11" s="39">
        <v>1742</v>
      </c>
      <c r="H11" s="39">
        <v>404</v>
      </c>
      <c r="I11" s="39">
        <v>3662</v>
      </c>
      <c r="J11" s="39">
        <f t="shared" ref="J11:J19" si="13">SUM(K11:Q11)</f>
        <v>13225</v>
      </c>
      <c r="K11" s="39">
        <v>3547</v>
      </c>
      <c r="L11" s="39">
        <v>1569</v>
      </c>
      <c r="M11" s="39">
        <v>1118</v>
      </c>
      <c r="N11" s="39">
        <v>823</v>
      </c>
      <c r="O11" s="39">
        <v>1707</v>
      </c>
      <c r="P11" s="39">
        <v>422</v>
      </c>
      <c r="Q11" s="39">
        <v>4039</v>
      </c>
      <c r="R11" s="55">
        <f t="shared" si="5"/>
        <v>1625</v>
      </c>
      <c r="S11" s="55">
        <f t="shared" si="6"/>
        <v>393</v>
      </c>
      <c r="T11" s="55">
        <f t="shared" si="7"/>
        <v>381</v>
      </c>
      <c r="U11" s="55">
        <f t="shared" si="8"/>
        <v>364</v>
      </c>
      <c r="V11" s="55">
        <f t="shared" si="9"/>
        <v>127</v>
      </c>
      <c r="W11" s="55">
        <f t="shared" si="10"/>
        <v>-35</v>
      </c>
      <c r="X11" s="55">
        <f t="shared" si="11"/>
        <v>18</v>
      </c>
      <c r="Y11" s="55">
        <f t="shared" si="12"/>
        <v>377</v>
      </c>
    </row>
    <row r="12" spans="1:25" s="3" customFormat="1" ht="14.65" customHeight="1" thickBot="1">
      <c r="A12" s="16" t="s">
        <v>14</v>
      </c>
      <c r="B12" s="42">
        <v>135711</v>
      </c>
      <c r="C12" s="42">
        <v>42048</v>
      </c>
      <c r="D12" s="42">
        <v>15247</v>
      </c>
      <c r="E12" s="42">
        <v>10398</v>
      </c>
      <c r="F12" s="42">
        <v>8772</v>
      </c>
      <c r="G12" s="42">
        <v>20681</v>
      </c>
      <c r="H12" s="42">
        <v>4865</v>
      </c>
      <c r="I12" s="42">
        <v>33700</v>
      </c>
      <c r="J12" s="42">
        <f t="shared" si="13"/>
        <v>200265</v>
      </c>
      <c r="K12" s="42">
        <v>61200</v>
      </c>
      <c r="L12" s="42">
        <v>25776</v>
      </c>
      <c r="M12" s="42">
        <v>19186</v>
      </c>
      <c r="N12" s="42">
        <v>12216</v>
      </c>
      <c r="O12" s="42">
        <v>26640</v>
      </c>
      <c r="P12" s="42">
        <v>7181</v>
      </c>
      <c r="Q12" s="42">
        <v>48066</v>
      </c>
      <c r="R12" s="45">
        <f t="shared" si="5"/>
        <v>64554</v>
      </c>
      <c r="S12" s="45">
        <f t="shared" si="6"/>
        <v>19152</v>
      </c>
      <c r="T12" s="45">
        <f t="shared" si="7"/>
        <v>10529</v>
      </c>
      <c r="U12" s="45">
        <f t="shared" si="8"/>
        <v>8788</v>
      </c>
      <c r="V12" s="45">
        <f t="shared" si="9"/>
        <v>3444</v>
      </c>
      <c r="W12" s="45">
        <f t="shared" si="10"/>
        <v>5959</v>
      </c>
      <c r="X12" s="45">
        <f t="shared" si="11"/>
        <v>2316</v>
      </c>
      <c r="Y12" s="45">
        <f t="shared" si="12"/>
        <v>14366</v>
      </c>
    </row>
    <row r="13" spans="1:25" s="3" customFormat="1" ht="14.65" customHeight="1" thickBot="1">
      <c r="A13" s="17" t="s">
        <v>15</v>
      </c>
      <c r="B13" s="39">
        <v>290079</v>
      </c>
      <c r="C13" s="39">
        <v>92959</v>
      </c>
      <c r="D13" s="39">
        <v>42224</v>
      </c>
      <c r="E13" s="39">
        <v>42615</v>
      </c>
      <c r="F13" s="39">
        <v>16228</v>
      </c>
      <c r="G13" s="39">
        <v>34288</v>
      </c>
      <c r="H13" s="39">
        <v>8862</v>
      </c>
      <c r="I13" s="39">
        <v>52903</v>
      </c>
      <c r="J13" s="39">
        <f t="shared" si="13"/>
        <v>380149</v>
      </c>
      <c r="K13" s="39">
        <v>118700</v>
      </c>
      <c r="L13" s="39">
        <v>57875</v>
      </c>
      <c r="M13" s="39">
        <v>59713</v>
      </c>
      <c r="N13" s="39">
        <v>21088</v>
      </c>
      <c r="O13" s="39">
        <v>41589</v>
      </c>
      <c r="P13" s="39">
        <v>12296</v>
      </c>
      <c r="Q13" s="39">
        <v>68888</v>
      </c>
      <c r="R13" s="55">
        <f t="shared" si="5"/>
        <v>90070</v>
      </c>
      <c r="S13" s="55">
        <f t="shared" si="6"/>
        <v>25741</v>
      </c>
      <c r="T13" s="55">
        <f t="shared" si="7"/>
        <v>15651</v>
      </c>
      <c r="U13" s="55">
        <f t="shared" si="8"/>
        <v>17098</v>
      </c>
      <c r="V13" s="55">
        <f t="shared" si="9"/>
        <v>4860</v>
      </c>
      <c r="W13" s="55">
        <f t="shared" si="10"/>
        <v>7301</v>
      </c>
      <c r="X13" s="55">
        <f t="shared" si="11"/>
        <v>3434</v>
      </c>
      <c r="Y13" s="55">
        <f t="shared" si="12"/>
        <v>15985</v>
      </c>
    </row>
    <row r="14" spans="1:25" s="3" customFormat="1" ht="14.65" customHeight="1" thickBot="1">
      <c r="A14" s="14" t="s">
        <v>24</v>
      </c>
      <c r="B14" s="42">
        <f>SUM(B15:B19)</f>
        <v>2245388</v>
      </c>
      <c r="C14" s="42">
        <f t="shared" ref="C14:I14" si="14">SUM(C15:C19)</f>
        <v>767939</v>
      </c>
      <c r="D14" s="42">
        <f t="shared" si="14"/>
        <v>413563</v>
      </c>
      <c r="E14" s="42">
        <f t="shared" si="14"/>
        <v>513970</v>
      </c>
      <c r="F14" s="42">
        <f t="shared" si="14"/>
        <v>103249</v>
      </c>
      <c r="G14" s="42">
        <f t="shared" si="14"/>
        <v>177991</v>
      </c>
      <c r="H14" s="42">
        <f t="shared" si="14"/>
        <v>65087</v>
      </c>
      <c r="I14" s="42">
        <f t="shared" si="14"/>
        <v>203589</v>
      </c>
      <c r="J14" s="42">
        <f t="shared" si="13"/>
        <v>2280113</v>
      </c>
      <c r="K14" s="42">
        <v>792310</v>
      </c>
      <c r="L14" s="42">
        <v>397884</v>
      </c>
      <c r="M14" s="42">
        <v>482174</v>
      </c>
      <c r="N14" s="42">
        <v>108862</v>
      </c>
      <c r="O14" s="42">
        <v>190635</v>
      </c>
      <c r="P14" s="42">
        <v>68362</v>
      </c>
      <c r="Q14" s="42">
        <v>239886</v>
      </c>
      <c r="R14" s="45">
        <f t="shared" si="5"/>
        <v>34725</v>
      </c>
      <c r="S14" s="45">
        <f t="shared" si="6"/>
        <v>24371</v>
      </c>
      <c r="T14" s="45">
        <f t="shared" si="7"/>
        <v>-15679</v>
      </c>
      <c r="U14" s="45">
        <f t="shared" si="8"/>
        <v>-31796</v>
      </c>
      <c r="V14" s="45">
        <f t="shared" si="9"/>
        <v>5613</v>
      </c>
      <c r="W14" s="45">
        <f t="shared" si="10"/>
        <v>12644</v>
      </c>
      <c r="X14" s="45">
        <f t="shared" si="11"/>
        <v>3275</v>
      </c>
      <c r="Y14" s="45">
        <f t="shared" si="12"/>
        <v>36297</v>
      </c>
    </row>
    <row r="15" spans="1:25" s="3" customFormat="1" ht="14.65" customHeight="1" thickBot="1">
      <c r="A15" s="18" t="s">
        <v>17</v>
      </c>
      <c r="B15" s="39">
        <v>597495</v>
      </c>
      <c r="C15" s="39">
        <v>203765</v>
      </c>
      <c r="D15" s="39">
        <v>107121</v>
      </c>
      <c r="E15" s="39">
        <v>132967</v>
      </c>
      <c r="F15" s="39">
        <v>27866</v>
      </c>
      <c r="G15" s="39">
        <v>49078</v>
      </c>
      <c r="H15" s="39">
        <v>16982</v>
      </c>
      <c r="I15" s="39">
        <v>59716</v>
      </c>
      <c r="J15" s="39">
        <f t="shared" si="13"/>
        <v>612931</v>
      </c>
      <c r="K15" s="39">
        <v>210307</v>
      </c>
      <c r="L15" s="39">
        <v>105694</v>
      </c>
      <c r="M15" s="39">
        <v>126681</v>
      </c>
      <c r="N15" s="39">
        <v>29191</v>
      </c>
      <c r="O15" s="39">
        <v>52275</v>
      </c>
      <c r="P15" s="39">
        <v>18516</v>
      </c>
      <c r="Q15" s="39">
        <v>70267</v>
      </c>
      <c r="R15" s="55">
        <f t="shared" si="5"/>
        <v>15436</v>
      </c>
      <c r="S15" s="55">
        <f t="shared" si="6"/>
        <v>6542</v>
      </c>
      <c r="T15" s="55">
        <f t="shared" si="7"/>
        <v>-1427</v>
      </c>
      <c r="U15" s="55">
        <f t="shared" si="8"/>
        <v>-6286</v>
      </c>
      <c r="V15" s="55">
        <f t="shared" si="9"/>
        <v>1325</v>
      </c>
      <c r="W15" s="55">
        <f t="shared" si="10"/>
        <v>3197</v>
      </c>
      <c r="X15" s="55">
        <f t="shared" si="11"/>
        <v>1534</v>
      </c>
      <c r="Y15" s="55">
        <f t="shared" si="12"/>
        <v>10551</v>
      </c>
    </row>
    <row r="16" spans="1:25" s="3" customFormat="1" ht="14.65" customHeight="1" thickBot="1">
      <c r="A16" s="19" t="s">
        <v>18</v>
      </c>
      <c r="B16" s="42">
        <v>648934</v>
      </c>
      <c r="C16" s="42">
        <v>220676</v>
      </c>
      <c r="D16" s="42">
        <v>120416</v>
      </c>
      <c r="E16" s="42">
        <v>150716</v>
      </c>
      <c r="F16" s="42">
        <v>29265</v>
      </c>
      <c r="G16" s="42">
        <v>50861</v>
      </c>
      <c r="H16" s="42">
        <v>18323</v>
      </c>
      <c r="I16" s="42">
        <v>58677</v>
      </c>
      <c r="J16" s="42">
        <f>SUM(K16:Q16)</f>
        <v>670925</v>
      </c>
      <c r="K16" s="42">
        <v>232562</v>
      </c>
      <c r="L16" s="42">
        <v>117439</v>
      </c>
      <c r="M16" s="42">
        <v>143051</v>
      </c>
      <c r="N16" s="42">
        <v>32088</v>
      </c>
      <c r="O16" s="42">
        <v>55289</v>
      </c>
      <c r="P16" s="42">
        <v>19913</v>
      </c>
      <c r="Q16" s="42">
        <v>70583</v>
      </c>
      <c r="R16" s="45">
        <f t="shared" si="5"/>
        <v>21991</v>
      </c>
      <c r="S16" s="45">
        <f t="shared" si="6"/>
        <v>11886</v>
      </c>
      <c r="T16" s="45">
        <f t="shared" si="7"/>
        <v>-2977</v>
      </c>
      <c r="U16" s="45">
        <f t="shared" si="8"/>
        <v>-7665</v>
      </c>
      <c r="V16" s="45">
        <f t="shared" si="9"/>
        <v>2823</v>
      </c>
      <c r="W16" s="45">
        <f t="shared" si="10"/>
        <v>4428</v>
      </c>
      <c r="X16" s="45">
        <f t="shared" si="11"/>
        <v>1590</v>
      </c>
      <c r="Y16" s="45">
        <f t="shared" si="12"/>
        <v>11906</v>
      </c>
    </row>
    <row r="17" spans="1:31" s="3" customFormat="1" ht="14.65" customHeight="1" thickBot="1">
      <c r="A17" s="17" t="s">
        <v>19</v>
      </c>
      <c r="B17" s="39">
        <v>656004</v>
      </c>
      <c r="C17" s="39">
        <v>224649</v>
      </c>
      <c r="D17" s="39">
        <v>122074</v>
      </c>
      <c r="E17" s="39">
        <v>153850</v>
      </c>
      <c r="F17" s="39">
        <v>29650</v>
      </c>
      <c r="G17" s="39">
        <v>50669</v>
      </c>
      <c r="H17" s="39">
        <v>18835</v>
      </c>
      <c r="I17" s="39">
        <v>56277</v>
      </c>
      <c r="J17" s="39">
        <f t="shared" si="13"/>
        <v>663505</v>
      </c>
      <c r="K17" s="39">
        <v>231520</v>
      </c>
      <c r="L17" s="39">
        <v>116752</v>
      </c>
      <c r="M17" s="39">
        <v>143681</v>
      </c>
      <c r="N17" s="39">
        <v>31405</v>
      </c>
      <c r="O17" s="39">
        <v>54134</v>
      </c>
      <c r="P17" s="39">
        <v>19644</v>
      </c>
      <c r="Q17" s="39">
        <v>66369</v>
      </c>
      <c r="R17" s="55">
        <f t="shared" si="5"/>
        <v>7501</v>
      </c>
      <c r="S17" s="55">
        <f t="shared" si="6"/>
        <v>6871</v>
      </c>
      <c r="T17" s="55">
        <f t="shared" si="7"/>
        <v>-5322</v>
      </c>
      <c r="U17" s="55">
        <f t="shared" si="8"/>
        <v>-10169</v>
      </c>
      <c r="V17" s="55">
        <f t="shared" si="9"/>
        <v>1755</v>
      </c>
      <c r="W17" s="55">
        <f t="shared" si="10"/>
        <v>3465</v>
      </c>
      <c r="X17" s="55">
        <f t="shared" si="11"/>
        <v>809</v>
      </c>
      <c r="Y17" s="55">
        <f t="shared" si="12"/>
        <v>10092</v>
      </c>
    </row>
    <row r="18" spans="1:31" s="3" customFormat="1" ht="14.65" customHeight="1" thickBot="1">
      <c r="A18" s="19" t="s">
        <v>20</v>
      </c>
      <c r="B18" s="42">
        <v>335685</v>
      </c>
      <c r="C18" s="42">
        <v>116303</v>
      </c>
      <c r="D18" s="42">
        <v>62691</v>
      </c>
      <c r="E18" s="42">
        <v>75382</v>
      </c>
      <c r="F18" s="42">
        <v>16066</v>
      </c>
      <c r="G18" s="42">
        <v>26562</v>
      </c>
      <c r="H18" s="42">
        <v>10775</v>
      </c>
      <c r="I18" s="42">
        <v>27906</v>
      </c>
      <c r="J18" s="42">
        <f t="shared" si="13"/>
        <v>327945</v>
      </c>
      <c r="K18" s="42">
        <v>116488</v>
      </c>
      <c r="L18" s="42">
        <v>57116</v>
      </c>
      <c r="M18" s="42">
        <v>68072</v>
      </c>
      <c r="N18" s="42">
        <v>15869</v>
      </c>
      <c r="O18" s="42">
        <v>28207</v>
      </c>
      <c r="P18" s="42">
        <v>10158</v>
      </c>
      <c r="Q18" s="42">
        <v>32035</v>
      </c>
      <c r="R18" s="45">
        <f t="shared" si="5"/>
        <v>-7740</v>
      </c>
      <c r="S18" s="45">
        <f t="shared" si="6"/>
        <v>185</v>
      </c>
      <c r="T18" s="45">
        <f t="shared" si="7"/>
        <v>-5575</v>
      </c>
      <c r="U18" s="45">
        <f t="shared" si="8"/>
        <v>-7310</v>
      </c>
      <c r="V18" s="45">
        <f t="shared" si="9"/>
        <v>-197</v>
      </c>
      <c r="W18" s="45">
        <f t="shared" si="10"/>
        <v>1645</v>
      </c>
      <c r="X18" s="45">
        <f t="shared" si="11"/>
        <v>-617</v>
      </c>
      <c r="Y18" s="45">
        <f t="shared" si="12"/>
        <v>4129</v>
      </c>
    </row>
    <row r="19" spans="1:31" s="3" customFormat="1" ht="14.65" customHeight="1" thickBot="1">
      <c r="A19" s="17" t="s">
        <v>213</v>
      </c>
      <c r="B19" s="39">
        <f>SUM(C19:I19)</f>
        <v>7270</v>
      </c>
      <c r="C19" s="39">
        <v>2546</v>
      </c>
      <c r="D19" s="39">
        <v>1261</v>
      </c>
      <c r="E19" s="39">
        <v>1055</v>
      </c>
      <c r="F19" s="39">
        <v>402</v>
      </c>
      <c r="G19" s="39">
        <v>821</v>
      </c>
      <c r="H19" s="39">
        <v>172</v>
      </c>
      <c r="I19" s="39">
        <v>1013</v>
      </c>
      <c r="J19" s="39">
        <f t="shared" si="13"/>
        <v>4807</v>
      </c>
      <c r="K19" s="39">
        <v>1433</v>
      </c>
      <c r="L19" s="39">
        <v>883</v>
      </c>
      <c r="M19" s="39">
        <v>689</v>
      </c>
      <c r="N19" s="39">
        <v>309</v>
      </c>
      <c r="O19" s="39">
        <v>730</v>
      </c>
      <c r="P19" s="39">
        <v>131</v>
      </c>
      <c r="Q19" s="39">
        <v>632</v>
      </c>
      <c r="R19" s="55">
        <f t="shared" si="5"/>
        <v>-2463</v>
      </c>
      <c r="S19" s="55">
        <f t="shared" si="6"/>
        <v>-1113</v>
      </c>
      <c r="T19" s="55">
        <f t="shared" si="7"/>
        <v>-378</v>
      </c>
      <c r="U19" s="55">
        <f t="shared" si="8"/>
        <v>-366</v>
      </c>
      <c r="V19" s="55">
        <f t="shared" si="9"/>
        <v>-93</v>
      </c>
      <c r="W19" s="55">
        <f t="shared" si="10"/>
        <v>-91</v>
      </c>
      <c r="X19" s="55">
        <f t="shared" si="11"/>
        <v>-41</v>
      </c>
      <c r="Y19" s="55">
        <f t="shared" si="12"/>
        <v>-381</v>
      </c>
    </row>
    <row r="20" spans="1:31" s="3" customFormat="1" ht="14.65" customHeight="1" thickBot="1">
      <c r="A20" s="14" t="s">
        <v>12</v>
      </c>
      <c r="B20" s="42">
        <f>SUM(B21:B25)</f>
        <v>439922</v>
      </c>
      <c r="C20" s="42">
        <f t="shared" ref="C20:Q20" si="15">SUM(C21:C25)</f>
        <v>216466</v>
      </c>
      <c r="D20" s="42">
        <f t="shared" si="15"/>
        <v>37796</v>
      </c>
      <c r="E20" s="42">
        <f t="shared" si="15"/>
        <v>30696</v>
      </c>
      <c r="F20" s="42">
        <f t="shared" si="15"/>
        <v>25068</v>
      </c>
      <c r="G20" s="42">
        <f t="shared" si="15"/>
        <v>43862</v>
      </c>
      <c r="H20" s="42">
        <f t="shared" si="15"/>
        <v>14240</v>
      </c>
      <c r="I20" s="42">
        <f t="shared" si="15"/>
        <v>71794</v>
      </c>
      <c r="J20" s="42">
        <f>SUM(K20:Q20)</f>
        <v>468034</v>
      </c>
      <c r="K20" s="42">
        <f t="shared" si="15"/>
        <v>234868</v>
      </c>
      <c r="L20" s="42">
        <f t="shared" si="15"/>
        <v>41408</v>
      </c>
      <c r="M20" s="42">
        <f t="shared" si="15"/>
        <v>29971</v>
      </c>
      <c r="N20" s="42">
        <f t="shared" si="15"/>
        <v>27138</v>
      </c>
      <c r="O20" s="42">
        <f t="shared" si="15"/>
        <v>47462</v>
      </c>
      <c r="P20" s="42">
        <f t="shared" si="15"/>
        <v>15519</v>
      </c>
      <c r="Q20" s="42">
        <f t="shared" si="15"/>
        <v>71668</v>
      </c>
      <c r="R20" s="45">
        <f t="shared" si="5"/>
        <v>28112</v>
      </c>
      <c r="S20" s="45">
        <f t="shared" si="6"/>
        <v>18402</v>
      </c>
      <c r="T20" s="45">
        <f t="shared" si="7"/>
        <v>3612</v>
      </c>
      <c r="U20" s="45">
        <f t="shared" si="8"/>
        <v>-725</v>
      </c>
      <c r="V20" s="45">
        <f t="shared" si="9"/>
        <v>2070</v>
      </c>
      <c r="W20" s="45">
        <f t="shared" si="10"/>
        <v>3600</v>
      </c>
      <c r="X20" s="45">
        <f t="shared" si="11"/>
        <v>1279</v>
      </c>
      <c r="Y20" s="45">
        <f t="shared" si="12"/>
        <v>-126</v>
      </c>
    </row>
    <row r="21" spans="1:31" s="3" customFormat="1" ht="14.65" customHeight="1" thickBot="1">
      <c r="A21" s="17" t="s">
        <v>19</v>
      </c>
      <c r="B21" s="39">
        <f>SUM(C21:I21)</f>
        <v>1616</v>
      </c>
      <c r="C21" s="39">
        <v>508</v>
      </c>
      <c r="D21" s="39">
        <v>201</v>
      </c>
      <c r="E21" s="39">
        <v>224</v>
      </c>
      <c r="F21" s="39">
        <v>64</v>
      </c>
      <c r="G21" s="39">
        <v>220</v>
      </c>
      <c r="H21" s="39">
        <v>92</v>
      </c>
      <c r="I21" s="39">
        <v>307</v>
      </c>
      <c r="J21" s="39">
        <f t="shared" ref="J21:J25" si="16">SUM(K21:Q21)</f>
        <v>855</v>
      </c>
      <c r="K21" s="39">
        <v>270</v>
      </c>
      <c r="L21" s="39">
        <v>102</v>
      </c>
      <c r="M21" s="39">
        <v>48</v>
      </c>
      <c r="N21" s="39">
        <v>17</v>
      </c>
      <c r="O21" s="39">
        <v>102</v>
      </c>
      <c r="P21" s="39">
        <v>48</v>
      </c>
      <c r="Q21" s="39">
        <v>268</v>
      </c>
      <c r="R21" s="55">
        <f t="shared" si="5"/>
        <v>-761</v>
      </c>
      <c r="S21" s="55">
        <f t="shared" si="6"/>
        <v>-238</v>
      </c>
      <c r="T21" s="55">
        <f t="shared" si="7"/>
        <v>-99</v>
      </c>
      <c r="U21" s="55">
        <f t="shared" si="8"/>
        <v>-176</v>
      </c>
      <c r="V21" s="55">
        <f t="shared" si="9"/>
        <v>-47</v>
      </c>
      <c r="W21" s="55">
        <f t="shared" si="10"/>
        <v>-118</v>
      </c>
      <c r="X21" s="55">
        <f t="shared" si="11"/>
        <v>-44</v>
      </c>
      <c r="Y21" s="55">
        <f t="shared" si="12"/>
        <v>-39</v>
      </c>
    </row>
    <row r="22" spans="1:31" s="3" customFormat="1" ht="14.65" customHeight="1" thickBot="1">
      <c r="A22" s="19" t="s">
        <v>20</v>
      </c>
      <c r="B22" s="42">
        <f>SUM(C22:I22)</f>
        <v>52996</v>
      </c>
      <c r="C22" s="42">
        <v>25729</v>
      </c>
      <c r="D22" s="42">
        <v>4983</v>
      </c>
      <c r="E22" s="42">
        <v>4583</v>
      </c>
      <c r="F22" s="42">
        <v>2934</v>
      </c>
      <c r="G22" s="42">
        <v>4779</v>
      </c>
      <c r="H22" s="42">
        <v>1665</v>
      </c>
      <c r="I22" s="42">
        <v>8323</v>
      </c>
      <c r="J22" s="42">
        <f t="shared" si="16"/>
        <v>53494</v>
      </c>
      <c r="K22" s="42">
        <v>26981</v>
      </c>
      <c r="L22" s="42">
        <v>5017</v>
      </c>
      <c r="M22" s="42">
        <v>4134</v>
      </c>
      <c r="N22" s="42">
        <v>3094</v>
      </c>
      <c r="O22" s="42">
        <v>4622</v>
      </c>
      <c r="P22" s="42">
        <v>1737</v>
      </c>
      <c r="Q22" s="42">
        <v>7909</v>
      </c>
      <c r="R22" s="45">
        <f t="shared" si="5"/>
        <v>498</v>
      </c>
      <c r="S22" s="45">
        <f t="shared" si="6"/>
        <v>1252</v>
      </c>
      <c r="T22" s="45">
        <f t="shared" si="7"/>
        <v>34</v>
      </c>
      <c r="U22" s="45">
        <f t="shared" si="8"/>
        <v>-449</v>
      </c>
      <c r="V22" s="45">
        <f t="shared" si="9"/>
        <v>160</v>
      </c>
      <c r="W22" s="45">
        <f t="shared" si="10"/>
        <v>-157</v>
      </c>
      <c r="X22" s="45">
        <f t="shared" si="11"/>
        <v>72</v>
      </c>
      <c r="Y22" s="45">
        <f t="shared" si="12"/>
        <v>-414</v>
      </c>
    </row>
    <row r="23" spans="1:31" s="3" customFormat="1" ht="14.65" customHeight="1" thickBot="1">
      <c r="A23" s="17" t="s">
        <v>21</v>
      </c>
      <c r="B23" s="39">
        <f t="shared" ref="B23:B25" si="17">SUM(C23:I23)</f>
        <v>115697</v>
      </c>
      <c r="C23" s="39">
        <v>57373</v>
      </c>
      <c r="D23" s="39">
        <v>10206</v>
      </c>
      <c r="E23" s="39">
        <v>7943</v>
      </c>
      <c r="F23" s="39">
        <v>6502</v>
      </c>
      <c r="G23" s="39">
        <v>11543</v>
      </c>
      <c r="H23" s="39">
        <v>3944</v>
      </c>
      <c r="I23" s="39">
        <v>18186</v>
      </c>
      <c r="J23" s="39">
        <f t="shared" si="16"/>
        <v>125901</v>
      </c>
      <c r="K23" s="39">
        <v>63520</v>
      </c>
      <c r="L23" s="39">
        <v>11327</v>
      </c>
      <c r="M23" s="39">
        <v>8105</v>
      </c>
      <c r="N23" s="39">
        <v>7398</v>
      </c>
      <c r="O23" s="39">
        <v>12676</v>
      </c>
      <c r="P23" s="39">
        <v>4451</v>
      </c>
      <c r="Q23" s="39">
        <v>18424</v>
      </c>
      <c r="R23" s="55">
        <f t="shared" si="5"/>
        <v>10204</v>
      </c>
      <c r="S23" s="55">
        <f t="shared" si="6"/>
        <v>6147</v>
      </c>
      <c r="T23" s="55">
        <f t="shared" si="7"/>
        <v>1121</v>
      </c>
      <c r="U23" s="55">
        <f t="shared" si="8"/>
        <v>162</v>
      </c>
      <c r="V23" s="55">
        <f t="shared" si="9"/>
        <v>896</v>
      </c>
      <c r="W23" s="55">
        <f t="shared" si="10"/>
        <v>1133</v>
      </c>
      <c r="X23" s="55">
        <f t="shared" si="11"/>
        <v>507</v>
      </c>
      <c r="Y23" s="55">
        <f t="shared" si="12"/>
        <v>238</v>
      </c>
    </row>
    <row r="24" spans="1:31" s="3" customFormat="1" ht="14.65" customHeight="1" thickBot="1">
      <c r="A24" s="16" t="s">
        <v>22</v>
      </c>
      <c r="B24" s="42">
        <f t="shared" si="17"/>
        <v>252164</v>
      </c>
      <c r="C24" s="42">
        <v>126317</v>
      </c>
      <c r="D24" s="42">
        <v>20855</v>
      </c>
      <c r="E24" s="42">
        <v>15620</v>
      </c>
      <c r="F24" s="42">
        <v>14600</v>
      </c>
      <c r="G24" s="42">
        <v>25602</v>
      </c>
      <c r="H24" s="42">
        <v>8139</v>
      </c>
      <c r="I24" s="42">
        <v>41031</v>
      </c>
      <c r="J24" s="42">
        <f>SUM(K24:Q24)</f>
        <v>271299</v>
      </c>
      <c r="K24" s="42">
        <v>137771</v>
      </c>
      <c r="L24" s="42">
        <v>23305</v>
      </c>
      <c r="M24" s="42">
        <v>15724</v>
      </c>
      <c r="N24" s="42">
        <v>15839</v>
      </c>
      <c r="O24" s="42">
        <v>28225</v>
      </c>
      <c r="P24" s="42">
        <v>9002</v>
      </c>
      <c r="Q24" s="42">
        <v>41433</v>
      </c>
      <c r="R24" s="45">
        <f t="shared" si="5"/>
        <v>19135</v>
      </c>
      <c r="S24" s="45">
        <f t="shared" si="6"/>
        <v>11454</v>
      </c>
      <c r="T24" s="45">
        <f t="shared" si="7"/>
        <v>2450</v>
      </c>
      <c r="U24" s="45">
        <f t="shared" si="8"/>
        <v>104</v>
      </c>
      <c r="V24" s="45">
        <f t="shared" si="9"/>
        <v>1239</v>
      </c>
      <c r="W24" s="45">
        <f t="shared" si="10"/>
        <v>2623</v>
      </c>
      <c r="X24" s="45">
        <f t="shared" si="11"/>
        <v>863</v>
      </c>
      <c r="Y24" s="45">
        <f t="shared" si="12"/>
        <v>402</v>
      </c>
    </row>
    <row r="25" spans="1:31" s="3" customFormat="1" ht="14.65" customHeight="1" thickBot="1">
      <c r="A25" s="17" t="s">
        <v>23</v>
      </c>
      <c r="B25" s="39">
        <f t="shared" si="17"/>
        <v>17449</v>
      </c>
      <c r="C25" s="39">
        <v>6539</v>
      </c>
      <c r="D25" s="39">
        <v>1551</v>
      </c>
      <c r="E25" s="39">
        <v>2326</v>
      </c>
      <c r="F25" s="39">
        <v>968</v>
      </c>
      <c r="G25" s="39">
        <v>1718</v>
      </c>
      <c r="H25" s="39">
        <v>400</v>
      </c>
      <c r="I25" s="39">
        <v>3947</v>
      </c>
      <c r="J25" s="39">
        <f t="shared" si="16"/>
        <v>16485</v>
      </c>
      <c r="K25" s="39">
        <v>6326</v>
      </c>
      <c r="L25" s="39">
        <v>1657</v>
      </c>
      <c r="M25" s="39">
        <v>1960</v>
      </c>
      <c r="N25" s="39">
        <v>790</v>
      </c>
      <c r="O25" s="39">
        <v>1837</v>
      </c>
      <c r="P25" s="39">
        <v>281</v>
      </c>
      <c r="Q25" s="39">
        <v>3634</v>
      </c>
      <c r="R25" s="55">
        <f t="shared" si="5"/>
        <v>-964</v>
      </c>
      <c r="S25" s="55">
        <f t="shared" si="6"/>
        <v>-213</v>
      </c>
      <c r="T25" s="55">
        <f t="shared" si="7"/>
        <v>106</v>
      </c>
      <c r="U25" s="55">
        <f t="shared" si="8"/>
        <v>-366</v>
      </c>
      <c r="V25" s="55">
        <f t="shared" si="9"/>
        <v>-178</v>
      </c>
      <c r="W25" s="55">
        <f t="shared" si="10"/>
        <v>119</v>
      </c>
      <c r="X25" s="55">
        <f t="shared" si="11"/>
        <v>-119</v>
      </c>
      <c r="Y25" s="55">
        <f t="shared" si="12"/>
        <v>-313</v>
      </c>
    </row>
    <row r="26" spans="1:31" s="3" customFormat="1" ht="14.65" customHeight="1" thickBot="1">
      <c r="A26" s="8"/>
      <c r="B26" s="364" t="s">
        <v>107</v>
      </c>
      <c r="C26" s="364"/>
      <c r="D26" s="364"/>
      <c r="E26" s="364"/>
      <c r="F26" s="364"/>
      <c r="G26" s="364"/>
      <c r="H26" s="364"/>
      <c r="I26" s="369"/>
      <c r="J26" s="364" t="s">
        <v>107</v>
      </c>
      <c r="K26" s="364"/>
      <c r="L26" s="364"/>
      <c r="M26" s="364"/>
      <c r="N26" s="364"/>
      <c r="O26" s="364"/>
      <c r="P26" s="364"/>
      <c r="Q26" s="369"/>
      <c r="R26" s="364" t="s">
        <v>149</v>
      </c>
      <c r="S26" s="364"/>
      <c r="T26" s="364"/>
      <c r="U26" s="364"/>
      <c r="V26" s="364"/>
      <c r="W26" s="364"/>
      <c r="X26" s="364"/>
      <c r="Y26" s="369"/>
      <c r="AC26" s="133" t="s">
        <v>104</v>
      </c>
      <c r="AD26" s="133">
        <v>2010</v>
      </c>
      <c r="AE26" s="133">
        <v>2014</v>
      </c>
    </row>
    <row r="27" spans="1:31" s="3" customFormat="1" ht="14.65" customHeight="1" thickBot="1">
      <c r="A27" s="13" t="s">
        <v>1</v>
      </c>
      <c r="B27" s="60">
        <f>B9/$AD$27*100</f>
        <v>30.806096306168818</v>
      </c>
      <c r="C27" s="60">
        <f t="shared" ref="C27:H27" si="18">C9/$AD$27*100</f>
        <v>11.074351140369137</v>
      </c>
      <c r="D27" s="60">
        <f t="shared" si="18"/>
        <v>5.0314354968071235</v>
      </c>
      <c r="E27" s="60">
        <f t="shared" si="18"/>
        <v>5.9036681816343295</v>
      </c>
      <c r="F27" s="60">
        <f t="shared" si="18"/>
        <v>1.5193708362641234</v>
      </c>
      <c r="G27" s="60">
        <f t="shared" si="18"/>
        <v>2.7480928079647771</v>
      </c>
      <c r="H27" s="60">
        <f t="shared" si="18"/>
        <v>0.92198294699520444</v>
      </c>
      <c r="I27" s="60">
        <f>I9/$AD$27*100</f>
        <v>3.6071948961341196</v>
      </c>
      <c r="J27" s="60">
        <f>J9/$AE$27*100</f>
        <v>31.506365645642315</v>
      </c>
      <c r="K27" s="60">
        <f t="shared" ref="K27:P27" si="19">K9/$AE$27*100</f>
        <v>11.413775121972421</v>
      </c>
      <c r="L27" s="60">
        <f t="shared" si="19"/>
        <v>4.9451002719884345</v>
      </c>
      <c r="M27" s="60">
        <f t="shared" si="19"/>
        <v>5.5829046185048492</v>
      </c>
      <c r="N27" s="60">
        <f t="shared" si="19"/>
        <v>1.6039577244611685</v>
      </c>
      <c r="O27" s="60">
        <f t="shared" si="19"/>
        <v>2.9041357911380739</v>
      </c>
      <c r="P27" s="60">
        <f t="shared" si="19"/>
        <v>0.97843806476679218</v>
      </c>
      <c r="Q27" s="60">
        <f>Q9/$AE$27*100</f>
        <v>4.0780540528105771</v>
      </c>
      <c r="R27" s="174">
        <f>J27-B27</f>
        <v>0.7002693394734969</v>
      </c>
      <c r="S27" s="174">
        <f t="shared" ref="S27:Y27" si="20">K27-C27</f>
        <v>0.33942398160328402</v>
      </c>
      <c r="T27" s="174">
        <f t="shared" si="20"/>
        <v>-8.6335224818689049E-2</v>
      </c>
      <c r="U27" s="174">
        <f t="shared" si="20"/>
        <v>-0.32076356312948029</v>
      </c>
      <c r="V27" s="174">
        <f t="shared" si="20"/>
        <v>8.4586888197045074E-2</v>
      </c>
      <c r="W27" s="174">
        <f t="shared" si="20"/>
        <v>0.15604298317329679</v>
      </c>
      <c r="X27" s="174">
        <f t="shared" si="20"/>
        <v>5.6455117771587737E-2</v>
      </c>
      <c r="Y27" s="174">
        <f t="shared" si="20"/>
        <v>0.4708591566764575</v>
      </c>
      <c r="AC27" s="13" t="s">
        <v>1</v>
      </c>
      <c r="AD27" s="77">
        <f>SUM(AD42:AD43,AD33:AD37,AD29:AD31)</f>
        <v>10136630</v>
      </c>
      <c r="AE27" s="77">
        <f>SUM(AE42:AE43,AE33:AE37,AE29:AE31)</f>
        <v>10606701</v>
      </c>
    </row>
    <row r="28" spans="1:31" s="3" customFormat="1" ht="14.65" customHeight="1" thickBot="1">
      <c r="A28" s="14" t="s">
        <v>4</v>
      </c>
      <c r="B28" s="61">
        <f>B10/$AD$28*100</f>
        <v>21.451569791536393</v>
      </c>
      <c r="C28" s="61">
        <f t="shared" ref="C28:I28" si="21">C10/$AD$28*100</f>
        <v>6.7760358809494035</v>
      </c>
      <c r="D28" s="61">
        <f t="shared" si="21"/>
        <v>2.8769007805430697</v>
      </c>
      <c r="E28" s="61">
        <f t="shared" si="21"/>
        <v>2.6369751319909858</v>
      </c>
      <c r="F28" s="61">
        <f t="shared" si="21"/>
        <v>1.2602472332776677</v>
      </c>
      <c r="G28" s="61">
        <f t="shared" si="21"/>
        <v>2.7813621126404819</v>
      </c>
      <c r="H28" s="61">
        <f t="shared" si="21"/>
        <v>0.69304769821943979</v>
      </c>
      <c r="I28" s="61">
        <f t="shared" si="21"/>
        <v>4.4270009539153445</v>
      </c>
      <c r="J28" s="61">
        <f>J10/$AE$28*100</f>
        <v>28.178580464355917</v>
      </c>
      <c r="K28" s="61">
        <f t="shared" ref="K28:P28" si="22">K10/$AE$28*100</f>
        <v>8.7077770335923006</v>
      </c>
      <c r="L28" s="61">
        <f t="shared" si="22"/>
        <v>4.0451833979445606</v>
      </c>
      <c r="M28" s="61">
        <f t="shared" si="22"/>
        <v>3.7982098093561358</v>
      </c>
      <c r="N28" s="61">
        <f t="shared" si="22"/>
        <v>1.6199245930726827</v>
      </c>
      <c r="O28" s="61">
        <f t="shared" si="22"/>
        <v>3.3196895813031069</v>
      </c>
      <c r="P28" s="61">
        <f t="shared" si="22"/>
        <v>0.94455649419970444</v>
      </c>
      <c r="Q28" s="61">
        <f>Q10/$AE$28*100</f>
        <v>5.7432395548874231</v>
      </c>
      <c r="R28" s="175">
        <f t="shared" ref="R28:R43" si="23">J28-B28</f>
        <v>6.7270106728195245</v>
      </c>
      <c r="S28" s="175">
        <f t="shared" ref="S28:S43" si="24">K28-C28</f>
        <v>1.9317411526428971</v>
      </c>
      <c r="T28" s="175">
        <f t="shared" ref="T28:T43" si="25">L28-D28</f>
        <v>1.1682826174014909</v>
      </c>
      <c r="U28" s="175">
        <f t="shared" ref="U28:U43" si="26">M28-E28</f>
        <v>1.1612346773651501</v>
      </c>
      <c r="V28" s="175">
        <f t="shared" ref="V28:V43" si="27">N28-F28</f>
        <v>0.35967735979501492</v>
      </c>
      <c r="W28" s="175">
        <f t="shared" ref="W28:W43" si="28">O28-G28</f>
        <v>0.53832746866262493</v>
      </c>
      <c r="X28" s="175">
        <f t="shared" ref="X28:X43" si="29">P28-H28</f>
        <v>0.25150879598026465</v>
      </c>
      <c r="Y28" s="175">
        <f t="shared" ref="Y28:Y43" si="30">Q28-I28</f>
        <v>1.3162386009720786</v>
      </c>
      <c r="AC28" s="14" t="s">
        <v>4</v>
      </c>
      <c r="AD28" s="77">
        <f>SUM(AD29:AD31)</f>
        <v>2038965</v>
      </c>
      <c r="AE28" s="77">
        <f>SUM(AE29:AE31)</f>
        <v>2106703</v>
      </c>
    </row>
    <row r="29" spans="1:31" s="3" customFormat="1" ht="14.65" customHeight="1" thickBot="1">
      <c r="A29" s="15" t="s">
        <v>13</v>
      </c>
      <c r="B29" s="60">
        <f>B11/$AD$29*100</f>
        <v>1.7103266871414395</v>
      </c>
      <c r="C29" s="60">
        <f>C11/$AD$29*100</f>
        <v>0.46503192855552589</v>
      </c>
      <c r="D29" s="60">
        <f>D11/$AD$29*100</f>
        <v>0.1751610434762095</v>
      </c>
      <c r="E29" s="60">
        <f t="shared" ref="E29:I29" si="31">E11/$AD$29*100</f>
        <v>0.11117123466419358</v>
      </c>
      <c r="F29" s="60">
        <f t="shared" si="31"/>
        <v>0.10261960122848637</v>
      </c>
      <c r="G29" s="60">
        <f t="shared" si="31"/>
        <v>0.25684388698279204</v>
      </c>
      <c r="H29" s="60">
        <f t="shared" si="31"/>
        <v>5.956655013837428E-2</v>
      </c>
      <c r="I29" s="60">
        <f t="shared" si="31"/>
        <v>0.53993244209585789</v>
      </c>
      <c r="J29" s="60">
        <f>J11/$AE$29*100</f>
        <v>1.8459867758951116</v>
      </c>
      <c r="K29" s="60">
        <f>K11/$AE$29*100</f>
        <v>0.49510133036672671</v>
      </c>
      <c r="L29" s="60">
        <f t="shared" ref="L29:P29" si="32">L11/$AE$29*100</f>
        <v>0.21900591692850133</v>
      </c>
      <c r="M29" s="60">
        <f t="shared" si="32"/>
        <v>0.15605392933464912</v>
      </c>
      <c r="N29" s="60">
        <f t="shared" si="32"/>
        <v>0.11487690862470147</v>
      </c>
      <c r="O29" s="60">
        <f t="shared" si="32"/>
        <v>0.23826838763349381</v>
      </c>
      <c r="P29" s="60">
        <f t="shared" si="32"/>
        <v>5.8904077083382772E-2</v>
      </c>
      <c r="Q29" s="60">
        <f>Q11/$AE$29*100</f>
        <v>0.56377622592365639</v>
      </c>
      <c r="R29" s="174">
        <f t="shared" si="23"/>
        <v>0.13566008875367208</v>
      </c>
      <c r="S29" s="174">
        <f t="shared" si="24"/>
        <v>3.0069401811200824E-2</v>
      </c>
      <c r="T29" s="174">
        <f t="shared" si="25"/>
        <v>4.3844873452291822E-2</v>
      </c>
      <c r="U29" s="174">
        <f t="shared" si="26"/>
        <v>4.4882694670455539E-2</v>
      </c>
      <c r="V29" s="174">
        <f t="shared" si="27"/>
        <v>1.2257307396215097E-2</v>
      </c>
      <c r="W29" s="174">
        <f t="shared" si="28"/>
        <v>-1.8575499349298225E-2</v>
      </c>
      <c r="X29" s="174">
        <f t="shared" si="29"/>
        <v>-6.624730549915081E-4</v>
      </c>
      <c r="Y29" s="174">
        <f t="shared" si="30"/>
        <v>2.3843783827798504E-2</v>
      </c>
      <c r="AC29" s="15" t="s">
        <v>13</v>
      </c>
      <c r="AD29" s="6">
        <v>678233</v>
      </c>
      <c r="AE29" s="6">
        <v>716419</v>
      </c>
    </row>
    <row r="30" spans="1:31" s="3" customFormat="1" ht="14.65" customHeight="1" thickBot="1">
      <c r="A30" s="16" t="s">
        <v>14</v>
      </c>
      <c r="B30" s="61">
        <f>B12/$AD$30*100</f>
        <v>20.236827742934089</v>
      </c>
      <c r="C30" s="61">
        <f>C12/$AD$30*100</f>
        <v>6.2700748865964622</v>
      </c>
      <c r="D30" s="61">
        <f t="shared" ref="D30:H30" si="33">D12/$AD$30*100</f>
        <v>2.2735880849490169</v>
      </c>
      <c r="E30" s="61">
        <f t="shared" si="33"/>
        <v>1.5505193747819164</v>
      </c>
      <c r="F30" s="61">
        <f t="shared" si="33"/>
        <v>1.3080550063076524</v>
      </c>
      <c r="G30" s="61">
        <f t="shared" si="33"/>
        <v>3.0838902856188506</v>
      </c>
      <c r="H30" s="61">
        <f t="shared" si="33"/>
        <v>0.72545458341161984</v>
      </c>
      <c r="I30" s="61">
        <f>I12/$AD$30*100</f>
        <v>5.0252455212685687</v>
      </c>
      <c r="J30" s="61">
        <f>J12/$AE$30*100</f>
        <v>28.777221356056415</v>
      </c>
      <c r="K30" s="61">
        <f>K12/$AE$30*100</f>
        <v>8.7941774498322349</v>
      </c>
      <c r="L30" s="61">
        <f t="shared" ref="L30:Q30" si="34">L12/$AE$30*100</f>
        <v>3.7039006200469884</v>
      </c>
      <c r="M30" s="61">
        <f t="shared" si="34"/>
        <v>2.7569458913804126</v>
      </c>
      <c r="N30" s="61">
        <f t="shared" si="34"/>
        <v>1.7553867929272973</v>
      </c>
      <c r="O30" s="61">
        <f t="shared" si="34"/>
        <v>3.8280537134563848</v>
      </c>
      <c r="P30" s="61">
        <f t="shared" si="34"/>
        <v>1.0318788932556417</v>
      </c>
      <c r="Q30" s="61">
        <f t="shared" si="34"/>
        <v>6.9068779951574548</v>
      </c>
      <c r="R30" s="175">
        <f t="shared" si="23"/>
        <v>8.5403936131223261</v>
      </c>
      <c r="S30" s="175">
        <f t="shared" si="24"/>
        <v>2.5241025632357728</v>
      </c>
      <c r="T30" s="175">
        <f t="shared" si="25"/>
        <v>1.4303125350979715</v>
      </c>
      <c r="U30" s="175">
        <f t="shared" si="26"/>
        <v>1.2064265165984962</v>
      </c>
      <c r="V30" s="175">
        <f t="shared" si="27"/>
        <v>0.4473317866196449</v>
      </c>
      <c r="W30" s="175">
        <f t="shared" si="28"/>
        <v>0.7441634278375342</v>
      </c>
      <c r="X30" s="175">
        <f t="shared" si="29"/>
        <v>0.30642430984402191</v>
      </c>
      <c r="Y30" s="175">
        <f t="shared" si="30"/>
        <v>1.8816324738888861</v>
      </c>
      <c r="AC30" s="16" t="s">
        <v>14</v>
      </c>
      <c r="AD30" s="7">
        <v>670614</v>
      </c>
      <c r="AE30" s="7">
        <v>695915</v>
      </c>
    </row>
    <row r="31" spans="1:31" s="3" customFormat="1" ht="14.65" customHeight="1" thickBot="1">
      <c r="A31" s="17" t="s">
        <v>15</v>
      </c>
      <c r="B31" s="60">
        <f>B13/$AD$31*100</f>
        <v>42.033246488281712</v>
      </c>
      <c r="C31" s="60">
        <f>C13/$AD$31*100</f>
        <v>13.470015272750457</v>
      </c>
      <c r="D31" s="60">
        <f t="shared" ref="D31:I31" si="35">D13/$AD$31*100</f>
        <v>6.1183739592359565</v>
      </c>
      <c r="E31" s="60">
        <f t="shared" si="35"/>
        <v>6.1750309367383549</v>
      </c>
      <c r="F31" s="60">
        <f t="shared" si="35"/>
        <v>2.3514819204831636</v>
      </c>
      <c r="G31" s="60">
        <f t="shared" si="35"/>
        <v>4.9684256895197638</v>
      </c>
      <c r="H31" s="60">
        <f t="shared" si="35"/>
        <v>1.2841282215505174</v>
      </c>
      <c r="I31" s="60">
        <f t="shared" si="35"/>
        <v>7.6657904880035002</v>
      </c>
      <c r="J31" s="60">
        <f>J13/$AE$31*100</f>
        <v>54.747403757944269</v>
      </c>
      <c r="K31" s="60">
        <f>K13/$AE$31*100</f>
        <v>17.094657163554249</v>
      </c>
      <c r="L31" s="60">
        <f t="shared" ref="L31:Q31" si="36">L13/$AE$31*100</f>
        <v>8.3349055041339692</v>
      </c>
      <c r="M31" s="60">
        <f t="shared" si="36"/>
        <v>8.5996062612242206</v>
      </c>
      <c r="N31" s="60">
        <f t="shared" si="36"/>
        <v>3.0370019398907497</v>
      </c>
      <c r="O31" s="60">
        <f t="shared" si="36"/>
        <v>5.9894666956618163</v>
      </c>
      <c r="P31" s="60">
        <f t="shared" si="36"/>
        <v>1.7708163814916851</v>
      </c>
      <c r="Q31" s="60">
        <f t="shared" si="36"/>
        <v>9.9209498119875743</v>
      </c>
      <c r="R31" s="174">
        <f t="shared" si="23"/>
        <v>12.714157269662557</v>
      </c>
      <c r="S31" s="174">
        <f t="shared" si="24"/>
        <v>3.6246418908037921</v>
      </c>
      <c r="T31" s="174">
        <f t="shared" si="25"/>
        <v>2.2165315448980127</v>
      </c>
      <c r="U31" s="174">
        <f t="shared" si="26"/>
        <v>2.4245753244858657</v>
      </c>
      <c r="V31" s="174">
        <f t="shared" si="27"/>
        <v>0.68552001940758611</v>
      </c>
      <c r="W31" s="174">
        <f t="shared" si="28"/>
        <v>1.0210410061420525</v>
      </c>
      <c r="X31" s="174">
        <f t="shared" si="29"/>
        <v>0.48668815994116765</v>
      </c>
      <c r="Y31" s="174">
        <f t="shared" si="30"/>
        <v>2.2551593239840741</v>
      </c>
      <c r="AC31" s="17" t="s">
        <v>15</v>
      </c>
      <c r="AD31" s="6">
        <v>690118</v>
      </c>
      <c r="AE31" s="6">
        <v>694369</v>
      </c>
    </row>
    <row r="32" spans="1:31" s="3" customFormat="1" ht="14.65" customHeight="1" thickBot="1">
      <c r="A32" s="14" t="s">
        <v>24</v>
      </c>
      <c r="B32" s="61">
        <f>B14/$AD$32*100</f>
        <v>64.57812890960912</v>
      </c>
      <c r="C32" s="61">
        <f>C14/$AD$32*100</f>
        <v>22.086188995717585</v>
      </c>
      <c r="D32" s="61">
        <f t="shared" ref="D32:I32" si="37">D14/$AD$32*100</f>
        <v>11.894213706604237</v>
      </c>
      <c r="E32" s="61">
        <f t="shared" si="37"/>
        <v>14.781953460013057</v>
      </c>
      <c r="F32" s="61">
        <f t="shared" si="37"/>
        <v>2.9694766480395511</v>
      </c>
      <c r="G32" s="61">
        <f t="shared" si="37"/>
        <v>5.1190821999361518</v>
      </c>
      <c r="H32" s="61">
        <f t="shared" si="37"/>
        <v>1.8719244408270324</v>
      </c>
      <c r="I32" s="61">
        <f t="shared" si="37"/>
        <v>5.8552894584715025</v>
      </c>
      <c r="J32" s="61">
        <f>J14/$AE$32*100</f>
        <v>65.55678963610022</v>
      </c>
      <c r="K32" s="61">
        <f>K14/$AD$32*100</f>
        <v>22.787107313467605</v>
      </c>
      <c r="L32" s="61">
        <f t="shared" ref="L32:Q32" si="38">L14/$AD$32*100</f>
        <v>11.443280289674174</v>
      </c>
      <c r="M32" s="61">
        <f t="shared" si="38"/>
        <v>13.867489595945942</v>
      </c>
      <c r="N32" s="61">
        <f t="shared" si="38"/>
        <v>3.1309084529523932</v>
      </c>
      <c r="O32" s="61">
        <f t="shared" si="38"/>
        <v>5.4827279760483867</v>
      </c>
      <c r="P32" s="61">
        <f t="shared" si="38"/>
        <v>1.9661145639500606</v>
      </c>
      <c r="Q32" s="61">
        <f t="shared" si="38"/>
        <v>6.8992036261040379</v>
      </c>
      <c r="R32" s="175">
        <f t="shared" si="23"/>
        <v>0.97866072649109981</v>
      </c>
      <c r="S32" s="175">
        <f t="shared" si="24"/>
        <v>0.70091831775001978</v>
      </c>
      <c r="T32" s="175">
        <f t="shared" si="25"/>
        <v>-0.45093341693006295</v>
      </c>
      <c r="U32" s="175">
        <f t="shared" si="26"/>
        <v>-0.91446386406711433</v>
      </c>
      <c r="V32" s="175">
        <f t="shared" si="27"/>
        <v>0.16143180491284204</v>
      </c>
      <c r="W32" s="175">
        <f t="shared" si="28"/>
        <v>0.36364577611223492</v>
      </c>
      <c r="X32" s="175">
        <f t="shared" si="29"/>
        <v>9.4190123123028213E-2</v>
      </c>
      <c r="Y32" s="175">
        <f t="shared" si="30"/>
        <v>1.0439141676325354</v>
      </c>
      <c r="AC32" s="14" t="s">
        <v>24</v>
      </c>
      <c r="AD32" s="7">
        <f>SUM(AD33:AD37)</f>
        <v>3477010</v>
      </c>
      <c r="AE32" s="7">
        <f>SUM(AE33:AE37)</f>
        <v>3478073</v>
      </c>
    </row>
    <row r="33" spans="1:31" s="3" customFormat="1" ht="14.65" customHeight="1" thickBot="1">
      <c r="A33" s="18" t="s">
        <v>17</v>
      </c>
      <c r="B33" s="60">
        <f>B15/$AD$33*100</f>
        <v>86.444643136165553</v>
      </c>
      <c r="C33" s="60">
        <f>C15/$AD$33*100</f>
        <v>29.480401858828571</v>
      </c>
      <c r="D33" s="60">
        <f t="shared" ref="D33:I33" si="39">D15/$AD$33*100</f>
        <v>15.498098925328566</v>
      </c>
      <c r="E33" s="60">
        <f t="shared" si="39"/>
        <v>19.23745782623541</v>
      </c>
      <c r="F33" s="60">
        <f t="shared" si="39"/>
        <v>4.0316093450696489</v>
      </c>
      <c r="G33" s="60">
        <f t="shared" si="39"/>
        <v>7.1005283656544957</v>
      </c>
      <c r="H33" s="60">
        <f t="shared" si="39"/>
        <v>2.4569292290954126</v>
      </c>
      <c r="I33" s="60">
        <f t="shared" si="39"/>
        <v>8.6396175859534594</v>
      </c>
      <c r="J33" s="60">
        <f>J15/$AE$33*100</f>
        <v>89.990148419709627</v>
      </c>
      <c r="K33" s="60">
        <f>K15/$AD$33*100</f>
        <v>30.426888198290481</v>
      </c>
      <c r="L33" s="60">
        <f t="shared" ref="L33:Q33" si="40">L15/$AD$33*100</f>
        <v>15.291642794724444</v>
      </c>
      <c r="M33" s="60">
        <f t="shared" si="40"/>
        <v>18.328009166825812</v>
      </c>
      <c r="N33" s="60">
        <f t="shared" si="40"/>
        <v>4.2233082750279234</v>
      </c>
      <c r="O33" s="60">
        <f t="shared" si="40"/>
        <v>7.5630653309953288</v>
      </c>
      <c r="P33" s="60">
        <f t="shared" si="40"/>
        <v>2.678865952533898</v>
      </c>
      <c r="Q33" s="60">
        <f t="shared" si="40"/>
        <v>10.166119782172144</v>
      </c>
      <c r="R33" s="174">
        <f t="shared" si="23"/>
        <v>3.5455052835440739</v>
      </c>
      <c r="S33" s="174">
        <f t="shared" si="24"/>
        <v>0.94648633946190941</v>
      </c>
      <c r="T33" s="174">
        <f t="shared" si="25"/>
        <v>-0.20645613060412238</v>
      </c>
      <c r="U33" s="174">
        <f t="shared" si="26"/>
        <v>-0.90944865940959829</v>
      </c>
      <c r="V33" s="174">
        <f t="shared" si="27"/>
        <v>0.19169892995827453</v>
      </c>
      <c r="W33" s="174">
        <f t="shared" si="28"/>
        <v>0.46253696534083311</v>
      </c>
      <c r="X33" s="174">
        <f t="shared" si="29"/>
        <v>0.22193672343848547</v>
      </c>
      <c r="Y33" s="174">
        <f t="shared" si="30"/>
        <v>1.5265021962186847</v>
      </c>
      <c r="AC33" s="18" t="s">
        <v>17</v>
      </c>
      <c r="AD33" s="6">
        <v>691188</v>
      </c>
      <c r="AE33" s="6">
        <v>681109</v>
      </c>
    </row>
    <row r="34" spans="1:31" s="3" customFormat="1" ht="14.65" customHeight="1" thickBot="1">
      <c r="A34" s="19" t="s">
        <v>18</v>
      </c>
      <c r="B34" s="61">
        <f>B16/$AD$34*100</f>
        <v>95.576662783316422</v>
      </c>
      <c r="C34" s="61">
        <f>C16/$AD$34*100</f>
        <v>32.501726888051998</v>
      </c>
      <c r="D34" s="61">
        <f t="shared" ref="D34:I34" si="41">D16/$AD$34*100</f>
        <v>17.73517711464622</v>
      </c>
      <c r="E34" s="61">
        <f t="shared" si="41"/>
        <v>22.19783877566951</v>
      </c>
      <c r="F34" s="61">
        <f t="shared" si="41"/>
        <v>4.3102242082457618</v>
      </c>
      <c r="G34" s="61">
        <f t="shared" si="41"/>
        <v>7.4909384403071142</v>
      </c>
      <c r="H34" s="61">
        <f t="shared" si="41"/>
        <v>2.6986584031329945</v>
      </c>
      <c r="I34" s="61">
        <f t="shared" si="41"/>
        <v>8.6420989532628241</v>
      </c>
      <c r="J34" s="61">
        <f>J16/$AE$34*100</f>
        <v>96.038643055601284</v>
      </c>
      <c r="K34" s="61">
        <f>K16/$AD$34*100</f>
        <v>34.25232743270292</v>
      </c>
      <c r="L34" s="61">
        <f t="shared" ref="L34:Q34" si="42">L16/$AD$34*100</f>
        <v>17.296716924386605</v>
      </c>
      <c r="M34" s="61">
        <f t="shared" si="42"/>
        <v>21.068917929737381</v>
      </c>
      <c r="N34" s="61">
        <f t="shared" si="42"/>
        <v>4.7260028837925852</v>
      </c>
      <c r="O34" s="61">
        <f t="shared" si="42"/>
        <v>8.1431056295814077</v>
      </c>
      <c r="P34" s="61">
        <f t="shared" si="42"/>
        <v>2.932837678414415</v>
      </c>
      <c r="Q34" s="61">
        <f t="shared" si="42"/>
        <v>10.395645149175143</v>
      </c>
      <c r="R34" s="175">
        <f t="shared" si="23"/>
        <v>0.46198027228486183</v>
      </c>
      <c r="S34" s="175">
        <f t="shared" si="24"/>
        <v>1.7506005446509221</v>
      </c>
      <c r="T34" s="175">
        <f t="shared" si="25"/>
        <v>-0.43846019025961525</v>
      </c>
      <c r="U34" s="175">
        <f t="shared" si="26"/>
        <v>-1.1289208459321287</v>
      </c>
      <c r="V34" s="175">
        <f t="shared" si="27"/>
        <v>0.41577867554682335</v>
      </c>
      <c r="W34" s="175">
        <f t="shared" si="28"/>
        <v>0.65216718927429351</v>
      </c>
      <c r="X34" s="175">
        <f t="shared" si="29"/>
        <v>0.23417927528142046</v>
      </c>
      <c r="Y34" s="175">
        <f t="shared" si="30"/>
        <v>1.7535461959123193</v>
      </c>
      <c r="AC34" s="19" t="s">
        <v>18</v>
      </c>
      <c r="AD34" s="7">
        <v>678967</v>
      </c>
      <c r="AE34" s="7">
        <v>698599</v>
      </c>
    </row>
    <row r="35" spans="1:31" s="3" customFormat="1" ht="14.65" customHeight="1" thickBot="1">
      <c r="A35" s="17" t="s">
        <v>19</v>
      </c>
      <c r="B35" s="60">
        <f>B17/$AD$35*100</f>
        <v>95.004062267831614</v>
      </c>
      <c r="C35" s="60">
        <f>C17/$AD$35*100</f>
        <v>32.534203426207924</v>
      </c>
      <c r="D35" s="60">
        <f t="shared" ref="D35:I35" si="43">D17/$AD$35*100</f>
        <v>17.67904753215419</v>
      </c>
      <c r="E35" s="60">
        <f t="shared" si="43"/>
        <v>22.280923561298245</v>
      </c>
      <c r="F35" s="60">
        <f t="shared" si="43"/>
        <v>4.29398364376011</v>
      </c>
      <c r="G35" s="60">
        <f t="shared" si="43"/>
        <v>7.3380053033956507</v>
      </c>
      <c r="H35" s="60">
        <f t="shared" si="43"/>
        <v>2.7277295760614395</v>
      </c>
      <c r="I35" s="60">
        <f t="shared" si="43"/>
        <v>8.1501692249540554</v>
      </c>
      <c r="J35" s="60">
        <f>J17/$AE$35*100</f>
        <v>96.460570675916728</v>
      </c>
      <c r="K35" s="60">
        <f>K17/$AD$35*100</f>
        <v>33.529278016976079</v>
      </c>
      <c r="L35" s="60">
        <f t="shared" ref="L35:Q35" si="44">L17/$AD$35*100</f>
        <v>16.908302812016203</v>
      </c>
      <c r="M35" s="60">
        <f t="shared" si="44"/>
        <v>20.80822475275199</v>
      </c>
      <c r="N35" s="60">
        <f t="shared" si="44"/>
        <v>4.548146925203584</v>
      </c>
      <c r="O35" s="60">
        <f t="shared" si="44"/>
        <v>7.8398148590660979</v>
      </c>
      <c r="P35" s="60">
        <f t="shared" si="44"/>
        <v>2.8448908835758386</v>
      </c>
      <c r="Q35" s="60">
        <f t="shared" si="44"/>
        <v>9.6117167100409695</v>
      </c>
      <c r="R35" s="174">
        <f t="shared" si="23"/>
        <v>1.4565084080851136</v>
      </c>
      <c r="S35" s="174">
        <f t="shared" si="24"/>
        <v>0.99507459076815508</v>
      </c>
      <c r="T35" s="174">
        <f t="shared" si="25"/>
        <v>-0.77074472013798712</v>
      </c>
      <c r="U35" s="174">
        <f t="shared" si="26"/>
        <v>-1.4726988085462551</v>
      </c>
      <c r="V35" s="174">
        <f t="shared" si="27"/>
        <v>0.254163281443474</v>
      </c>
      <c r="W35" s="174">
        <f t="shared" si="28"/>
        <v>0.50180955567044716</v>
      </c>
      <c r="X35" s="174">
        <f t="shared" si="29"/>
        <v>0.11716130751439913</v>
      </c>
      <c r="Y35" s="174">
        <f t="shared" si="30"/>
        <v>1.4615474850869141</v>
      </c>
      <c r="AC35" s="17" t="s">
        <v>19</v>
      </c>
      <c r="AD35" s="6">
        <v>690501</v>
      </c>
      <c r="AE35" s="6">
        <v>687851</v>
      </c>
    </row>
    <row r="36" spans="1:31" s="3" customFormat="1" ht="14.65" customHeight="1" thickBot="1">
      <c r="A36" s="19" t="s">
        <v>20</v>
      </c>
      <c r="B36" s="61">
        <f>B18/$AD$36*100</f>
        <v>47.428610182135692</v>
      </c>
      <c r="C36" s="61">
        <f>C18/$AD$36*100</f>
        <v>16.43233879980615</v>
      </c>
      <c r="D36" s="61">
        <f t="shared" ref="D36:I36" si="45">D18/$AD$36*100</f>
        <v>8.8575509806165584</v>
      </c>
      <c r="E36" s="61">
        <f t="shared" si="45"/>
        <v>10.65065014150097</v>
      </c>
      <c r="F36" s="61">
        <f t="shared" si="45"/>
        <v>2.2699496587163326</v>
      </c>
      <c r="G36" s="61">
        <f t="shared" si="45"/>
        <v>3.7529193847145046</v>
      </c>
      <c r="H36" s="61">
        <f t="shared" si="45"/>
        <v>1.522389367152277</v>
      </c>
      <c r="I36" s="61">
        <f t="shared" si="45"/>
        <v>3.9428118496289044</v>
      </c>
      <c r="J36" s="61">
        <f>J18/$AE$36*100</f>
        <v>46.43929309807698</v>
      </c>
      <c r="K36" s="61">
        <f>K18/$AD$36*100</f>
        <v>16.458477271539159</v>
      </c>
      <c r="L36" s="61">
        <f t="shared" ref="L36:Q36" si="46">L18/$AD$36*100</f>
        <v>8.0698646027164234</v>
      </c>
      <c r="M36" s="61">
        <f t="shared" si="46"/>
        <v>9.61782728545613</v>
      </c>
      <c r="N36" s="61">
        <f t="shared" si="46"/>
        <v>2.2421157185465881</v>
      </c>
      <c r="O36" s="61">
        <f t="shared" si="46"/>
        <v>3.985339849583692</v>
      </c>
      <c r="P36" s="61">
        <f t="shared" si="46"/>
        <v>1.4352140316967825</v>
      </c>
      <c r="Q36" s="61">
        <f t="shared" si="46"/>
        <v>4.5261942809023843</v>
      </c>
      <c r="R36" s="175">
        <f t="shared" si="23"/>
        <v>-0.98931708405871177</v>
      </c>
      <c r="S36" s="175">
        <f t="shared" si="24"/>
        <v>2.6138471733009538E-2</v>
      </c>
      <c r="T36" s="175">
        <f t="shared" si="25"/>
        <v>-0.78768637790013507</v>
      </c>
      <c r="U36" s="175">
        <f t="shared" si="26"/>
        <v>-1.0328228560448398</v>
      </c>
      <c r="V36" s="175">
        <f t="shared" si="27"/>
        <v>-2.7833940169744498E-2</v>
      </c>
      <c r="W36" s="175">
        <f t="shared" si="28"/>
        <v>0.23242046486918744</v>
      </c>
      <c r="X36" s="175">
        <f t="shared" si="29"/>
        <v>-8.7175335455494496E-2</v>
      </c>
      <c r="Y36" s="175">
        <f t="shared" si="30"/>
        <v>0.58338243127347988</v>
      </c>
      <c r="AC36" s="19" t="s">
        <v>20</v>
      </c>
      <c r="AD36" s="7">
        <v>707769</v>
      </c>
      <c r="AE36" s="7">
        <v>706180</v>
      </c>
    </row>
    <row r="37" spans="1:31" s="3" customFormat="1" ht="14.65" customHeight="1" thickBot="1">
      <c r="A37" s="17" t="s">
        <v>213</v>
      </c>
      <c r="B37" s="60">
        <f>B19/$AD$37*100</f>
        <v>1.0259884135283699</v>
      </c>
      <c r="C37" s="60">
        <f>C19/$AD$37*100</f>
        <v>0.35930763422877987</v>
      </c>
      <c r="D37" s="60">
        <f t="shared" ref="D37:I37" si="47">D19/$AD$37*100</f>
        <v>0.1779603011635866</v>
      </c>
      <c r="E37" s="60">
        <f t="shared" si="47"/>
        <v>0.14888827734146221</v>
      </c>
      <c r="F37" s="60">
        <f t="shared" si="47"/>
        <v>5.6732784351912612E-2</v>
      </c>
      <c r="G37" s="60">
        <f t="shared" si="47"/>
        <v>0.11586471630079666</v>
      </c>
      <c r="H37" s="60">
        <f t="shared" si="47"/>
        <v>2.4273728628181519E-2</v>
      </c>
      <c r="I37" s="60">
        <f t="shared" si="47"/>
        <v>0.14296097151365045</v>
      </c>
      <c r="J37" s="60">
        <f>J19/$AE$37*100</f>
        <v>0.68248870564249353</v>
      </c>
      <c r="K37" s="60">
        <f>K19/$AD$37*100</f>
        <v>0.20223402979176811</v>
      </c>
      <c r="L37" s="60">
        <f t="shared" ref="L37:Q37" si="48">L19/$AD$37*100</f>
        <v>0.12461454871328069</v>
      </c>
      <c r="M37" s="60">
        <f t="shared" si="48"/>
        <v>9.7236040841959678E-2</v>
      </c>
      <c r="N37" s="60">
        <f t="shared" si="48"/>
        <v>4.3608035733186563E-2</v>
      </c>
      <c r="O37" s="60">
        <f t="shared" si="48"/>
        <v>0.10302222034053785</v>
      </c>
      <c r="P37" s="60">
        <f t="shared" si="48"/>
        <v>1.8487549129603365E-2</v>
      </c>
      <c r="Q37" s="60">
        <f t="shared" si="48"/>
        <v>8.9191840075643722E-2</v>
      </c>
      <c r="R37" s="174">
        <f t="shared" si="23"/>
        <v>-0.34349970788587636</v>
      </c>
      <c r="S37" s="174">
        <f t="shared" si="24"/>
        <v>-0.15707360443701177</v>
      </c>
      <c r="T37" s="174">
        <f t="shared" si="25"/>
        <v>-5.3345752450305914E-2</v>
      </c>
      <c r="U37" s="174">
        <f t="shared" si="26"/>
        <v>-5.1652236499502527E-2</v>
      </c>
      <c r="V37" s="174">
        <f t="shared" si="27"/>
        <v>-1.3124748618726048E-2</v>
      </c>
      <c r="W37" s="174">
        <f t="shared" si="28"/>
        <v>-1.2842495960258812E-2</v>
      </c>
      <c r="X37" s="174">
        <f t="shared" si="29"/>
        <v>-5.7861794985781534E-3</v>
      </c>
      <c r="Y37" s="174">
        <f t="shared" si="30"/>
        <v>-5.3769131438006726E-2</v>
      </c>
      <c r="AC37" s="17" t="s">
        <v>21</v>
      </c>
      <c r="AD37" s="6">
        <v>708585</v>
      </c>
      <c r="AE37" s="6">
        <v>704334</v>
      </c>
    </row>
    <row r="38" spans="1:31" s="3" customFormat="1" ht="14.65" customHeight="1" thickBot="1">
      <c r="A38" s="14" t="s">
        <v>12</v>
      </c>
      <c r="B38" s="61">
        <f>B20/$AD$38*100</f>
        <v>6.5391504434776007</v>
      </c>
      <c r="C38" s="61">
        <f t="shared" ref="C38:I38" si="49">C20/$AD$38*100</f>
        <v>3.2176243513573373</v>
      </c>
      <c r="D38" s="61">
        <f t="shared" si="49"/>
        <v>0.5618126171495843</v>
      </c>
      <c r="E38" s="61">
        <f t="shared" si="49"/>
        <v>0.45627579892114617</v>
      </c>
      <c r="F38" s="61">
        <f t="shared" si="49"/>
        <v>0.37261929004936445</v>
      </c>
      <c r="G38" s="61">
        <f t="shared" si="49"/>
        <v>0.65197970720221898</v>
      </c>
      <c r="H38" s="61">
        <f t="shared" si="49"/>
        <v>0.2116682100806985</v>
      </c>
      <c r="I38" s="61">
        <f t="shared" si="49"/>
        <v>1.0671704687172519</v>
      </c>
      <c r="J38" s="61">
        <f>J20/$AE$38*100</f>
        <v>6.5732435055313756</v>
      </c>
      <c r="K38" s="61">
        <f>K20/$AE$38*100</f>
        <v>3.2985735131574696</v>
      </c>
      <c r="L38" s="61">
        <f t="shared" ref="L38:P38" si="50">L20/$AE$38*100</f>
        <v>0.58154934700693373</v>
      </c>
      <c r="M38" s="61">
        <f t="shared" si="50"/>
        <v>0.42092386686497318</v>
      </c>
      <c r="N38" s="61">
        <f t="shared" si="50"/>
        <v>0.38113616158892405</v>
      </c>
      <c r="O38" s="61">
        <f t="shared" si="50"/>
        <v>0.66657397381286432</v>
      </c>
      <c r="P38" s="61">
        <f t="shared" si="50"/>
        <v>0.21795460578150611</v>
      </c>
      <c r="Q38" s="61">
        <f>Q20/$AE$38*100</f>
        <v>1.0065320373187046</v>
      </c>
      <c r="R38" s="175">
        <f t="shared" si="23"/>
        <v>3.4093062053774936E-2</v>
      </c>
      <c r="S38" s="175">
        <f t="shared" si="24"/>
        <v>8.0949161800132341E-2</v>
      </c>
      <c r="T38" s="175">
        <f t="shared" si="25"/>
        <v>1.9736729857349422E-2</v>
      </c>
      <c r="U38" s="175">
        <f t="shared" si="26"/>
        <v>-3.5351932056172986E-2</v>
      </c>
      <c r="V38" s="175">
        <f t="shared" si="27"/>
        <v>8.5168715395596006E-3</v>
      </c>
      <c r="W38" s="175">
        <f t="shared" si="28"/>
        <v>1.4594266610645334E-2</v>
      </c>
      <c r="X38" s="175">
        <f t="shared" si="29"/>
        <v>6.2863957008076066E-3</v>
      </c>
      <c r="Y38" s="175">
        <f t="shared" si="30"/>
        <v>-6.0638431398547299E-2</v>
      </c>
      <c r="AC38" s="14" t="s">
        <v>12</v>
      </c>
      <c r="AD38" s="7">
        <f>SUM(AD39:AD43)</f>
        <v>6727510</v>
      </c>
      <c r="AE38" s="7">
        <f>SUM(AE39:AE43)</f>
        <v>7120290</v>
      </c>
    </row>
    <row r="39" spans="1:31" s="3" customFormat="1" ht="14.65" customHeight="1" thickBot="1">
      <c r="A39" s="17" t="s">
        <v>19</v>
      </c>
      <c r="B39" s="60">
        <f>B21/$AD$39*100</f>
        <v>0.23403297026362019</v>
      </c>
      <c r="C39" s="60">
        <f>C21/$AD$39*100</f>
        <v>7.3569770355147932E-2</v>
      </c>
      <c r="D39" s="60">
        <f t="shared" ref="D39:I39" si="51">D21/$AD$39*100</f>
        <v>2.9109298900363647E-2</v>
      </c>
      <c r="E39" s="60">
        <f t="shared" si="51"/>
        <v>3.2440213699907752E-2</v>
      </c>
      <c r="F39" s="60">
        <f t="shared" si="51"/>
        <v>9.268632485687928E-3</v>
      </c>
      <c r="G39" s="60">
        <f t="shared" si="51"/>
        <v>3.1860924169552253E-2</v>
      </c>
      <c r="H39" s="60">
        <f t="shared" si="51"/>
        <v>1.3323659198176397E-2</v>
      </c>
      <c r="I39" s="60">
        <f t="shared" si="51"/>
        <v>4.4460471454784281E-2</v>
      </c>
      <c r="J39" s="60">
        <f>J21/$AE$39*100</f>
        <v>0.1243001754740489</v>
      </c>
      <c r="K39" s="60">
        <f>K21/$AE$39*100</f>
        <v>3.9252686991804911E-2</v>
      </c>
      <c r="L39" s="60">
        <f t="shared" ref="L39:P39" si="52">L21/$AE$39*100</f>
        <v>1.4828792863570743E-2</v>
      </c>
      <c r="M39" s="60">
        <f t="shared" si="52"/>
        <v>6.9782554652097623E-3</v>
      </c>
      <c r="N39" s="60">
        <f t="shared" si="52"/>
        <v>2.4714654772617908E-3</v>
      </c>
      <c r="O39" s="60">
        <f t="shared" si="52"/>
        <v>1.4828792863570743E-2</v>
      </c>
      <c r="P39" s="60">
        <f t="shared" si="52"/>
        <v>6.9782554652097623E-3</v>
      </c>
      <c r="Q39" s="60">
        <f>Q21/$AE$39*100</f>
        <v>3.8961926347421169E-2</v>
      </c>
      <c r="R39" s="174">
        <f t="shared" si="23"/>
        <v>-0.10973279478957129</v>
      </c>
      <c r="S39" s="174">
        <f t="shared" si="24"/>
        <v>-3.4317083363343021E-2</v>
      </c>
      <c r="T39" s="174">
        <f t="shared" si="25"/>
        <v>-1.4280506036792904E-2</v>
      </c>
      <c r="U39" s="174">
        <f t="shared" si="26"/>
        <v>-2.546195823469799E-2</v>
      </c>
      <c r="V39" s="174">
        <f t="shared" si="27"/>
        <v>-6.7971670084261372E-3</v>
      </c>
      <c r="W39" s="174">
        <f t="shared" si="28"/>
        <v>-1.703213130598151E-2</v>
      </c>
      <c r="X39" s="174">
        <f t="shared" si="29"/>
        <v>-6.3454037329666348E-3</v>
      </c>
      <c r="Y39" s="174">
        <f t="shared" si="30"/>
        <v>-5.498545107363112E-3</v>
      </c>
      <c r="AC39" s="17" t="s">
        <v>19</v>
      </c>
      <c r="AD39" s="6">
        <v>690501</v>
      </c>
      <c r="AE39" s="6">
        <v>687851</v>
      </c>
    </row>
    <row r="40" spans="1:31" s="3" customFormat="1" ht="14.65" customHeight="1" thickBot="1">
      <c r="A40" s="19" t="s">
        <v>20</v>
      </c>
      <c r="B40" s="61">
        <f>B22/$AD$40*100</f>
        <v>7.4877537727704944</v>
      </c>
      <c r="C40" s="61">
        <f>C22/$AD$40*100</f>
        <v>3.6352256173977664</v>
      </c>
      <c r="D40" s="61">
        <f t="shared" ref="D40:H40" si="53">D22/$AD$40*100</f>
        <v>0.70404326835450548</v>
      </c>
      <c r="E40" s="61">
        <f t="shared" si="53"/>
        <v>0.64752765379664834</v>
      </c>
      <c r="F40" s="61">
        <f t="shared" si="53"/>
        <v>0.41454203278188217</v>
      </c>
      <c r="G40" s="61">
        <f t="shared" si="53"/>
        <v>0.67522030492999829</v>
      </c>
      <c r="H40" s="61">
        <f t="shared" si="53"/>
        <v>0.23524624559708041</v>
      </c>
      <c r="I40" s="61">
        <f>I22/$AD$40*100</f>
        <v>1.1759486499126126</v>
      </c>
      <c r="J40" s="61">
        <f>J22/$AE$40*100</f>
        <v>7.5751224900167102</v>
      </c>
      <c r="K40" s="61">
        <f>K22/$AE$40*100</f>
        <v>3.8206972726500323</v>
      </c>
      <c r="L40" s="61">
        <f t="shared" ref="L40:Q40" si="54">L22/$AE$40*100</f>
        <v>0.71044209691580051</v>
      </c>
      <c r="M40" s="61">
        <f t="shared" si="54"/>
        <v>0.5854031550029738</v>
      </c>
      <c r="N40" s="61">
        <f t="shared" si="54"/>
        <v>0.43813192103996151</v>
      </c>
      <c r="O40" s="61">
        <f t="shared" si="54"/>
        <v>0.65450734940100253</v>
      </c>
      <c r="P40" s="61">
        <f t="shared" si="54"/>
        <v>0.24597128210937722</v>
      </c>
      <c r="Q40" s="61">
        <f t="shared" si="54"/>
        <v>1.1199694128975615</v>
      </c>
      <c r="R40" s="175">
        <f t="shared" si="23"/>
        <v>8.7368717246215866E-2</v>
      </c>
      <c r="S40" s="175">
        <f t="shared" si="24"/>
        <v>0.18547165525226594</v>
      </c>
      <c r="T40" s="175">
        <f t="shared" si="25"/>
        <v>6.3988285612950335E-3</v>
      </c>
      <c r="U40" s="175">
        <f t="shared" si="26"/>
        <v>-6.2124498793674543E-2</v>
      </c>
      <c r="V40" s="175">
        <f t="shared" si="27"/>
        <v>2.3589888258079339E-2</v>
      </c>
      <c r="W40" s="175">
        <f t="shared" si="28"/>
        <v>-2.0712955528995769E-2</v>
      </c>
      <c r="X40" s="175">
        <f t="shared" si="29"/>
        <v>1.0725036512296809E-2</v>
      </c>
      <c r="Y40" s="175">
        <f t="shared" si="30"/>
        <v>-5.5979237015051142E-2</v>
      </c>
      <c r="AC40" s="19" t="s">
        <v>20</v>
      </c>
      <c r="AD40" s="7">
        <v>707769</v>
      </c>
      <c r="AE40" s="7">
        <v>706180</v>
      </c>
    </row>
    <row r="41" spans="1:31" s="3" customFormat="1" ht="14.65" customHeight="1" thickBot="1">
      <c r="A41" s="17" t="s">
        <v>21</v>
      </c>
      <c r="B41" s="60">
        <f>B23/$AD$41*100</f>
        <v>16.327892913341376</v>
      </c>
      <c r="C41" s="60">
        <f>C23/$AD$41*100</f>
        <v>8.0968408871201056</v>
      </c>
      <c r="D41" s="60">
        <f t="shared" ref="D41:I41" si="55">D23/$AD$41*100</f>
        <v>1.440335316158259</v>
      </c>
      <c r="E41" s="60">
        <f t="shared" si="55"/>
        <v>1.1209664331025917</v>
      </c>
      <c r="F41" s="60">
        <f t="shared" si="55"/>
        <v>0.91760339267695479</v>
      </c>
      <c r="G41" s="60">
        <f t="shared" si="55"/>
        <v>1.6290212183436004</v>
      </c>
      <c r="H41" s="60">
        <f t="shared" si="55"/>
        <v>0.55660224249737156</v>
      </c>
      <c r="I41" s="60">
        <f t="shared" si="55"/>
        <v>2.5665234234424945</v>
      </c>
      <c r="J41" s="60">
        <f>J23/$AE$41*100</f>
        <v>17.875184216579065</v>
      </c>
      <c r="K41" s="60">
        <f>K23/$AE$41*100</f>
        <v>9.0184486337447858</v>
      </c>
      <c r="L41" s="60">
        <f t="shared" ref="L41:Q41" si="56">L23/$AE$41*100</f>
        <v>1.6081858890810325</v>
      </c>
      <c r="M41" s="60">
        <f t="shared" si="56"/>
        <v>1.1507324649953006</v>
      </c>
      <c r="N41" s="60">
        <f t="shared" si="56"/>
        <v>1.0503539513923792</v>
      </c>
      <c r="O41" s="60">
        <f t="shared" si="56"/>
        <v>1.7997143400716138</v>
      </c>
      <c r="P41" s="60">
        <f t="shared" si="56"/>
        <v>0.63194450360198429</v>
      </c>
      <c r="Q41" s="60">
        <f t="shared" si="56"/>
        <v>2.6158044336919697</v>
      </c>
      <c r="R41" s="174">
        <f t="shared" si="23"/>
        <v>1.5472913032376887</v>
      </c>
      <c r="S41" s="174">
        <f t="shared" si="24"/>
        <v>0.92160774662468015</v>
      </c>
      <c r="T41" s="174">
        <f t="shared" si="25"/>
        <v>0.1678505729227735</v>
      </c>
      <c r="U41" s="174">
        <f t="shared" si="26"/>
        <v>2.9766031892708877E-2</v>
      </c>
      <c r="V41" s="174">
        <f t="shared" si="27"/>
        <v>0.1327505587154244</v>
      </c>
      <c r="W41" s="174">
        <f t="shared" si="28"/>
        <v>0.17069312172801343</v>
      </c>
      <c r="X41" s="174">
        <f t="shared" si="29"/>
        <v>7.5342261104612729E-2</v>
      </c>
      <c r="Y41" s="174">
        <f t="shared" si="30"/>
        <v>4.9281010249475177E-2</v>
      </c>
      <c r="AC41" s="17" t="s">
        <v>21</v>
      </c>
      <c r="AD41" s="6">
        <v>708585</v>
      </c>
      <c r="AE41" s="6">
        <v>704334</v>
      </c>
    </row>
    <row r="42" spans="1:31" s="3" customFormat="1" ht="14.65" customHeight="1" thickBot="1">
      <c r="A42" s="16" t="s">
        <v>22</v>
      </c>
      <c r="B42" s="61">
        <f>B24/$AD$42*100</f>
        <v>11.283419373112542</v>
      </c>
      <c r="C42" s="61">
        <f>C24/$AD$42*100</f>
        <v>5.6522250795254561</v>
      </c>
      <c r="D42" s="61">
        <f t="shared" ref="D42:H42" si="57">D24/$AD$42*100</f>
        <v>0.93318519307380143</v>
      </c>
      <c r="E42" s="61">
        <f t="shared" si="57"/>
        <v>0.69893803480281846</v>
      </c>
      <c r="F42" s="61">
        <f t="shared" si="57"/>
        <v>0.65329675468125159</v>
      </c>
      <c r="G42" s="61">
        <f t="shared" si="57"/>
        <v>1.145596131051329</v>
      </c>
      <c r="H42" s="61">
        <f t="shared" si="57"/>
        <v>0.36419056755826756</v>
      </c>
      <c r="I42" s="61">
        <f>I24/$AD$42*100</f>
        <v>1.8359876124196188</v>
      </c>
      <c r="J42" s="61">
        <f>J24/$AE$42*100</f>
        <v>9.6291742695305604</v>
      </c>
      <c r="K42" s="61">
        <f>K24/$AE$42*100</f>
        <v>4.8898852125790908</v>
      </c>
      <c r="L42" s="61">
        <f t="shared" ref="L42:Q42" si="58">L24/$AE$42*100</f>
        <v>0.82716083122831163</v>
      </c>
      <c r="M42" s="61">
        <f t="shared" si="58"/>
        <v>0.55808954774657682</v>
      </c>
      <c r="N42" s="61">
        <f t="shared" si="58"/>
        <v>0.56217122530895636</v>
      </c>
      <c r="O42" s="61">
        <f t="shared" si="58"/>
        <v>1.00178564520142</v>
      </c>
      <c r="P42" s="61">
        <f t="shared" si="58"/>
        <v>0.31950662101339888</v>
      </c>
      <c r="Q42" s="61">
        <f t="shared" si="58"/>
        <v>1.4705751864528056</v>
      </c>
      <c r="R42" s="175">
        <f t="shared" si="23"/>
        <v>-1.6542451035819816</v>
      </c>
      <c r="S42" s="175">
        <f t="shared" si="24"/>
        <v>-0.76233986694636524</v>
      </c>
      <c r="T42" s="175">
        <f t="shared" si="25"/>
        <v>-0.1060243618454898</v>
      </c>
      <c r="U42" s="175">
        <f t="shared" si="26"/>
        <v>-0.14084848705624164</v>
      </c>
      <c r="V42" s="175">
        <f t="shared" si="27"/>
        <v>-9.1125529372295233E-2</v>
      </c>
      <c r="W42" s="175">
        <f t="shared" si="28"/>
        <v>-0.14381048584990896</v>
      </c>
      <c r="X42" s="175">
        <f t="shared" si="29"/>
        <v>-4.468394654486868E-2</v>
      </c>
      <c r="Y42" s="175">
        <f t="shared" si="30"/>
        <v>-0.36541242596681323</v>
      </c>
      <c r="AC42" s="16" t="s">
        <v>22</v>
      </c>
      <c r="AD42" s="7">
        <v>2234819</v>
      </c>
      <c r="AE42" s="7">
        <v>2817469</v>
      </c>
    </row>
    <row r="43" spans="1:31" s="3" customFormat="1" ht="14.65" customHeight="1" thickBot="1">
      <c r="A43" s="17" t="s">
        <v>23</v>
      </c>
      <c r="B43" s="60">
        <f>B25/$AD$43*100</f>
        <v>0.73135789718991573</v>
      </c>
      <c r="C43" s="60">
        <f>C25/$AD$43*100</f>
        <v>0.27407583756804743</v>
      </c>
      <c r="D43" s="60">
        <f t="shared" ref="D43:I43" si="59">D25/$AD$43*100</f>
        <v>6.5008659438452604E-2</v>
      </c>
      <c r="E43" s="60">
        <f t="shared" si="59"/>
        <v>9.7492032143030788E-2</v>
      </c>
      <c r="F43" s="60">
        <f t="shared" si="59"/>
        <v>4.057278035875056E-2</v>
      </c>
      <c r="G43" s="60">
        <f t="shared" si="59"/>
        <v>7.2008302330922994E-2</v>
      </c>
      <c r="H43" s="60">
        <f t="shared" si="59"/>
        <v>1.6765611718491967E-2</v>
      </c>
      <c r="I43" s="60">
        <f t="shared" si="59"/>
        <v>0.16543467363221948</v>
      </c>
      <c r="J43" s="60">
        <f>J25/$AE$43*100</f>
        <v>0.74780353973950942</v>
      </c>
      <c r="K43" s="60">
        <f>K25/$AE$43*100</f>
        <v>0.28696422155851603</v>
      </c>
      <c r="L43" s="60">
        <f t="shared" ref="L43:Q43" si="60">L25/$AE$43*100</f>
        <v>7.516593663017089E-2</v>
      </c>
      <c r="M43" s="60">
        <f t="shared" si="60"/>
        <v>8.8910824257776078E-2</v>
      </c>
      <c r="N43" s="60">
        <f t="shared" si="60"/>
        <v>3.5836505695736272E-2</v>
      </c>
      <c r="O43" s="60">
        <f t="shared" si="60"/>
        <v>8.3331216408946238E-2</v>
      </c>
      <c r="P43" s="60">
        <f t="shared" si="60"/>
        <v>1.274690898797708E-2</v>
      </c>
      <c r="Q43" s="60">
        <f t="shared" si="60"/>
        <v>0.16484792620038685</v>
      </c>
      <c r="R43" s="174">
        <f t="shared" si="23"/>
        <v>1.6445642549593686E-2</v>
      </c>
      <c r="S43" s="174">
        <f t="shared" si="24"/>
        <v>1.2888383990468599E-2</v>
      </c>
      <c r="T43" s="174">
        <f t="shared" si="25"/>
        <v>1.0157277191718286E-2</v>
      </c>
      <c r="U43" s="174">
        <f t="shared" si="26"/>
        <v>-8.5812078852547102E-3</v>
      </c>
      <c r="V43" s="174">
        <f t="shared" si="27"/>
        <v>-4.736274663014288E-3</v>
      </c>
      <c r="W43" s="174">
        <f t="shared" si="28"/>
        <v>1.1322914078023244E-2</v>
      </c>
      <c r="X43" s="174">
        <f t="shared" si="29"/>
        <v>-4.0187027305148872E-3</v>
      </c>
      <c r="Y43" s="174">
        <f t="shared" si="30"/>
        <v>-5.8674743183262379E-4</v>
      </c>
      <c r="AC43" s="17" t="s">
        <v>23</v>
      </c>
      <c r="AD43" s="6">
        <v>2385836</v>
      </c>
      <c r="AE43" s="6">
        <v>2204456</v>
      </c>
    </row>
    <row r="44" spans="1:31" s="3" customFormat="1" ht="14.65" customHeight="1" thickBot="1">
      <c r="A44" s="8"/>
      <c r="B44" s="364" t="s">
        <v>25</v>
      </c>
      <c r="C44" s="364"/>
      <c r="D44" s="364"/>
      <c r="E44" s="364"/>
      <c r="F44" s="364"/>
      <c r="G44" s="364"/>
      <c r="H44" s="364"/>
      <c r="I44" s="369"/>
      <c r="J44" s="364" t="s">
        <v>25</v>
      </c>
      <c r="K44" s="364"/>
      <c r="L44" s="364"/>
      <c r="M44" s="364"/>
      <c r="N44" s="364"/>
      <c r="O44" s="364"/>
      <c r="P44" s="364"/>
      <c r="Q44" s="369"/>
      <c r="R44" s="364" t="s">
        <v>150</v>
      </c>
      <c r="S44" s="364"/>
      <c r="T44" s="364"/>
      <c r="U44" s="364"/>
      <c r="V44" s="364"/>
      <c r="W44" s="364"/>
      <c r="X44" s="364"/>
      <c r="Y44" s="369"/>
    </row>
    <row r="45" spans="1:31" s="3" customFormat="1" ht="14.65" customHeight="1" thickBot="1">
      <c r="A45" s="13" t="s">
        <v>1</v>
      </c>
      <c r="B45" s="184">
        <f>B9*100/$B9</f>
        <v>100</v>
      </c>
      <c r="C45" s="63">
        <f>C9*100/$B9</f>
        <v>35.948570147628658</v>
      </c>
      <c r="D45" s="63">
        <f t="shared" ref="D45:I45" si="61">D9*100/$B9</f>
        <v>16.332596791238352</v>
      </c>
      <c r="E45" s="63">
        <f t="shared" si="61"/>
        <v>19.163960675056842</v>
      </c>
      <c r="F45" s="63">
        <f t="shared" si="61"/>
        <v>4.9320459858455825</v>
      </c>
      <c r="G45" s="63">
        <f t="shared" si="61"/>
        <v>8.9206135715886887</v>
      </c>
      <c r="H45" s="63">
        <f t="shared" si="61"/>
        <v>2.99285874403561</v>
      </c>
      <c r="I45" s="63">
        <f t="shared" si="61"/>
        <v>11.70935408460627</v>
      </c>
      <c r="J45" s="184">
        <f>J9*100/$J9</f>
        <v>100</v>
      </c>
      <c r="K45" s="63">
        <f t="shared" ref="K45:Q45" si="62">K9*100/$J9</f>
        <v>36.226885862829036</v>
      </c>
      <c r="L45" s="63">
        <f t="shared" si="62"/>
        <v>15.69555920097816</v>
      </c>
      <c r="M45" s="63">
        <f t="shared" si="62"/>
        <v>17.719925812125613</v>
      </c>
      <c r="N45" s="63">
        <f t="shared" si="62"/>
        <v>5.0909004945259806</v>
      </c>
      <c r="O45" s="63">
        <f t="shared" si="62"/>
        <v>9.2176159694247328</v>
      </c>
      <c r="P45" s="63">
        <f t="shared" si="62"/>
        <v>3.1055250096804525</v>
      </c>
      <c r="Q45" s="63">
        <f t="shared" si="62"/>
        <v>12.943587650436024</v>
      </c>
      <c r="R45" s="186" t="s">
        <v>103</v>
      </c>
      <c r="S45" s="56">
        <f>K45-C45</f>
        <v>0.27831571520037812</v>
      </c>
      <c r="T45" s="56">
        <f t="shared" ref="T45:Y45" si="63">L45-D45</f>
        <v>-0.63703759026019213</v>
      </c>
      <c r="U45" s="56">
        <f t="shared" si="63"/>
        <v>-1.444034862931229</v>
      </c>
      <c r="V45" s="56">
        <f t="shared" si="63"/>
        <v>0.15885450868039808</v>
      </c>
      <c r="W45" s="56">
        <f t="shared" si="63"/>
        <v>0.2970023978360441</v>
      </c>
      <c r="X45" s="56">
        <f t="shared" si="63"/>
        <v>0.1126662656448425</v>
      </c>
      <c r="Y45" s="56">
        <f t="shared" si="63"/>
        <v>1.2342335658297543</v>
      </c>
    </row>
    <row r="46" spans="1:31" s="3" customFormat="1" ht="14.65" customHeight="1" thickBot="1">
      <c r="A46" s="14" t="s">
        <v>4</v>
      </c>
      <c r="B46" s="185">
        <f t="shared" ref="B46:I46" si="64">B10*100/$B10</f>
        <v>100</v>
      </c>
      <c r="C46" s="65">
        <f t="shared" si="64"/>
        <v>31.58759916779076</v>
      </c>
      <c r="D46" s="65">
        <f t="shared" si="64"/>
        <v>13.411143373190974</v>
      </c>
      <c r="E46" s="65">
        <f t="shared" si="64"/>
        <v>12.292690733670179</v>
      </c>
      <c r="F46" s="65">
        <f t="shared" si="64"/>
        <v>5.8748485333455269</v>
      </c>
      <c r="G46" s="65">
        <f t="shared" si="64"/>
        <v>12.965774251811885</v>
      </c>
      <c r="H46" s="65">
        <f t="shared" si="64"/>
        <v>3.2307551612976977</v>
      </c>
      <c r="I46" s="65">
        <f t="shared" si="64"/>
        <v>20.63718877889298</v>
      </c>
      <c r="J46" s="185">
        <f t="shared" ref="J46:Q46" si="65">J10*100/$J10</f>
        <v>100</v>
      </c>
      <c r="K46" s="65">
        <f t="shared" si="65"/>
        <v>30.902113910979569</v>
      </c>
      <c r="L46" s="65">
        <f t="shared" si="65"/>
        <v>14.355525833039945</v>
      </c>
      <c r="M46" s="65">
        <f t="shared" si="65"/>
        <v>13.479067244571196</v>
      </c>
      <c r="N46" s="65">
        <f t="shared" si="65"/>
        <v>5.7487799824472452</v>
      </c>
      <c r="O46" s="65">
        <f t="shared" si="65"/>
        <v>11.780897144560919</v>
      </c>
      <c r="P46" s="65">
        <f t="shared" si="65"/>
        <v>3.3520371808455982</v>
      </c>
      <c r="Q46" s="65">
        <f t="shared" si="65"/>
        <v>20.38157870355553</v>
      </c>
      <c r="R46" s="65" t="s">
        <v>103</v>
      </c>
      <c r="S46" s="57">
        <f t="shared" ref="S46:S61" si="66">K46-C46</f>
        <v>-0.68548525681119088</v>
      </c>
      <c r="T46" s="57">
        <f t="shared" ref="T46:T61" si="67">L46-D46</f>
        <v>0.94438245984897051</v>
      </c>
      <c r="U46" s="57">
        <f t="shared" ref="U46:U61" si="68">M46-E46</f>
        <v>1.1863765109010167</v>
      </c>
      <c r="V46" s="57">
        <f t="shared" ref="V46:V61" si="69">N46-F46</f>
        <v>-0.12606855089828173</v>
      </c>
      <c r="W46" s="57">
        <f t="shared" ref="W46:W61" si="70">O46-G46</f>
        <v>-1.1848771072509656</v>
      </c>
      <c r="X46" s="57">
        <f t="shared" ref="X46:X61" si="71">P46-H46</f>
        <v>0.12128201954790052</v>
      </c>
      <c r="Y46" s="57">
        <f t="shared" ref="Y46:Y61" si="72">Q46-I46</f>
        <v>-0.25561007533745084</v>
      </c>
    </row>
    <row r="47" spans="1:31" s="3" customFormat="1" ht="14.65" customHeight="1" thickBot="1">
      <c r="A47" s="15" t="s">
        <v>13</v>
      </c>
      <c r="B47" s="184">
        <f t="shared" ref="B47:I47" si="73">B11*100/$B11</f>
        <v>100</v>
      </c>
      <c r="C47" s="63">
        <f t="shared" si="73"/>
        <v>27.189655172413794</v>
      </c>
      <c r="D47" s="63">
        <f t="shared" si="73"/>
        <v>10.241379310344827</v>
      </c>
      <c r="E47" s="63">
        <f t="shared" si="73"/>
        <v>6.5</v>
      </c>
      <c r="F47" s="63">
        <f t="shared" si="73"/>
        <v>6</v>
      </c>
      <c r="G47" s="63">
        <f t="shared" si="73"/>
        <v>15.017241379310345</v>
      </c>
      <c r="H47" s="63">
        <f t="shared" si="73"/>
        <v>3.4827586206896552</v>
      </c>
      <c r="I47" s="63">
        <f t="shared" si="73"/>
        <v>31.568965517241381</v>
      </c>
      <c r="J47" s="184">
        <f t="shared" ref="J47:Q47" si="74">J11*100/$J11</f>
        <v>100</v>
      </c>
      <c r="K47" s="63">
        <f t="shared" si="74"/>
        <v>26.820415879017013</v>
      </c>
      <c r="L47" s="63">
        <f t="shared" si="74"/>
        <v>11.863894139886579</v>
      </c>
      <c r="M47" s="63">
        <f t="shared" si="74"/>
        <v>8.4536862003780726</v>
      </c>
      <c r="N47" s="63">
        <f t="shared" si="74"/>
        <v>6.2230623818525519</v>
      </c>
      <c r="O47" s="63">
        <f t="shared" si="74"/>
        <v>12.907372400756143</v>
      </c>
      <c r="P47" s="63">
        <f t="shared" si="74"/>
        <v>3.1909262759924384</v>
      </c>
      <c r="Q47" s="63">
        <f t="shared" si="74"/>
        <v>30.540642722117202</v>
      </c>
      <c r="R47" s="63" t="s">
        <v>103</v>
      </c>
      <c r="S47" s="56">
        <f t="shared" si="66"/>
        <v>-0.36923929339678097</v>
      </c>
      <c r="T47" s="56">
        <f t="shared" si="67"/>
        <v>1.6225148295417515</v>
      </c>
      <c r="U47" s="56">
        <f t="shared" si="68"/>
        <v>1.9536862003780726</v>
      </c>
      <c r="V47" s="56">
        <f t="shared" si="69"/>
        <v>0.22306238185255189</v>
      </c>
      <c r="W47" s="56">
        <f t="shared" si="70"/>
        <v>-2.1098689785542017</v>
      </c>
      <c r="X47" s="56">
        <f t="shared" si="71"/>
        <v>-0.29183234469721686</v>
      </c>
      <c r="Y47" s="56">
        <f t="shared" si="72"/>
        <v>-1.0283227951241791</v>
      </c>
    </row>
    <row r="48" spans="1:31" s="3" customFormat="1" ht="14.65" customHeight="1" thickBot="1">
      <c r="A48" s="16" t="s">
        <v>14</v>
      </c>
      <c r="B48" s="185">
        <f t="shared" ref="B48:I48" si="75">B12*100/$B12</f>
        <v>100</v>
      </c>
      <c r="C48" s="65">
        <f t="shared" si="75"/>
        <v>30.983486968631873</v>
      </c>
      <c r="D48" s="65">
        <f t="shared" si="75"/>
        <v>11.234903581876193</v>
      </c>
      <c r="E48" s="65">
        <f t="shared" si="75"/>
        <v>7.6618697084245193</v>
      </c>
      <c r="F48" s="65">
        <f t="shared" si="75"/>
        <v>6.4637354378053367</v>
      </c>
      <c r="G48" s="65">
        <f t="shared" si="75"/>
        <v>15.23900052317056</v>
      </c>
      <c r="H48" s="65">
        <f t="shared" si="75"/>
        <v>3.584823632572157</v>
      </c>
      <c r="I48" s="65">
        <f t="shared" si="75"/>
        <v>24.83218014751936</v>
      </c>
      <c r="J48" s="185">
        <f t="shared" ref="J48:Q48" si="76">J12*100/$J12</f>
        <v>100</v>
      </c>
      <c r="K48" s="65">
        <f t="shared" si="76"/>
        <v>30.559508651037376</v>
      </c>
      <c r="L48" s="65">
        <f t="shared" si="76"/>
        <v>12.870945996554566</v>
      </c>
      <c r="M48" s="65">
        <f t="shared" si="76"/>
        <v>9.5803060944248877</v>
      </c>
      <c r="N48" s="65">
        <f t="shared" si="76"/>
        <v>6.0999176091678526</v>
      </c>
      <c r="O48" s="65">
        <f t="shared" si="76"/>
        <v>13.302374353980975</v>
      </c>
      <c r="P48" s="65">
        <f t="shared" si="76"/>
        <v>3.5857488827303823</v>
      </c>
      <c r="Q48" s="65">
        <f t="shared" si="76"/>
        <v>24.001198412103964</v>
      </c>
      <c r="R48" s="65" t="s">
        <v>103</v>
      </c>
      <c r="S48" s="57">
        <f t="shared" si="66"/>
        <v>-0.42397831759449645</v>
      </c>
      <c r="T48" s="57">
        <f t="shared" si="67"/>
        <v>1.6360424146783732</v>
      </c>
      <c r="U48" s="57">
        <f t="shared" si="68"/>
        <v>1.9184363860003684</v>
      </c>
      <c r="V48" s="57">
        <f t="shared" si="69"/>
        <v>-0.36381782863748402</v>
      </c>
      <c r="W48" s="57">
        <f t="shared" si="70"/>
        <v>-1.9366261691895854</v>
      </c>
      <c r="X48" s="57">
        <f t="shared" si="71"/>
        <v>9.2525015822531032E-4</v>
      </c>
      <c r="Y48" s="57">
        <f t="shared" si="72"/>
        <v>-0.83098173541539566</v>
      </c>
    </row>
    <row r="49" spans="1:25" s="3" customFormat="1" ht="14.65" customHeight="1" thickBot="1">
      <c r="A49" s="17" t="s">
        <v>15</v>
      </c>
      <c r="B49" s="184">
        <f t="shared" ref="B49:I49" si="77">B13*100/$B13</f>
        <v>100</v>
      </c>
      <c r="C49" s="63">
        <f t="shared" si="77"/>
        <v>32.046097787154537</v>
      </c>
      <c r="D49" s="63">
        <f t="shared" si="77"/>
        <v>14.556034735365193</v>
      </c>
      <c r="E49" s="63">
        <f t="shared" si="77"/>
        <v>14.690825602680649</v>
      </c>
      <c r="F49" s="63">
        <f t="shared" si="77"/>
        <v>5.5943380941053986</v>
      </c>
      <c r="G49" s="63">
        <f t="shared" si="77"/>
        <v>11.820228282640246</v>
      </c>
      <c r="H49" s="63">
        <f t="shared" si="77"/>
        <v>3.0550298366996578</v>
      </c>
      <c r="I49" s="63">
        <f t="shared" si="77"/>
        <v>18.237445661354322</v>
      </c>
      <c r="J49" s="184">
        <f t="shared" ref="J49:Q49" si="78">J13*100/$J13</f>
        <v>100</v>
      </c>
      <c r="K49" s="63">
        <f t="shared" si="78"/>
        <v>31.224598775743196</v>
      </c>
      <c r="L49" s="63">
        <f t="shared" si="78"/>
        <v>15.224293632233676</v>
      </c>
      <c r="M49" s="63">
        <f t="shared" si="78"/>
        <v>15.707788261970965</v>
      </c>
      <c r="N49" s="63">
        <f t="shared" si="78"/>
        <v>5.5472985592491364</v>
      </c>
      <c r="O49" s="63">
        <f t="shared" si="78"/>
        <v>10.940183980491859</v>
      </c>
      <c r="P49" s="63">
        <f t="shared" si="78"/>
        <v>3.234521200897543</v>
      </c>
      <c r="Q49" s="63">
        <f t="shared" si="78"/>
        <v>18.121315589413626</v>
      </c>
      <c r="R49" s="63" t="s">
        <v>103</v>
      </c>
      <c r="S49" s="56">
        <f t="shared" si="66"/>
        <v>-0.82149901141134052</v>
      </c>
      <c r="T49" s="56">
        <f t="shared" si="67"/>
        <v>0.66825889686848328</v>
      </c>
      <c r="U49" s="56">
        <f t="shared" si="68"/>
        <v>1.016962659290316</v>
      </c>
      <c r="V49" s="56">
        <f t="shared" si="69"/>
        <v>-4.7039534856262222E-2</v>
      </c>
      <c r="W49" s="56">
        <f t="shared" si="70"/>
        <v>-0.88004430214838614</v>
      </c>
      <c r="X49" s="56">
        <f t="shared" si="71"/>
        <v>0.17949136419788525</v>
      </c>
      <c r="Y49" s="56">
        <f t="shared" si="72"/>
        <v>-0.11613007194069525</v>
      </c>
    </row>
    <row r="50" spans="1:25" s="3" customFormat="1" ht="14.65" customHeight="1" thickBot="1">
      <c r="A50" s="14" t="s">
        <v>24</v>
      </c>
      <c r="B50" s="185">
        <f t="shared" ref="B50:I50" si="79">B14*100/$B14</f>
        <v>100</v>
      </c>
      <c r="C50" s="65">
        <f t="shared" si="79"/>
        <v>34.200726110587567</v>
      </c>
      <c r="D50" s="65">
        <f t="shared" si="79"/>
        <v>18.418331263906282</v>
      </c>
      <c r="E50" s="65">
        <f t="shared" si="79"/>
        <v>22.890030587141286</v>
      </c>
      <c r="F50" s="65">
        <f t="shared" si="79"/>
        <v>4.5982698758521909</v>
      </c>
      <c r="G50" s="65">
        <f t="shared" si="79"/>
        <v>7.9269596167789267</v>
      </c>
      <c r="H50" s="65">
        <f t="shared" si="79"/>
        <v>2.8986972407441387</v>
      </c>
      <c r="I50" s="65">
        <f t="shared" si="79"/>
        <v>9.0669853049896059</v>
      </c>
      <c r="J50" s="185">
        <f t="shared" ref="J50:Q50" si="80">J14*100/$J14</f>
        <v>100</v>
      </c>
      <c r="K50" s="65">
        <f t="shared" si="80"/>
        <v>34.748716401336253</v>
      </c>
      <c r="L50" s="65">
        <f t="shared" si="80"/>
        <v>17.450187775781288</v>
      </c>
      <c r="M50" s="65">
        <f t="shared" si="80"/>
        <v>21.146934384392353</v>
      </c>
      <c r="N50" s="65">
        <f t="shared" si="80"/>
        <v>4.7744124962227747</v>
      </c>
      <c r="O50" s="65">
        <f t="shared" si="80"/>
        <v>8.3607698390386798</v>
      </c>
      <c r="P50" s="65">
        <f t="shared" si="80"/>
        <v>2.9981847390896856</v>
      </c>
      <c r="Q50" s="65">
        <f t="shared" si="80"/>
        <v>10.52079436413897</v>
      </c>
      <c r="R50" s="65" t="s">
        <v>103</v>
      </c>
      <c r="S50" s="57">
        <f t="shared" si="66"/>
        <v>0.54799029074868599</v>
      </c>
      <c r="T50" s="57">
        <f t="shared" si="67"/>
        <v>-0.96814348812499418</v>
      </c>
      <c r="U50" s="57">
        <f t="shared" si="68"/>
        <v>-1.7430962027489336</v>
      </c>
      <c r="V50" s="57">
        <f t="shared" si="69"/>
        <v>0.17614262037058381</v>
      </c>
      <c r="W50" s="57">
        <f t="shared" si="70"/>
        <v>0.43381022225975308</v>
      </c>
      <c r="X50" s="57">
        <f t="shared" si="71"/>
        <v>9.9487498345546932E-2</v>
      </c>
      <c r="Y50" s="57">
        <f t="shared" si="72"/>
        <v>1.4538090591493642</v>
      </c>
    </row>
    <row r="51" spans="1:25" s="3" customFormat="1" ht="14.65" customHeight="1" thickBot="1">
      <c r="A51" s="18" t="s">
        <v>17</v>
      </c>
      <c r="B51" s="184">
        <f t="shared" ref="B51:I51" si="81">B15*100/$B15</f>
        <v>100</v>
      </c>
      <c r="C51" s="63">
        <f t="shared" si="81"/>
        <v>34.103214252838939</v>
      </c>
      <c r="D51" s="63">
        <f t="shared" si="81"/>
        <v>17.928350864860793</v>
      </c>
      <c r="E51" s="63">
        <f t="shared" si="81"/>
        <v>22.254077439978577</v>
      </c>
      <c r="F51" s="63">
        <f t="shared" si="81"/>
        <v>4.6638047180311135</v>
      </c>
      <c r="G51" s="63">
        <f t="shared" si="81"/>
        <v>8.2139599494556439</v>
      </c>
      <c r="H51" s="63">
        <f t="shared" si="81"/>
        <v>2.842199516313944</v>
      </c>
      <c r="I51" s="63">
        <f t="shared" si="81"/>
        <v>9.9943932585209918</v>
      </c>
      <c r="J51" s="184">
        <f t="shared" ref="J51:Q51" si="82">J15*100/$J15</f>
        <v>100</v>
      </c>
      <c r="K51" s="63">
        <f t="shared" si="82"/>
        <v>34.311692506986923</v>
      </c>
      <c r="L51" s="63">
        <f t="shared" si="82"/>
        <v>17.244029099523438</v>
      </c>
      <c r="M51" s="63">
        <f t="shared" si="82"/>
        <v>20.668068673309069</v>
      </c>
      <c r="N51" s="63">
        <f t="shared" si="82"/>
        <v>4.7625262876245449</v>
      </c>
      <c r="O51" s="63">
        <f t="shared" si="82"/>
        <v>8.5286924629362844</v>
      </c>
      <c r="P51" s="63">
        <f t="shared" si="82"/>
        <v>3.0208946847198135</v>
      </c>
      <c r="Q51" s="63">
        <f t="shared" si="82"/>
        <v>11.464096284899931</v>
      </c>
      <c r="R51" s="63" t="s">
        <v>103</v>
      </c>
      <c r="S51" s="56">
        <f t="shared" si="66"/>
        <v>0.20847825414798393</v>
      </c>
      <c r="T51" s="56">
        <f t="shared" si="67"/>
        <v>-0.684321765337355</v>
      </c>
      <c r="U51" s="56">
        <f t="shared" si="68"/>
        <v>-1.586008766669508</v>
      </c>
      <c r="V51" s="56">
        <f t="shared" si="69"/>
        <v>9.8721569593431369E-2</v>
      </c>
      <c r="W51" s="56">
        <f t="shared" si="70"/>
        <v>0.31473251348064046</v>
      </c>
      <c r="X51" s="56">
        <f t="shared" si="71"/>
        <v>0.17869516840586952</v>
      </c>
      <c r="Y51" s="56">
        <f t="shared" si="72"/>
        <v>1.469703026378939</v>
      </c>
    </row>
    <row r="52" spans="1:25" s="3" customFormat="1" ht="14.65" customHeight="1" thickBot="1">
      <c r="A52" s="19" t="s">
        <v>18</v>
      </c>
      <c r="B52" s="185">
        <f t="shared" ref="B52:I52" si="83">B16*100/$B16</f>
        <v>100</v>
      </c>
      <c r="C52" s="65">
        <f t="shared" si="83"/>
        <v>34.005923560793548</v>
      </c>
      <c r="D52" s="65">
        <f t="shared" si="83"/>
        <v>18.555970252752978</v>
      </c>
      <c r="E52" s="65">
        <f t="shared" si="83"/>
        <v>23.225166195637769</v>
      </c>
      <c r="F52" s="65">
        <f t="shared" si="83"/>
        <v>4.5097036062218958</v>
      </c>
      <c r="G52" s="65">
        <f t="shared" si="83"/>
        <v>7.8376229323783315</v>
      </c>
      <c r="H52" s="65">
        <f t="shared" si="83"/>
        <v>2.8235537049992758</v>
      </c>
      <c r="I52" s="65">
        <f t="shared" si="83"/>
        <v>9.0420597472162036</v>
      </c>
      <c r="J52" s="185">
        <f t="shared" ref="J52:Q52" si="84">J16*100/$J16</f>
        <v>100</v>
      </c>
      <c r="K52" s="65">
        <f t="shared" si="84"/>
        <v>34.662890785110108</v>
      </c>
      <c r="L52" s="65">
        <f t="shared" si="84"/>
        <v>17.50404292581138</v>
      </c>
      <c r="M52" s="65">
        <f t="shared" si="84"/>
        <v>21.321459179491001</v>
      </c>
      <c r="N52" s="65">
        <f t="shared" si="84"/>
        <v>4.7826508179006595</v>
      </c>
      <c r="O52" s="65">
        <f t="shared" si="84"/>
        <v>8.2407124492305392</v>
      </c>
      <c r="P52" s="65">
        <f t="shared" si="84"/>
        <v>2.9679919514103661</v>
      </c>
      <c r="Q52" s="65">
        <f t="shared" si="84"/>
        <v>10.520251891045945</v>
      </c>
      <c r="R52" s="65" t="s">
        <v>103</v>
      </c>
      <c r="S52" s="57">
        <f t="shared" si="66"/>
        <v>0.65696722431655985</v>
      </c>
      <c r="T52" s="57">
        <f t="shared" si="67"/>
        <v>-1.0519273269415983</v>
      </c>
      <c r="U52" s="57">
        <f t="shared" si="68"/>
        <v>-1.9037070161467682</v>
      </c>
      <c r="V52" s="57">
        <f t="shared" si="69"/>
        <v>0.27294721167876368</v>
      </c>
      <c r="W52" s="57">
        <f t="shared" si="70"/>
        <v>0.40308951685220773</v>
      </c>
      <c r="X52" s="57">
        <f t="shared" si="71"/>
        <v>0.14443824641109027</v>
      </c>
      <c r="Y52" s="57">
        <f t="shared" si="72"/>
        <v>1.478192143829741</v>
      </c>
    </row>
    <row r="53" spans="1:25" s="3" customFormat="1" ht="14.65" customHeight="1" thickBot="1">
      <c r="A53" s="17" t="s">
        <v>19</v>
      </c>
      <c r="B53" s="184">
        <f t="shared" ref="B53:I53" si="85">B17*100/$B17</f>
        <v>100</v>
      </c>
      <c r="C53" s="63">
        <f t="shared" si="85"/>
        <v>34.24506557886842</v>
      </c>
      <c r="D53" s="63">
        <f t="shared" si="85"/>
        <v>18.608727995561004</v>
      </c>
      <c r="E53" s="63">
        <f t="shared" si="85"/>
        <v>23.452600898775007</v>
      </c>
      <c r="F53" s="63">
        <f t="shared" si="85"/>
        <v>4.5197895134785764</v>
      </c>
      <c r="G53" s="63">
        <f t="shared" si="85"/>
        <v>7.7238858299644511</v>
      </c>
      <c r="H53" s="63">
        <f t="shared" si="85"/>
        <v>2.8711715172468462</v>
      </c>
      <c r="I53" s="63">
        <f t="shared" si="85"/>
        <v>8.5787586661056938</v>
      </c>
      <c r="J53" s="184">
        <f t="shared" ref="J53:Q53" si="86">J17*100/$J17</f>
        <v>100</v>
      </c>
      <c r="K53" s="63">
        <f t="shared" si="86"/>
        <v>34.893482339997441</v>
      </c>
      <c r="L53" s="63">
        <f t="shared" si="86"/>
        <v>17.596250216652475</v>
      </c>
      <c r="M53" s="63">
        <f t="shared" si="86"/>
        <v>21.654848117195801</v>
      </c>
      <c r="N53" s="63">
        <f t="shared" si="86"/>
        <v>4.7331971876624896</v>
      </c>
      <c r="O53" s="63">
        <f t="shared" si="86"/>
        <v>8.1587930761637057</v>
      </c>
      <c r="P53" s="63">
        <f t="shared" si="86"/>
        <v>2.9606408391798102</v>
      </c>
      <c r="Q53" s="63">
        <f t="shared" si="86"/>
        <v>10.002788223148281</v>
      </c>
      <c r="R53" s="63" t="s">
        <v>103</v>
      </c>
      <c r="S53" s="56">
        <f t="shared" si="66"/>
        <v>0.64841676112902036</v>
      </c>
      <c r="T53" s="56">
        <f t="shared" si="67"/>
        <v>-1.0124777789085293</v>
      </c>
      <c r="U53" s="56">
        <f t="shared" si="68"/>
        <v>-1.7977527815792058</v>
      </c>
      <c r="V53" s="56">
        <f t="shared" si="69"/>
        <v>0.21340767418391327</v>
      </c>
      <c r="W53" s="56">
        <f t="shared" si="70"/>
        <v>0.43490724619925469</v>
      </c>
      <c r="X53" s="56">
        <f t="shared" si="71"/>
        <v>8.9469321932964085E-2</v>
      </c>
      <c r="Y53" s="56">
        <f t="shared" si="72"/>
        <v>1.4240295570425872</v>
      </c>
    </row>
    <row r="54" spans="1:25" s="3" customFormat="1" ht="14.65" customHeight="1" thickBot="1">
      <c r="A54" s="19" t="s">
        <v>20</v>
      </c>
      <c r="B54" s="185">
        <f t="shared" ref="B54:I54" si="87">B18*100/$B18</f>
        <v>100</v>
      </c>
      <c r="C54" s="65">
        <f t="shared" si="87"/>
        <v>34.646469160075668</v>
      </c>
      <c r="D54" s="65">
        <f t="shared" si="87"/>
        <v>18.675544036820234</v>
      </c>
      <c r="E54" s="65">
        <f t="shared" si="87"/>
        <v>22.456171708595857</v>
      </c>
      <c r="F54" s="65">
        <f t="shared" si="87"/>
        <v>4.7860345264161346</v>
      </c>
      <c r="G54" s="65">
        <f t="shared" si="87"/>
        <v>7.9127753697662984</v>
      </c>
      <c r="H54" s="65">
        <f t="shared" si="87"/>
        <v>3.2098544766671133</v>
      </c>
      <c r="I54" s="65">
        <f t="shared" si="87"/>
        <v>8.3131507216586975</v>
      </c>
      <c r="J54" s="185">
        <f t="shared" ref="J54:Q54" si="88">J18*100/$J18</f>
        <v>100</v>
      </c>
      <c r="K54" s="65">
        <f t="shared" si="88"/>
        <v>35.520590342892866</v>
      </c>
      <c r="L54" s="65">
        <f t="shared" si="88"/>
        <v>17.4163350561832</v>
      </c>
      <c r="M54" s="65">
        <f t="shared" si="88"/>
        <v>20.757139154431382</v>
      </c>
      <c r="N54" s="65">
        <f t="shared" si="88"/>
        <v>4.8389211605604601</v>
      </c>
      <c r="O54" s="65">
        <f t="shared" si="88"/>
        <v>8.6011373858421383</v>
      </c>
      <c r="P54" s="65">
        <f t="shared" si="88"/>
        <v>3.0974706124502585</v>
      </c>
      <c r="Q54" s="65">
        <f t="shared" si="88"/>
        <v>9.7684062876396958</v>
      </c>
      <c r="R54" s="65" t="s">
        <v>103</v>
      </c>
      <c r="S54" s="57">
        <f t="shared" si="66"/>
        <v>0.87412118281719842</v>
      </c>
      <c r="T54" s="57">
        <f t="shared" si="67"/>
        <v>-1.2592089806370339</v>
      </c>
      <c r="U54" s="57">
        <f t="shared" si="68"/>
        <v>-1.6990325541644751</v>
      </c>
      <c r="V54" s="57">
        <f t="shared" si="69"/>
        <v>5.2886634144325484E-2</v>
      </c>
      <c r="W54" s="57">
        <f t="shared" si="70"/>
        <v>0.68836201607583991</v>
      </c>
      <c r="X54" s="57">
        <f t="shared" si="71"/>
        <v>-0.11238386421685487</v>
      </c>
      <c r="Y54" s="57">
        <f t="shared" si="72"/>
        <v>1.4552555659809983</v>
      </c>
    </row>
    <row r="55" spans="1:25" s="3" customFormat="1" ht="14.65" customHeight="1" thickBot="1">
      <c r="A55" s="17" t="s">
        <v>213</v>
      </c>
      <c r="B55" s="184">
        <f t="shared" ref="B55:I55" si="89">B19*100/$B19</f>
        <v>100</v>
      </c>
      <c r="C55" s="63">
        <f t="shared" si="89"/>
        <v>35.020632737276479</v>
      </c>
      <c r="D55" s="63">
        <f t="shared" si="89"/>
        <v>17.345254470426411</v>
      </c>
      <c r="E55" s="63">
        <f t="shared" si="89"/>
        <v>14.51169188445667</v>
      </c>
      <c r="F55" s="63">
        <f t="shared" si="89"/>
        <v>5.5295735900962857</v>
      </c>
      <c r="G55" s="63">
        <f t="shared" si="89"/>
        <v>11.292984869325997</v>
      </c>
      <c r="H55" s="63">
        <f t="shared" si="89"/>
        <v>2.3658872077028885</v>
      </c>
      <c r="I55" s="63">
        <f t="shared" si="89"/>
        <v>13.933975240715268</v>
      </c>
      <c r="J55" s="184">
        <f t="shared" ref="J55:Q55" si="90">J19*100/$J19</f>
        <v>100</v>
      </c>
      <c r="K55" s="63">
        <f t="shared" si="90"/>
        <v>29.810692739754526</v>
      </c>
      <c r="L55" s="63">
        <f t="shared" si="90"/>
        <v>18.369045142500521</v>
      </c>
      <c r="M55" s="63">
        <f t="shared" si="90"/>
        <v>14.333263990014562</v>
      </c>
      <c r="N55" s="63">
        <f t="shared" si="90"/>
        <v>6.4281256500936133</v>
      </c>
      <c r="O55" s="63">
        <f t="shared" si="90"/>
        <v>15.18618681090077</v>
      </c>
      <c r="P55" s="63">
        <f t="shared" si="90"/>
        <v>2.7251924277095902</v>
      </c>
      <c r="Q55" s="63">
        <f t="shared" si="90"/>
        <v>13.147493239026419</v>
      </c>
      <c r="R55" s="63" t="s">
        <v>103</v>
      </c>
      <c r="S55" s="56">
        <f t="shared" si="66"/>
        <v>-5.2099399975219534</v>
      </c>
      <c r="T55" s="56">
        <f t="shared" si="67"/>
        <v>1.0237906720741101</v>
      </c>
      <c r="U55" s="56">
        <f t="shared" si="68"/>
        <v>-0.17842789444210894</v>
      </c>
      <c r="V55" s="56">
        <f t="shared" si="69"/>
        <v>0.89855205999732757</v>
      </c>
      <c r="W55" s="56">
        <f t="shared" si="70"/>
        <v>3.8932019415747732</v>
      </c>
      <c r="X55" s="56">
        <f t="shared" si="71"/>
        <v>0.35930522000670173</v>
      </c>
      <c r="Y55" s="56">
        <f t="shared" si="72"/>
        <v>-0.78648200168884941</v>
      </c>
    </row>
    <row r="56" spans="1:25" s="3" customFormat="1" ht="14.65" customHeight="1" thickBot="1">
      <c r="A56" s="14" t="s">
        <v>12</v>
      </c>
      <c r="B56" s="185">
        <f t="shared" ref="B56:I56" si="91">B20*100/$B20</f>
        <v>100</v>
      </c>
      <c r="C56" s="65">
        <f t="shared" si="91"/>
        <v>49.205540982265035</v>
      </c>
      <c r="D56" s="65">
        <f t="shared" si="91"/>
        <v>8.5915230427212101</v>
      </c>
      <c r="E56" s="65">
        <f t="shared" si="91"/>
        <v>6.9776005746473242</v>
      </c>
      <c r="F56" s="65">
        <f t="shared" si="91"/>
        <v>5.6982828774191789</v>
      </c>
      <c r="G56" s="65">
        <f t="shared" si="91"/>
        <v>9.9704038443178558</v>
      </c>
      <c r="H56" s="65">
        <f t="shared" si="91"/>
        <v>3.2369374570946667</v>
      </c>
      <c r="I56" s="65">
        <f t="shared" si="91"/>
        <v>16.319711221534728</v>
      </c>
      <c r="J56" s="185">
        <f t="shared" ref="J56:Q56" si="92">J20*100/$J20</f>
        <v>100</v>
      </c>
      <c r="K56" s="65">
        <f t="shared" si="92"/>
        <v>50.181824397372843</v>
      </c>
      <c r="L56" s="65">
        <f t="shared" si="92"/>
        <v>8.8472205010747089</v>
      </c>
      <c r="M56" s="65">
        <f t="shared" si="92"/>
        <v>6.4035946106479447</v>
      </c>
      <c r="N56" s="65">
        <f t="shared" si="92"/>
        <v>5.7982967049402392</v>
      </c>
      <c r="O56" s="65">
        <f t="shared" si="92"/>
        <v>10.140716272749415</v>
      </c>
      <c r="P56" s="65">
        <f t="shared" si="92"/>
        <v>3.315784750680506</v>
      </c>
      <c r="Q56" s="65">
        <f t="shared" si="92"/>
        <v>15.312562762534347</v>
      </c>
      <c r="R56" s="65" t="s">
        <v>103</v>
      </c>
      <c r="S56" s="57">
        <f t="shared" si="66"/>
        <v>0.97628341510780814</v>
      </c>
      <c r="T56" s="57">
        <f t="shared" si="67"/>
        <v>0.25569745835349877</v>
      </c>
      <c r="U56" s="57">
        <f t="shared" si="68"/>
        <v>-0.57400596399937953</v>
      </c>
      <c r="V56" s="57">
        <f t="shared" si="69"/>
        <v>0.10001382752106025</v>
      </c>
      <c r="W56" s="57">
        <f t="shared" si="70"/>
        <v>0.17031242843155958</v>
      </c>
      <c r="X56" s="57">
        <f t="shared" si="71"/>
        <v>7.8847293585839306E-2</v>
      </c>
      <c r="Y56" s="57">
        <f t="shared" si="72"/>
        <v>-1.0071484590003816</v>
      </c>
    </row>
    <row r="57" spans="1:25" s="3" customFormat="1" ht="14.65" customHeight="1" thickBot="1">
      <c r="A57" s="17" t="s">
        <v>19</v>
      </c>
      <c r="B57" s="184">
        <f t="shared" ref="B57:I57" si="93">B21*100/$B21</f>
        <v>100</v>
      </c>
      <c r="C57" s="63">
        <f t="shared" si="93"/>
        <v>31.435643564356436</v>
      </c>
      <c r="D57" s="63">
        <f t="shared" si="93"/>
        <v>12.438118811881187</v>
      </c>
      <c r="E57" s="63">
        <f t="shared" si="93"/>
        <v>13.861386138613861</v>
      </c>
      <c r="F57" s="63">
        <f t="shared" si="93"/>
        <v>3.9603960396039604</v>
      </c>
      <c r="G57" s="63">
        <f t="shared" si="93"/>
        <v>13.613861386138614</v>
      </c>
      <c r="H57" s="63">
        <f t="shared" si="93"/>
        <v>5.6930693069306928</v>
      </c>
      <c r="I57" s="63">
        <f t="shared" si="93"/>
        <v>18.997524752475247</v>
      </c>
      <c r="J57" s="184">
        <f t="shared" ref="J57:Q57" si="94">J21*100/$J21</f>
        <v>100</v>
      </c>
      <c r="K57" s="63">
        <f t="shared" si="94"/>
        <v>31.578947368421051</v>
      </c>
      <c r="L57" s="63">
        <f t="shared" si="94"/>
        <v>11.929824561403509</v>
      </c>
      <c r="M57" s="63">
        <f t="shared" si="94"/>
        <v>5.6140350877192979</v>
      </c>
      <c r="N57" s="63">
        <f t="shared" si="94"/>
        <v>1.9883040935672514</v>
      </c>
      <c r="O57" s="63">
        <f t="shared" si="94"/>
        <v>11.929824561403509</v>
      </c>
      <c r="P57" s="63">
        <f t="shared" si="94"/>
        <v>5.6140350877192979</v>
      </c>
      <c r="Q57" s="63">
        <f t="shared" si="94"/>
        <v>31.345029239766081</v>
      </c>
      <c r="R57" s="63" t="s">
        <v>103</v>
      </c>
      <c r="S57" s="56">
        <f t="shared" si="66"/>
        <v>0.14330380406461529</v>
      </c>
      <c r="T57" s="56">
        <f t="shared" si="67"/>
        <v>-0.50829425047767884</v>
      </c>
      <c r="U57" s="56">
        <f t="shared" si="68"/>
        <v>-8.2473510508945633</v>
      </c>
      <c r="V57" s="56">
        <f t="shared" si="69"/>
        <v>-1.972091946036709</v>
      </c>
      <c r="W57" s="56">
        <f t="shared" si="70"/>
        <v>-1.6840368247351059</v>
      </c>
      <c r="X57" s="56">
        <f t="shared" si="71"/>
        <v>-7.9034219211394863E-2</v>
      </c>
      <c r="Y57" s="56">
        <f t="shared" si="72"/>
        <v>12.347504487290834</v>
      </c>
    </row>
    <row r="58" spans="1:25" s="3" customFormat="1" ht="14.65" customHeight="1" thickBot="1">
      <c r="A58" s="19" t="s">
        <v>20</v>
      </c>
      <c r="B58" s="185">
        <f t="shared" ref="B58:I58" si="95">B22*100/$B22</f>
        <v>100</v>
      </c>
      <c r="C58" s="65">
        <f t="shared" si="95"/>
        <v>48.548947090346438</v>
      </c>
      <c r="D58" s="65">
        <f t="shared" si="95"/>
        <v>9.4025964223715004</v>
      </c>
      <c r="E58" s="65">
        <f t="shared" si="95"/>
        <v>8.6478224771680878</v>
      </c>
      <c r="F58" s="65">
        <f t="shared" si="95"/>
        <v>5.5362668880670238</v>
      </c>
      <c r="G58" s="65">
        <f t="shared" si="95"/>
        <v>9.0176617103177605</v>
      </c>
      <c r="H58" s="65">
        <f t="shared" si="95"/>
        <v>3.1417465469092005</v>
      </c>
      <c r="I58" s="65">
        <f t="shared" si="95"/>
        <v>15.704958864819986</v>
      </c>
      <c r="J58" s="185">
        <f t="shared" ref="J58:Q58" si="96">J22*100/$J22</f>
        <v>100</v>
      </c>
      <c r="K58" s="65">
        <f t="shared" si="96"/>
        <v>50.437432235390887</v>
      </c>
      <c r="L58" s="65">
        <f t="shared" si="96"/>
        <v>9.3786219015216652</v>
      </c>
      <c r="M58" s="65">
        <f t="shared" si="96"/>
        <v>7.7279694919056343</v>
      </c>
      <c r="N58" s="65">
        <f t="shared" si="96"/>
        <v>5.7838262235017011</v>
      </c>
      <c r="O58" s="65">
        <f t="shared" si="96"/>
        <v>8.6402213332336331</v>
      </c>
      <c r="P58" s="65">
        <f t="shared" si="96"/>
        <v>3.2470931319400305</v>
      </c>
      <c r="Q58" s="65">
        <f t="shared" si="96"/>
        <v>14.784835682506449</v>
      </c>
      <c r="R58" s="65" t="s">
        <v>103</v>
      </c>
      <c r="S58" s="57">
        <f t="shared" si="66"/>
        <v>1.8884851450444486</v>
      </c>
      <c r="T58" s="57">
        <f t="shared" si="67"/>
        <v>-2.3974520849835201E-2</v>
      </c>
      <c r="U58" s="57">
        <f t="shared" si="68"/>
        <v>-0.91985298526245352</v>
      </c>
      <c r="V58" s="57">
        <f t="shared" si="69"/>
        <v>0.24755933543467723</v>
      </c>
      <c r="W58" s="57">
        <f t="shared" si="70"/>
        <v>-0.37744037708412748</v>
      </c>
      <c r="X58" s="57">
        <f t="shared" si="71"/>
        <v>0.10534658503082994</v>
      </c>
      <c r="Y58" s="57">
        <f t="shared" si="72"/>
        <v>-0.92012318231353696</v>
      </c>
    </row>
    <row r="59" spans="1:25" s="3" customFormat="1" ht="14.65" customHeight="1" thickBot="1">
      <c r="A59" s="17" t="s">
        <v>21</v>
      </c>
      <c r="B59" s="184">
        <f t="shared" ref="B59:I59" si="97">B23*100/$B23</f>
        <v>100</v>
      </c>
      <c r="C59" s="63">
        <f t="shared" si="97"/>
        <v>49.589012679671903</v>
      </c>
      <c r="D59" s="63">
        <f t="shared" si="97"/>
        <v>8.8213177524049886</v>
      </c>
      <c r="E59" s="63">
        <f t="shared" si="97"/>
        <v>6.8653465517688446</v>
      </c>
      <c r="F59" s="63">
        <f t="shared" si="97"/>
        <v>5.6198518544128193</v>
      </c>
      <c r="G59" s="63">
        <f t="shared" si="97"/>
        <v>9.9769224785430914</v>
      </c>
      <c r="H59" s="63">
        <f t="shared" si="97"/>
        <v>3.4089042931104525</v>
      </c>
      <c r="I59" s="63">
        <f t="shared" si="97"/>
        <v>15.718644390087903</v>
      </c>
      <c r="J59" s="184">
        <f t="shared" ref="J59:Q59" si="98">J23*100/$J23</f>
        <v>100</v>
      </c>
      <c r="K59" s="63">
        <f t="shared" si="98"/>
        <v>50.452339536620045</v>
      </c>
      <c r="L59" s="63">
        <f t="shared" si="98"/>
        <v>8.9967514157949502</v>
      </c>
      <c r="M59" s="63">
        <f t="shared" si="98"/>
        <v>6.4375977950929695</v>
      </c>
      <c r="N59" s="63">
        <f t="shared" si="98"/>
        <v>5.876045464293373</v>
      </c>
      <c r="O59" s="63">
        <f t="shared" si="98"/>
        <v>10.068228211054718</v>
      </c>
      <c r="P59" s="63">
        <f t="shared" si="98"/>
        <v>3.5353174319505007</v>
      </c>
      <c r="Q59" s="63">
        <f t="shared" si="98"/>
        <v>14.633720145193445</v>
      </c>
      <c r="R59" s="63" t="s">
        <v>103</v>
      </c>
      <c r="S59" s="56">
        <f t="shared" si="66"/>
        <v>0.8633268569481416</v>
      </c>
      <c r="T59" s="56">
        <f t="shared" si="67"/>
        <v>0.17543366338996158</v>
      </c>
      <c r="U59" s="56">
        <f t="shared" si="68"/>
        <v>-0.42774875667587509</v>
      </c>
      <c r="V59" s="56">
        <f t="shared" si="69"/>
        <v>0.25619360988055373</v>
      </c>
      <c r="W59" s="56">
        <f t="shared" si="70"/>
        <v>9.1305732511626658E-2</v>
      </c>
      <c r="X59" s="56">
        <f t="shared" si="71"/>
        <v>0.12641313884004823</v>
      </c>
      <c r="Y59" s="56">
        <f t="shared" si="72"/>
        <v>-1.0849242448944576</v>
      </c>
    </row>
    <row r="60" spans="1:25" s="3" customFormat="1" ht="14.65" customHeight="1" thickBot="1">
      <c r="A60" s="16" t="s">
        <v>22</v>
      </c>
      <c r="B60" s="185">
        <f t="shared" ref="B60:I60" si="99">B24*100/$B24</f>
        <v>100</v>
      </c>
      <c r="C60" s="65">
        <f t="shared" si="99"/>
        <v>50.093193318633908</v>
      </c>
      <c r="D60" s="65">
        <f t="shared" si="99"/>
        <v>8.2704113196173914</v>
      </c>
      <c r="E60" s="65">
        <f t="shared" si="99"/>
        <v>6.1943814343046588</v>
      </c>
      <c r="F60" s="65">
        <f t="shared" si="99"/>
        <v>5.7898827747021784</v>
      </c>
      <c r="G60" s="65">
        <f t="shared" si="99"/>
        <v>10.152916356022271</v>
      </c>
      <c r="H60" s="65">
        <f t="shared" si="99"/>
        <v>3.2276613632397964</v>
      </c>
      <c r="I60" s="65">
        <f t="shared" si="99"/>
        <v>16.271553433479799</v>
      </c>
      <c r="J60" s="185">
        <f t="shared" ref="J60:Q60" si="100">J24*100/$J24</f>
        <v>100</v>
      </c>
      <c r="K60" s="65">
        <f t="shared" si="100"/>
        <v>50.781978555026008</v>
      </c>
      <c r="L60" s="65">
        <f t="shared" si="100"/>
        <v>8.5901532994961283</v>
      </c>
      <c r="M60" s="65">
        <f t="shared" si="100"/>
        <v>5.7958193727216099</v>
      </c>
      <c r="N60" s="65">
        <f t="shared" si="100"/>
        <v>5.8382080287800546</v>
      </c>
      <c r="O60" s="65">
        <f t="shared" si="100"/>
        <v>10.403650584779156</v>
      </c>
      <c r="P60" s="65">
        <f t="shared" si="100"/>
        <v>3.3181102768532136</v>
      </c>
      <c r="Q60" s="65">
        <f t="shared" si="100"/>
        <v>15.272079882343835</v>
      </c>
      <c r="R60" s="65" t="s">
        <v>103</v>
      </c>
      <c r="S60" s="57">
        <f t="shared" si="66"/>
        <v>0.68878523639209988</v>
      </c>
      <c r="T60" s="57">
        <f t="shared" si="67"/>
        <v>0.31974197987873687</v>
      </c>
      <c r="U60" s="57">
        <f t="shared" si="68"/>
        <v>-0.39856206158304897</v>
      </c>
      <c r="V60" s="57">
        <f t="shared" si="69"/>
        <v>4.8325254077876245E-2</v>
      </c>
      <c r="W60" s="57">
        <f t="shared" si="70"/>
        <v>0.250734228756885</v>
      </c>
      <c r="X60" s="57">
        <f t="shared" si="71"/>
        <v>9.0448913613417226E-2</v>
      </c>
      <c r="Y60" s="57">
        <f t="shared" si="72"/>
        <v>-0.99947355113596359</v>
      </c>
    </row>
    <row r="61" spans="1:25" s="3" customFormat="1" ht="14.65" customHeight="1" thickBot="1">
      <c r="A61" s="17" t="s">
        <v>23</v>
      </c>
      <c r="B61" s="184">
        <f t="shared" ref="B61:I61" si="101">B25*100/$B25</f>
        <v>100</v>
      </c>
      <c r="C61" s="63">
        <f t="shared" si="101"/>
        <v>37.474926929910026</v>
      </c>
      <c r="D61" s="63">
        <f t="shared" si="101"/>
        <v>8.8887615336122412</v>
      </c>
      <c r="E61" s="63">
        <f t="shared" si="101"/>
        <v>13.330276806693794</v>
      </c>
      <c r="F61" s="63">
        <f t="shared" si="101"/>
        <v>5.5475958507650871</v>
      </c>
      <c r="G61" s="63">
        <f t="shared" si="101"/>
        <v>9.8458364376182015</v>
      </c>
      <c r="H61" s="63">
        <f t="shared" si="101"/>
        <v>2.2923949796549947</v>
      </c>
      <c r="I61" s="63">
        <f t="shared" si="101"/>
        <v>22.620207461745657</v>
      </c>
      <c r="J61" s="184">
        <f t="shared" ref="J61:Q61" si="102">J25*100/$J25</f>
        <v>100</v>
      </c>
      <c r="K61" s="63">
        <f t="shared" si="102"/>
        <v>38.374279648165</v>
      </c>
      <c r="L61" s="63">
        <f t="shared" si="102"/>
        <v>10.051562026084319</v>
      </c>
      <c r="M61" s="63">
        <f t="shared" si="102"/>
        <v>11.889596602972398</v>
      </c>
      <c r="N61" s="63">
        <f t="shared" si="102"/>
        <v>4.7922353654837728</v>
      </c>
      <c r="O61" s="63">
        <f t="shared" si="102"/>
        <v>11.143463754928723</v>
      </c>
      <c r="P61" s="63">
        <f t="shared" si="102"/>
        <v>1.7045799211404307</v>
      </c>
      <c r="Q61" s="63">
        <f t="shared" si="102"/>
        <v>22.044282681225358</v>
      </c>
      <c r="R61" s="63" t="s">
        <v>103</v>
      </c>
      <c r="S61" s="56">
        <f t="shared" si="66"/>
        <v>0.89935271825497409</v>
      </c>
      <c r="T61" s="56">
        <f t="shared" si="67"/>
        <v>1.1628004924720781</v>
      </c>
      <c r="U61" s="56">
        <f t="shared" si="68"/>
        <v>-1.4406802037213957</v>
      </c>
      <c r="V61" s="56">
        <f t="shared" si="69"/>
        <v>-0.75536048528131428</v>
      </c>
      <c r="W61" s="56">
        <f t="shared" si="70"/>
        <v>1.2976273173105213</v>
      </c>
      <c r="X61" s="56">
        <f t="shared" si="71"/>
        <v>-0.58781505851456406</v>
      </c>
      <c r="Y61" s="56">
        <f t="shared" si="72"/>
        <v>-0.57592478052029961</v>
      </c>
    </row>
    <row r="62" spans="1:25" s="202" customFormat="1" ht="20.149999999999999" customHeight="1">
      <c r="A62" s="367" t="s">
        <v>127</v>
      </c>
      <c r="B62" s="367"/>
      <c r="C62" s="367"/>
      <c r="D62" s="367"/>
      <c r="E62" s="367"/>
      <c r="F62" s="367"/>
      <c r="G62" s="367"/>
      <c r="H62" s="367"/>
      <c r="I62" s="367"/>
      <c r="J62" s="367"/>
      <c r="K62" s="367"/>
      <c r="L62" s="367"/>
      <c r="M62" s="367"/>
      <c r="N62" s="367"/>
      <c r="O62" s="367"/>
      <c r="P62" s="367"/>
      <c r="Q62" s="367"/>
      <c r="R62" s="367"/>
      <c r="S62" s="367"/>
      <c r="T62" s="367"/>
      <c r="U62" s="367"/>
      <c r="V62" s="367"/>
      <c r="W62" s="367"/>
      <c r="X62" s="367"/>
      <c r="Y62" s="367"/>
    </row>
    <row r="63" spans="1:25" s="3" customFormat="1" ht="14.65" customHeight="1"/>
    <row r="64" spans="1:25" s="3" customFormat="1" ht="14.65" customHeight="1"/>
    <row r="65" s="3" customFormat="1" ht="14.65" customHeight="1"/>
    <row r="66" s="3" customFormat="1" ht="14.65" customHeight="1"/>
    <row r="67" s="3" customFormat="1" ht="14.65" customHeight="1"/>
    <row r="68" s="3" customFormat="1" ht="14.65" customHeight="1"/>
    <row r="69" s="3" customFormat="1" ht="14.65" customHeight="1"/>
    <row r="70" s="3" customFormat="1" ht="14.65" customHeight="1"/>
    <row r="71" s="3" customFormat="1" ht="14.65" customHeight="1"/>
    <row r="72" s="3" customFormat="1" ht="14.65" customHeight="1"/>
    <row r="73" s="3" customFormat="1" ht="14.65" customHeight="1"/>
    <row r="74" s="3" customFormat="1" ht="14.65" customHeight="1"/>
    <row r="75" s="3" customFormat="1" ht="14.65" customHeight="1"/>
    <row r="76" s="3" customFormat="1" ht="14.65" customHeight="1"/>
    <row r="77" s="3" customFormat="1" ht="14.65" customHeight="1"/>
    <row r="78" s="3" customFormat="1" ht="14.65" customHeight="1"/>
    <row r="79" s="3" customFormat="1" ht="14.65" customHeight="1"/>
    <row r="80" s="3" customFormat="1" ht="14.65" customHeight="1"/>
    <row r="81" s="3" customFormat="1" ht="14.65" customHeight="1"/>
    <row r="82" s="3" customFormat="1" ht="14.65" customHeight="1"/>
    <row r="83" s="3" customFormat="1" ht="14.65" customHeight="1"/>
    <row r="84" s="3" customFormat="1" ht="14.65" customHeight="1"/>
    <row r="85" s="3" customFormat="1" ht="14.65" customHeight="1"/>
    <row r="86" s="3" customFormat="1" ht="14.65" customHeight="1"/>
    <row r="87" s="3" customFormat="1" ht="14.65" customHeight="1"/>
    <row r="88" s="3" customFormat="1" ht="14.65" customHeight="1"/>
    <row r="89" s="3" customFormat="1" ht="14.65" customHeight="1"/>
    <row r="90" s="3" customFormat="1" ht="14.65" customHeight="1"/>
    <row r="91" s="3" customFormat="1" ht="14.65" customHeight="1"/>
    <row r="92" s="3" customFormat="1" ht="14.65" customHeight="1"/>
    <row r="93" s="3" customFormat="1" ht="14.65" customHeight="1"/>
    <row r="94" s="3" customFormat="1" ht="14.65" customHeight="1"/>
    <row r="95" s="3" customFormat="1" ht="14.65" customHeight="1"/>
    <row r="96" s="3" customFormat="1" ht="14.65" customHeight="1"/>
    <row r="97" s="3" customFormat="1" ht="14.65" customHeight="1"/>
    <row r="98" s="3" customFormat="1" ht="14.65" customHeight="1"/>
    <row r="99" s="3" customFormat="1" ht="14.65" customHeight="1"/>
    <row r="100" s="3" customFormat="1" ht="14.65" customHeight="1"/>
    <row r="101" s="3" customFormat="1" ht="14.65" customHeight="1"/>
    <row r="102" s="3" customFormat="1" ht="14.65" customHeight="1"/>
    <row r="103" s="3" customFormat="1" ht="14.65" customHeight="1"/>
    <row r="104" s="3" customFormat="1" ht="14.65" customHeight="1"/>
    <row r="105" s="3" customFormat="1" ht="14.65" customHeight="1"/>
    <row r="106" s="3" customFormat="1" ht="14.65" customHeight="1"/>
    <row r="107" s="3" customFormat="1" ht="14.65" customHeight="1"/>
    <row r="108" s="3" customFormat="1" ht="14.65" customHeight="1"/>
    <row r="109" s="3" customFormat="1" ht="14.65" customHeight="1"/>
    <row r="110" s="3" customFormat="1" ht="14.65" customHeight="1"/>
    <row r="111" s="3" customFormat="1" ht="14.65" customHeight="1"/>
    <row r="112" s="3" customFormat="1" ht="11.5"/>
    <row r="113" s="3" customFormat="1" ht="11.5"/>
    <row r="114" s="3" customFormat="1" ht="11.5"/>
    <row r="115" s="3" customFormat="1" ht="11.5"/>
    <row r="116" s="3" customFormat="1" ht="11.5"/>
    <row r="117" s="3" customFormat="1" ht="11.5"/>
    <row r="118" s="3" customFormat="1" ht="11.5"/>
    <row r="119" s="3" customFormat="1" ht="11.5"/>
    <row r="120" s="3" customFormat="1" ht="11.5"/>
    <row r="121" s="3" customFormat="1" ht="11.5"/>
    <row r="122" s="3" customFormat="1" ht="11.5"/>
    <row r="123" s="3" customFormat="1" ht="11.5"/>
    <row r="124" s="3" customFormat="1" ht="11.5"/>
    <row r="125" s="3" customFormat="1" ht="11.5"/>
    <row r="126" s="3" customFormat="1" ht="11.5"/>
    <row r="127" s="3" customFormat="1" ht="11.5"/>
    <row r="128" s="3" customFormat="1" ht="11.5"/>
    <row r="129" s="3" customFormat="1" ht="11.5"/>
    <row r="130" s="3" customFormat="1" ht="11.5"/>
    <row r="131" s="3" customFormat="1" ht="11.5"/>
    <row r="132" s="3" customFormat="1" ht="11.5"/>
    <row r="133" s="3" customFormat="1" ht="11.5"/>
    <row r="134" s="3" customFormat="1" ht="11.5"/>
    <row r="135" s="3" customFormat="1" ht="11.5"/>
    <row r="136" s="3" customFormat="1" ht="11.5"/>
    <row r="137" s="3" customFormat="1" ht="11.5"/>
    <row r="138" s="3" customFormat="1" ht="11.5"/>
    <row r="139" s="3" customFormat="1" ht="11.5"/>
    <row r="140" s="3" customFormat="1" ht="11.5"/>
    <row r="141" s="3" customFormat="1" ht="11.5"/>
    <row r="142" s="3" customFormat="1" ht="11.5"/>
    <row r="143" s="3" customFormat="1" ht="11.5"/>
    <row r="144" s="3" customFormat="1" ht="11.5"/>
    <row r="145" s="3" customFormat="1" ht="11.5"/>
    <row r="146" s="3" customFormat="1" ht="11.5"/>
  </sheetData>
  <mergeCells count="20">
    <mergeCell ref="J6:J7"/>
    <mergeCell ref="K6:Q6"/>
    <mergeCell ref="J8:Q8"/>
    <mergeCell ref="J26:Q26"/>
    <mergeCell ref="B5:I5"/>
    <mergeCell ref="A62:Y62"/>
    <mergeCell ref="A5:A7"/>
    <mergeCell ref="B6:B7"/>
    <mergeCell ref="C6:I6"/>
    <mergeCell ref="B8:I8"/>
    <mergeCell ref="B26:I26"/>
    <mergeCell ref="B44:I44"/>
    <mergeCell ref="J44:Q44"/>
    <mergeCell ref="R5:Y5"/>
    <mergeCell ref="R6:R7"/>
    <mergeCell ref="S6:Y6"/>
    <mergeCell ref="R8:Y8"/>
    <mergeCell ref="R26:Y26"/>
    <mergeCell ref="R44:Y44"/>
    <mergeCell ref="J5:Q5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"/>
  <sheetViews>
    <sheetView workbookViewId="0">
      <selection activeCell="K12" sqref="K12"/>
    </sheetView>
  </sheetViews>
  <sheetFormatPr baseColWidth="10" defaultColWidth="10.81640625" defaultRowHeight="14.65" customHeight="1"/>
  <cols>
    <col min="1" max="1" width="17.26953125" style="3" customWidth="1"/>
    <col min="2" max="10" width="12.54296875" style="3" customWidth="1"/>
    <col min="11" max="16384" width="10.81640625" style="3"/>
  </cols>
  <sheetData>
    <row r="1" spans="1:10" s="5" customFormat="1" ht="20.25" customHeight="1">
      <c r="A1" s="4" t="s">
        <v>0</v>
      </c>
      <c r="B1" s="4"/>
      <c r="C1" s="4"/>
      <c r="E1" s="4"/>
      <c r="F1" s="4"/>
      <c r="H1" s="4"/>
      <c r="I1" s="4"/>
    </row>
    <row r="2" spans="1:10" ht="14.65" customHeight="1">
      <c r="A2" s="10"/>
      <c r="B2" s="10"/>
      <c r="C2" s="10"/>
      <c r="E2" s="10"/>
      <c r="F2" s="10"/>
      <c r="H2" s="10"/>
      <c r="I2" s="10"/>
    </row>
    <row r="3" spans="1:10" s="9" customFormat="1" ht="14.65" customHeight="1">
      <c r="A3" s="9" t="s">
        <v>264</v>
      </c>
    </row>
    <row r="4" spans="1:10" ht="14.65" customHeight="1" thickBot="1"/>
    <row r="5" spans="1:10" ht="20" customHeight="1" thickBot="1">
      <c r="A5" s="389" t="s">
        <v>16</v>
      </c>
      <c r="B5" s="390">
        <v>2011</v>
      </c>
      <c r="C5" s="390"/>
      <c r="D5" s="390"/>
      <c r="E5" s="390">
        <v>2015</v>
      </c>
      <c r="F5" s="390"/>
      <c r="G5" s="390"/>
      <c r="H5" s="390" t="s">
        <v>11</v>
      </c>
      <c r="I5" s="390"/>
      <c r="J5" s="390"/>
    </row>
    <row r="6" spans="1:10" ht="20" customHeight="1" thickBot="1">
      <c r="A6" s="389"/>
      <c r="B6" s="389" t="s">
        <v>54</v>
      </c>
      <c r="C6" s="389" t="s">
        <v>75</v>
      </c>
      <c r="D6" s="389"/>
      <c r="E6" s="389" t="s">
        <v>54</v>
      </c>
      <c r="F6" s="389" t="s">
        <v>75</v>
      </c>
      <c r="G6" s="389"/>
      <c r="H6" s="389" t="s">
        <v>54</v>
      </c>
      <c r="I6" s="389" t="s">
        <v>75</v>
      </c>
      <c r="J6" s="389"/>
    </row>
    <row r="7" spans="1:10" ht="30" customHeight="1" thickBot="1">
      <c r="A7" s="389"/>
      <c r="B7" s="389"/>
      <c r="C7" s="24" t="s">
        <v>121</v>
      </c>
      <c r="D7" s="24" t="s">
        <v>122</v>
      </c>
      <c r="E7" s="389"/>
      <c r="F7" s="24" t="s">
        <v>121</v>
      </c>
      <c r="G7" s="24" t="s">
        <v>122</v>
      </c>
      <c r="H7" s="389"/>
      <c r="I7" s="24" t="s">
        <v>121</v>
      </c>
      <c r="J7" s="24" t="s">
        <v>122</v>
      </c>
    </row>
    <row r="8" spans="1:10" s="152" customFormat="1" ht="12.5" thickBot="1">
      <c r="A8" s="150"/>
      <c r="B8" s="391" t="s">
        <v>5</v>
      </c>
      <c r="C8" s="391"/>
      <c r="D8" s="391"/>
      <c r="E8" s="391"/>
      <c r="F8" s="391"/>
      <c r="G8" s="391"/>
      <c r="H8" s="391"/>
      <c r="I8" s="391"/>
      <c r="J8" s="392"/>
    </row>
    <row r="9" spans="1:10" ht="14.65" customHeight="1" thickBot="1">
      <c r="A9" s="13" t="s">
        <v>1</v>
      </c>
      <c r="B9" s="22">
        <f>SUM(B10:B23)</f>
        <v>598433</v>
      </c>
      <c r="C9" s="22">
        <f t="shared" ref="C9:G9" si="0">SUM(C10:C23)</f>
        <v>291627</v>
      </c>
      <c r="D9" s="22">
        <f t="shared" si="0"/>
        <v>306806</v>
      </c>
      <c r="E9" s="22">
        <f t="shared" si="0"/>
        <v>592162</v>
      </c>
      <c r="F9" s="22">
        <f t="shared" si="0"/>
        <v>289082</v>
      </c>
      <c r="G9" s="22">
        <f t="shared" si="0"/>
        <v>303080</v>
      </c>
      <c r="H9" s="41">
        <f>E9-B9</f>
        <v>-6271</v>
      </c>
      <c r="I9" s="41">
        <f t="shared" ref="I9" si="1">F9-C9</f>
        <v>-2545</v>
      </c>
      <c r="J9" s="41">
        <f>G9-D9</f>
        <v>-3726</v>
      </c>
    </row>
    <row r="10" spans="1:10" ht="14.65" customHeight="1" thickBot="1">
      <c r="A10" s="14" t="s">
        <v>13</v>
      </c>
      <c r="B10" s="23">
        <f>SUM(C10:D10)</f>
        <v>754</v>
      </c>
      <c r="C10" s="23">
        <v>362</v>
      </c>
      <c r="D10" s="23">
        <v>392</v>
      </c>
      <c r="E10" s="23">
        <f>SUM(F10:G10)</f>
        <v>1118</v>
      </c>
      <c r="F10" s="23">
        <f>'Tab. 2.9'!E27</f>
        <v>528</v>
      </c>
      <c r="G10" s="23">
        <f>'Tab. 2.9'!E60</f>
        <v>590</v>
      </c>
      <c r="H10" s="44">
        <f>E10-B10</f>
        <v>364</v>
      </c>
      <c r="I10" s="44">
        <f>F10-C10</f>
        <v>166</v>
      </c>
      <c r="J10" s="44">
        <f>G10-D10</f>
        <v>198</v>
      </c>
    </row>
    <row r="11" spans="1:10" ht="14.65" customHeight="1" thickBot="1">
      <c r="A11" s="84" t="s">
        <v>14</v>
      </c>
      <c r="B11" s="144">
        <f t="shared" ref="B11:B23" si="2">SUM(C11:D11)</f>
        <v>10398</v>
      </c>
      <c r="C11" s="22">
        <v>4937</v>
      </c>
      <c r="D11" s="22">
        <v>5461</v>
      </c>
      <c r="E11" s="144">
        <f t="shared" ref="E11:E23" si="3">SUM(F11:G11)</f>
        <v>19186</v>
      </c>
      <c r="F11" s="144">
        <f>'Tab. 2.9'!E28</f>
        <v>9211</v>
      </c>
      <c r="G11" s="144">
        <f>'Tab. 2.9'!E61</f>
        <v>9975</v>
      </c>
      <c r="H11" s="41">
        <f t="shared" ref="H11:J23" si="4">E11-B11</f>
        <v>8788</v>
      </c>
      <c r="I11" s="41">
        <f t="shared" si="4"/>
        <v>4274</v>
      </c>
      <c r="J11" s="41">
        <f t="shared" si="4"/>
        <v>4514</v>
      </c>
    </row>
    <row r="12" spans="1:10" ht="14.65" customHeight="1" thickBot="1">
      <c r="A12" s="85" t="s">
        <v>15</v>
      </c>
      <c r="B12" s="147">
        <f t="shared" si="2"/>
        <v>42615</v>
      </c>
      <c r="C12" s="23">
        <v>20856</v>
      </c>
      <c r="D12" s="23">
        <v>21759</v>
      </c>
      <c r="E12" s="147">
        <f t="shared" si="3"/>
        <v>59713</v>
      </c>
      <c r="F12" s="147">
        <f>'Tab. 2.9'!E29</f>
        <v>29278</v>
      </c>
      <c r="G12" s="147">
        <f>'Tab. 2.9'!E62</f>
        <v>30435</v>
      </c>
      <c r="H12" s="44">
        <f t="shared" si="4"/>
        <v>17098</v>
      </c>
      <c r="I12" s="44">
        <f t="shared" si="4"/>
        <v>8422</v>
      </c>
      <c r="J12" s="44">
        <f t="shared" si="4"/>
        <v>8676</v>
      </c>
    </row>
    <row r="13" spans="1:10" ht="14.65" customHeight="1" thickBot="1">
      <c r="A13" s="84" t="s">
        <v>17</v>
      </c>
      <c r="B13" s="144">
        <f t="shared" si="2"/>
        <v>132967</v>
      </c>
      <c r="C13" s="22">
        <v>65375</v>
      </c>
      <c r="D13" s="22">
        <v>67592</v>
      </c>
      <c r="E13" s="144">
        <f t="shared" si="3"/>
        <v>126681</v>
      </c>
      <c r="F13" s="144">
        <f>'Tab. 2.9'!E30</f>
        <v>62365</v>
      </c>
      <c r="G13" s="144">
        <f>'Tab. 2.9'!E63</f>
        <v>64316</v>
      </c>
      <c r="H13" s="41">
        <f t="shared" si="4"/>
        <v>-6286</v>
      </c>
      <c r="I13" s="41">
        <f t="shared" si="4"/>
        <v>-3010</v>
      </c>
      <c r="J13" s="41">
        <f t="shared" si="4"/>
        <v>-3276</v>
      </c>
    </row>
    <row r="14" spans="1:10" ht="14.65" customHeight="1" thickBot="1">
      <c r="A14" s="85" t="s">
        <v>18</v>
      </c>
      <c r="B14" s="147">
        <f t="shared" si="2"/>
        <v>150716</v>
      </c>
      <c r="C14" s="23">
        <v>73712</v>
      </c>
      <c r="D14" s="23">
        <v>77004</v>
      </c>
      <c r="E14" s="147">
        <f t="shared" si="3"/>
        <v>143051</v>
      </c>
      <c r="F14" s="147">
        <f>'Tab. 2.9'!E31</f>
        <v>70100</v>
      </c>
      <c r="G14" s="147">
        <f>'Tab. 2.9'!E64</f>
        <v>72951</v>
      </c>
      <c r="H14" s="44">
        <f t="shared" si="4"/>
        <v>-7665</v>
      </c>
      <c r="I14" s="44">
        <f t="shared" si="4"/>
        <v>-3612</v>
      </c>
      <c r="J14" s="44">
        <f t="shared" si="4"/>
        <v>-4053</v>
      </c>
    </row>
    <row r="15" spans="1:10" ht="14.65" customHeight="1" thickBot="1">
      <c r="A15" s="83" t="s">
        <v>19</v>
      </c>
      <c r="B15" s="144">
        <f t="shared" si="2"/>
        <v>154074</v>
      </c>
      <c r="C15" s="22">
        <v>75651</v>
      </c>
      <c r="D15" s="22">
        <v>78423</v>
      </c>
      <c r="E15" s="144">
        <f t="shared" si="3"/>
        <v>143729</v>
      </c>
      <c r="F15" s="144">
        <f>'Tab. 2.9'!E32</f>
        <v>70597</v>
      </c>
      <c r="G15" s="144">
        <f>'Tab. 2.9'!E65</f>
        <v>73132</v>
      </c>
      <c r="H15" s="41">
        <f t="shared" si="4"/>
        <v>-10345</v>
      </c>
      <c r="I15" s="41">
        <f t="shared" si="4"/>
        <v>-5054</v>
      </c>
      <c r="J15" s="41">
        <f t="shared" si="4"/>
        <v>-5291</v>
      </c>
    </row>
    <row r="16" spans="1:10" ht="14.65" customHeight="1" thickBot="1">
      <c r="A16" s="85" t="s">
        <v>20</v>
      </c>
      <c r="B16" s="147">
        <f t="shared" si="2"/>
        <v>79965</v>
      </c>
      <c r="C16" s="23">
        <v>37946</v>
      </c>
      <c r="D16" s="23">
        <v>42019</v>
      </c>
      <c r="E16" s="147">
        <f t="shared" si="3"/>
        <v>72206</v>
      </c>
      <c r="F16" s="147">
        <f>'Tab. 2.9'!E33</f>
        <v>34432</v>
      </c>
      <c r="G16" s="147">
        <f>'Tab. 2.9'!E66</f>
        <v>37774</v>
      </c>
      <c r="H16" s="44">
        <f t="shared" si="4"/>
        <v>-7759</v>
      </c>
      <c r="I16" s="44">
        <f t="shared" si="4"/>
        <v>-3514</v>
      </c>
      <c r="J16" s="44">
        <f t="shared" si="4"/>
        <v>-4245</v>
      </c>
    </row>
    <row r="17" spans="1:11" ht="14.65" customHeight="1" thickBot="1">
      <c r="A17" s="83" t="s">
        <v>21</v>
      </c>
      <c r="B17" s="144">
        <f t="shared" si="2"/>
        <v>8937</v>
      </c>
      <c r="C17" s="22">
        <v>4318</v>
      </c>
      <c r="D17" s="22">
        <v>4619</v>
      </c>
      <c r="E17" s="144">
        <f t="shared" si="3"/>
        <v>8758</v>
      </c>
      <c r="F17" s="144">
        <f>'Tab. 2.9'!E34</f>
        <v>4155</v>
      </c>
      <c r="G17" s="144">
        <f>'Tab. 2.9'!E67</f>
        <v>4603</v>
      </c>
      <c r="H17" s="41">
        <f t="shared" si="4"/>
        <v>-179</v>
      </c>
      <c r="I17" s="41">
        <f t="shared" si="4"/>
        <v>-163</v>
      </c>
      <c r="J17" s="41">
        <f t="shared" si="4"/>
        <v>-16</v>
      </c>
    </row>
    <row r="18" spans="1:11" ht="14.65" customHeight="1" thickBot="1">
      <c r="A18" s="85" t="s">
        <v>55</v>
      </c>
      <c r="B18" s="147">
        <f t="shared" si="2"/>
        <v>6971</v>
      </c>
      <c r="C18" s="147">
        <v>3314</v>
      </c>
      <c r="D18" s="23">
        <v>3657</v>
      </c>
      <c r="E18" s="147">
        <f t="shared" si="3"/>
        <v>6810</v>
      </c>
      <c r="F18" s="147">
        <f>'Tab. 2.9'!E35</f>
        <v>3307</v>
      </c>
      <c r="G18" s="147">
        <f>'Tab. 2.9'!E68</f>
        <v>3503</v>
      </c>
      <c r="H18" s="44">
        <f t="shared" si="4"/>
        <v>-161</v>
      </c>
      <c r="I18" s="44">
        <f t="shared" si="4"/>
        <v>-7</v>
      </c>
      <c r="J18" s="44">
        <f t="shared" si="4"/>
        <v>-154</v>
      </c>
    </row>
    <row r="19" spans="1:11" ht="14.65" customHeight="1" thickBot="1">
      <c r="A19" s="83" t="s">
        <v>56</v>
      </c>
      <c r="B19" s="144">
        <f t="shared" si="2"/>
        <v>5367</v>
      </c>
      <c r="C19" s="144">
        <v>2533</v>
      </c>
      <c r="D19" s="22">
        <v>2834</v>
      </c>
      <c r="E19" s="144">
        <f t="shared" si="3"/>
        <v>5644</v>
      </c>
      <c r="F19" s="144">
        <f>'Tab. 2.9'!E36</f>
        <v>2658</v>
      </c>
      <c r="G19" s="144">
        <f>'Tab. 2.9'!E69</f>
        <v>2986</v>
      </c>
      <c r="H19" s="41">
        <f t="shared" si="4"/>
        <v>277</v>
      </c>
      <c r="I19" s="41">
        <f t="shared" si="4"/>
        <v>125</v>
      </c>
      <c r="J19" s="41">
        <f t="shared" si="4"/>
        <v>152</v>
      </c>
    </row>
    <row r="20" spans="1:11" ht="14.65" customHeight="1" thickBot="1">
      <c r="A20" s="82" t="s">
        <v>57</v>
      </c>
      <c r="B20" s="147">
        <f t="shared" si="2"/>
        <v>3341</v>
      </c>
      <c r="C20" s="147">
        <v>1560</v>
      </c>
      <c r="D20" s="23">
        <v>1781</v>
      </c>
      <c r="E20" s="147">
        <f t="shared" si="3"/>
        <v>3299</v>
      </c>
      <c r="F20" s="147">
        <f>'Tab. 2.9'!E37</f>
        <v>1607</v>
      </c>
      <c r="G20" s="147">
        <f>'Tab. 2.9'!E70</f>
        <v>1692</v>
      </c>
      <c r="H20" s="44">
        <f t="shared" si="4"/>
        <v>-42</v>
      </c>
      <c r="I20" s="44">
        <f t="shared" si="4"/>
        <v>47</v>
      </c>
      <c r="J20" s="44">
        <f t="shared" si="4"/>
        <v>-89</v>
      </c>
    </row>
    <row r="21" spans="1:11" ht="14.65" customHeight="1" thickBot="1">
      <c r="A21" s="83" t="s">
        <v>58</v>
      </c>
      <c r="B21" s="144">
        <f t="shared" si="2"/>
        <v>1224</v>
      </c>
      <c r="C21" s="144">
        <v>567</v>
      </c>
      <c r="D21" s="22">
        <v>657</v>
      </c>
      <c r="E21" s="144">
        <f t="shared" si="3"/>
        <v>1008</v>
      </c>
      <c r="F21" s="144">
        <f>'Tab. 2.9'!E38</f>
        <v>448</v>
      </c>
      <c r="G21" s="144">
        <f>'Tab. 2.9'!E71</f>
        <v>560</v>
      </c>
      <c r="H21" s="41">
        <f t="shared" si="4"/>
        <v>-216</v>
      </c>
      <c r="I21" s="41">
        <f t="shared" si="4"/>
        <v>-119</v>
      </c>
      <c r="J21" s="41">
        <f t="shared" si="4"/>
        <v>-97</v>
      </c>
    </row>
    <row r="22" spans="1:11" ht="14.65" customHeight="1" thickBot="1">
      <c r="A22" s="82" t="s">
        <v>59</v>
      </c>
      <c r="B22" s="147">
        <f t="shared" si="2"/>
        <v>696</v>
      </c>
      <c r="C22" s="147">
        <v>318</v>
      </c>
      <c r="D22" s="23">
        <v>378</v>
      </c>
      <c r="E22" s="147">
        <f t="shared" si="3"/>
        <v>588</v>
      </c>
      <c r="F22" s="147">
        <f>'Tab. 2.9'!E39</f>
        <v>250</v>
      </c>
      <c r="G22" s="147">
        <f>'Tab. 2.9'!E72</f>
        <v>338</v>
      </c>
      <c r="H22" s="44">
        <f t="shared" si="4"/>
        <v>-108</v>
      </c>
      <c r="I22" s="44">
        <f t="shared" si="4"/>
        <v>-68</v>
      </c>
      <c r="J22" s="44">
        <f t="shared" si="4"/>
        <v>-40</v>
      </c>
    </row>
    <row r="23" spans="1:11" ht="14.65" customHeight="1" thickBot="1">
      <c r="A23" s="83" t="s">
        <v>120</v>
      </c>
      <c r="B23" s="162">
        <f t="shared" si="2"/>
        <v>408</v>
      </c>
      <c r="C23" s="162">
        <v>178</v>
      </c>
      <c r="D23" s="163">
        <v>230</v>
      </c>
      <c r="E23" s="162">
        <f t="shared" si="3"/>
        <v>371</v>
      </c>
      <c r="F23" s="162">
        <f>'Tab. 2.9'!E40</f>
        <v>146</v>
      </c>
      <c r="G23" s="162">
        <f>'Tab. 2.9'!E73</f>
        <v>225</v>
      </c>
      <c r="H23" s="41">
        <f t="shared" si="4"/>
        <v>-37</v>
      </c>
      <c r="I23" s="41">
        <f t="shared" si="4"/>
        <v>-32</v>
      </c>
      <c r="J23" s="41">
        <f t="shared" si="4"/>
        <v>-5</v>
      </c>
    </row>
    <row r="24" spans="1:11" s="152" customFormat="1" ht="12.75" customHeight="1" thickBot="1">
      <c r="A24" s="150"/>
      <c r="B24" s="393" t="s">
        <v>123</v>
      </c>
      <c r="C24" s="393"/>
      <c r="D24" s="393"/>
      <c r="E24" s="393"/>
      <c r="F24" s="393"/>
      <c r="G24" s="393"/>
      <c r="H24" s="393" t="s">
        <v>124</v>
      </c>
      <c r="I24" s="393"/>
      <c r="J24" s="393"/>
      <c r="K24" s="161"/>
    </row>
    <row r="25" spans="1:11" ht="14.65" customHeight="1" thickBot="1">
      <c r="A25" s="13" t="s">
        <v>1</v>
      </c>
      <c r="B25" s="225">
        <f>B9*100/$B9</f>
        <v>100</v>
      </c>
      <c r="C25" s="164">
        <f>C9*100/$B9</f>
        <v>48.731771142299976</v>
      </c>
      <c r="D25" s="164">
        <f t="shared" ref="D25" si="5">D9*100/$B9</f>
        <v>51.268228857700024</v>
      </c>
      <c r="E25" s="225">
        <f>E9*100/$E9</f>
        <v>100</v>
      </c>
      <c r="F25" s="164">
        <f t="shared" ref="F25:G25" si="6">F9*100/$E9</f>
        <v>48.818059922791399</v>
      </c>
      <c r="G25" s="164">
        <f t="shared" si="6"/>
        <v>51.181940077208601</v>
      </c>
      <c r="H25" s="167" t="s">
        <v>103</v>
      </c>
      <c r="I25" s="169">
        <f t="shared" ref="I25:J39" si="7">F25-C25</f>
        <v>8.6288780491422301E-2</v>
      </c>
      <c r="J25" s="169">
        <f t="shared" si="7"/>
        <v>-8.6288780491422301E-2</v>
      </c>
    </row>
    <row r="26" spans="1:11" ht="14.65" customHeight="1" thickBot="1">
      <c r="A26" s="14" t="s">
        <v>13</v>
      </c>
      <c r="B26" s="226">
        <f t="shared" ref="B26:D34" si="8">B10*100/$B10</f>
        <v>100</v>
      </c>
      <c r="C26" s="74">
        <f t="shared" si="8"/>
        <v>48.010610079575599</v>
      </c>
      <c r="D26" s="74">
        <f t="shared" si="8"/>
        <v>51.989389920424401</v>
      </c>
      <c r="E26" s="226">
        <f t="shared" ref="E26:G33" si="9">E10*100/$E10</f>
        <v>100</v>
      </c>
      <c r="F26" s="74">
        <f t="shared" si="9"/>
        <v>47.227191413237925</v>
      </c>
      <c r="G26" s="74">
        <f t="shared" si="9"/>
        <v>52.772808586762075</v>
      </c>
      <c r="H26" s="72" t="s">
        <v>103</v>
      </c>
      <c r="I26" s="72">
        <f t="shared" si="7"/>
        <v>-0.7834186663376741</v>
      </c>
      <c r="J26" s="72">
        <f t="shared" si="7"/>
        <v>0.7834186663376741</v>
      </c>
    </row>
    <row r="27" spans="1:11" ht="14.65" customHeight="1" thickBot="1">
      <c r="A27" s="84" t="s">
        <v>14</v>
      </c>
      <c r="B27" s="227">
        <f t="shared" si="8"/>
        <v>100</v>
      </c>
      <c r="C27" s="73">
        <f t="shared" si="8"/>
        <v>47.480284670128874</v>
      </c>
      <c r="D27" s="73">
        <f t="shared" si="8"/>
        <v>52.519715329871126</v>
      </c>
      <c r="E27" s="227">
        <f t="shared" si="9"/>
        <v>100</v>
      </c>
      <c r="F27" s="73">
        <f t="shared" si="9"/>
        <v>48.008964870217866</v>
      </c>
      <c r="G27" s="73">
        <f t="shared" si="9"/>
        <v>51.991035129782134</v>
      </c>
      <c r="H27" s="168" t="s">
        <v>103</v>
      </c>
      <c r="I27" s="169">
        <f>F27-C27</f>
        <v>0.52868020008899208</v>
      </c>
      <c r="J27" s="169">
        <f t="shared" si="7"/>
        <v>-0.52868020008899208</v>
      </c>
    </row>
    <row r="28" spans="1:11" ht="14.65" customHeight="1" thickBot="1">
      <c r="A28" s="85" t="s">
        <v>15</v>
      </c>
      <c r="B28" s="228">
        <f t="shared" si="8"/>
        <v>100</v>
      </c>
      <c r="C28" s="74">
        <f t="shared" si="8"/>
        <v>48.940513903555086</v>
      </c>
      <c r="D28" s="74">
        <f t="shared" si="8"/>
        <v>51.059486096444914</v>
      </c>
      <c r="E28" s="228">
        <f t="shared" si="9"/>
        <v>100</v>
      </c>
      <c r="F28" s="74">
        <f t="shared" si="9"/>
        <v>49.031199236347192</v>
      </c>
      <c r="G28" s="74">
        <f t="shared" si="9"/>
        <v>50.968800763652808</v>
      </c>
      <c r="H28" s="170" t="s">
        <v>103</v>
      </c>
      <c r="I28" s="72">
        <f t="shared" si="7"/>
        <v>9.0685332792105555E-2</v>
      </c>
      <c r="J28" s="72">
        <f t="shared" si="7"/>
        <v>-9.0685332792105555E-2</v>
      </c>
    </row>
    <row r="29" spans="1:11" ht="14.65" customHeight="1" thickBot="1">
      <c r="A29" s="84" t="s">
        <v>17</v>
      </c>
      <c r="B29" s="227">
        <f t="shared" si="8"/>
        <v>100</v>
      </c>
      <c r="C29" s="73">
        <f t="shared" si="8"/>
        <v>49.166334504049878</v>
      </c>
      <c r="D29" s="73">
        <f t="shared" si="8"/>
        <v>50.833665495950122</v>
      </c>
      <c r="E29" s="227">
        <f t="shared" si="9"/>
        <v>100</v>
      </c>
      <c r="F29" s="73">
        <f t="shared" si="9"/>
        <v>49.229955557660581</v>
      </c>
      <c r="G29" s="73">
        <f t="shared" si="9"/>
        <v>50.770044442339419</v>
      </c>
      <c r="H29" s="168" t="s">
        <v>103</v>
      </c>
      <c r="I29" s="169">
        <f t="shared" si="7"/>
        <v>6.3621053610702916E-2</v>
      </c>
      <c r="J29" s="169">
        <f t="shared" si="7"/>
        <v>-6.3621053610702916E-2</v>
      </c>
    </row>
    <row r="30" spans="1:11" ht="14.65" customHeight="1" thickBot="1">
      <c r="A30" s="85" t="s">
        <v>18</v>
      </c>
      <c r="B30" s="228">
        <f t="shared" si="8"/>
        <v>100</v>
      </c>
      <c r="C30" s="74">
        <f t="shared" si="8"/>
        <v>48.907879720799386</v>
      </c>
      <c r="D30" s="74">
        <f t="shared" si="8"/>
        <v>51.092120279200614</v>
      </c>
      <c r="E30" s="228">
        <f t="shared" si="9"/>
        <v>100</v>
      </c>
      <c r="F30" s="74">
        <f t="shared" si="9"/>
        <v>49.003502247450207</v>
      </c>
      <c r="G30" s="74">
        <f t="shared" si="9"/>
        <v>50.996497752549793</v>
      </c>
      <c r="H30" s="170" t="s">
        <v>103</v>
      </c>
      <c r="I30" s="72">
        <f t="shared" si="7"/>
        <v>9.5622526650821271E-2</v>
      </c>
      <c r="J30" s="72">
        <f t="shared" si="7"/>
        <v>-9.5622526650821271E-2</v>
      </c>
    </row>
    <row r="31" spans="1:11" ht="14.65" customHeight="1" thickBot="1">
      <c r="A31" s="83" t="s">
        <v>19</v>
      </c>
      <c r="B31" s="227">
        <f t="shared" si="8"/>
        <v>100</v>
      </c>
      <c r="C31" s="73">
        <f t="shared" si="8"/>
        <v>49.100432259823201</v>
      </c>
      <c r="D31" s="73">
        <f t="shared" si="8"/>
        <v>50.899567740176799</v>
      </c>
      <c r="E31" s="227">
        <f t="shared" si="9"/>
        <v>100</v>
      </c>
      <c r="F31" s="73">
        <f t="shared" si="9"/>
        <v>49.118132040158912</v>
      </c>
      <c r="G31" s="73">
        <f t="shared" si="9"/>
        <v>50.881867959841088</v>
      </c>
      <c r="H31" s="168" t="s">
        <v>103</v>
      </c>
      <c r="I31" s="169">
        <f t="shared" si="7"/>
        <v>1.7699780335711068E-2</v>
      </c>
      <c r="J31" s="169">
        <f t="shared" si="7"/>
        <v>-1.7699780335711068E-2</v>
      </c>
    </row>
    <row r="32" spans="1:11" ht="14.65" customHeight="1" thickBot="1">
      <c r="A32" s="85" t="s">
        <v>20</v>
      </c>
      <c r="B32" s="228">
        <f t="shared" si="8"/>
        <v>100</v>
      </c>
      <c r="C32" s="74">
        <f t="shared" si="8"/>
        <v>47.453260801600699</v>
      </c>
      <c r="D32" s="74">
        <f t="shared" si="8"/>
        <v>52.546739198399301</v>
      </c>
      <c r="E32" s="228">
        <f t="shared" si="9"/>
        <v>100</v>
      </c>
      <c r="F32" s="74">
        <f t="shared" si="9"/>
        <v>47.685787884663327</v>
      </c>
      <c r="G32" s="74">
        <f t="shared" si="9"/>
        <v>52.314212115336673</v>
      </c>
      <c r="H32" s="170" t="s">
        <v>103</v>
      </c>
      <c r="I32" s="72">
        <f t="shared" si="7"/>
        <v>0.23252708306262804</v>
      </c>
      <c r="J32" s="72">
        <f t="shared" si="7"/>
        <v>-0.23252708306262804</v>
      </c>
    </row>
    <row r="33" spans="1:13" ht="14.65" customHeight="1" thickBot="1">
      <c r="A33" s="83" t="s">
        <v>21</v>
      </c>
      <c r="B33" s="227">
        <f t="shared" si="8"/>
        <v>100</v>
      </c>
      <c r="C33" s="73">
        <f t="shared" si="8"/>
        <v>48.315989705717804</v>
      </c>
      <c r="D33" s="73">
        <f t="shared" si="8"/>
        <v>51.684010294282196</v>
      </c>
      <c r="E33" s="227">
        <f>E17*100/$E17</f>
        <v>100</v>
      </c>
      <c r="F33" s="73">
        <f>F17*100/$E17</f>
        <v>47.44233843343229</v>
      </c>
      <c r="G33" s="73">
        <f t="shared" si="9"/>
        <v>52.55766156656771</v>
      </c>
      <c r="H33" s="168" t="s">
        <v>103</v>
      </c>
      <c r="I33" s="169">
        <f t="shared" si="7"/>
        <v>-0.87365127228551387</v>
      </c>
      <c r="J33" s="169">
        <f t="shared" si="7"/>
        <v>0.87365127228551387</v>
      </c>
    </row>
    <row r="34" spans="1:13" ht="14.65" customHeight="1" thickBot="1">
      <c r="A34" s="85" t="s">
        <v>55</v>
      </c>
      <c r="B34" s="228">
        <f>B18*100/$B18</f>
        <v>100</v>
      </c>
      <c r="C34" s="166">
        <f t="shared" si="8"/>
        <v>47.539807775068141</v>
      </c>
      <c r="D34" s="74">
        <f t="shared" si="8"/>
        <v>52.460192224931859</v>
      </c>
      <c r="E34" s="228">
        <f t="shared" ref="E34:G39" si="10">E18*100/$E18</f>
        <v>100</v>
      </c>
      <c r="F34" s="166">
        <f t="shared" si="10"/>
        <v>48.560939794419973</v>
      </c>
      <c r="G34" s="74">
        <f t="shared" si="10"/>
        <v>51.439060205580027</v>
      </c>
      <c r="H34" s="170" t="s">
        <v>103</v>
      </c>
      <c r="I34" s="170">
        <f t="shared" si="7"/>
        <v>1.0211320193518318</v>
      </c>
      <c r="J34" s="72">
        <f t="shared" si="7"/>
        <v>-1.0211320193518318</v>
      </c>
    </row>
    <row r="35" spans="1:13" ht="14.65" customHeight="1" thickBot="1">
      <c r="A35" s="83" t="s">
        <v>56</v>
      </c>
      <c r="B35" s="227">
        <f t="shared" ref="B35:D39" si="11">B19*100/$B19</f>
        <v>100</v>
      </c>
      <c r="C35" s="165">
        <f t="shared" si="11"/>
        <v>47.195826346189676</v>
      </c>
      <c r="D35" s="73">
        <f t="shared" si="11"/>
        <v>52.804173653810324</v>
      </c>
      <c r="E35" s="227">
        <f t="shared" si="10"/>
        <v>100</v>
      </c>
      <c r="F35" s="165">
        <f t="shared" si="10"/>
        <v>47.09425939050319</v>
      </c>
      <c r="G35" s="73">
        <f t="shared" si="10"/>
        <v>52.90574060949681</v>
      </c>
      <c r="H35" s="168" t="s">
        <v>103</v>
      </c>
      <c r="I35" s="168">
        <f t="shared" si="7"/>
        <v>-0.10156695568648644</v>
      </c>
      <c r="J35" s="169">
        <f t="shared" si="7"/>
        <v>0.10156695568648644</v>
      </c>
    </row>
    <row r="36" spans="1:13" ht="14.65" customHeight="1" thickBot="1">
      <c r="A36" s="82" t="s">
        <v>57</v>
      </c>
      <c r="B36" s="228">
        <f t="shared" si="11"/>
        <v>100</v>
      </c>
      <c r="C36" s="166">
        <f t="shared" si="11"/>
        <v>46.692607003891048</v>
      </c>
      <c r="D36" s="74">
        <f t="shared" si="11"/>
        <v>53.307392996108952</v>
      </c>
      <c r="E36" s="228">
        <f t="shared" si="10"/>
        <v>100</v>
      </c>
      <c r="F36" s="166">
        <f t="shared" si="10"/>
        <v>48.711730827523489</v>
      </c>
      <c r="G36" s="74">
        <f t="shared" si="10"/>
        <v>51.288269172476511</v>
      </c>
      <c r="H36" s="170" t="s">
        <v>103</v>
      </c>
      <c r="I36" s="170">
        <f t="shared" si="7"/>
        <v>2.0191238236324409</v>
      </c>
      <c r="J36" s="72">
        <f t="shared" si="7"/>
        <v>-2.0191238236324409</v>
      </c>
    </row>
    <row r="37" spans="1:13" ht="14.65" customHeight="1" thickBot="1">
      <c r="A37" s="83" t="s">
        <v>58</v>
      </c>
      <c r="B37" s="227">
        <f t="shared" si="11"/>
        <v>100</v>
      </c>
      <c r="C37" s="165">
        <f t="shared" si="11"/>
        <v>46.323529411764703</v>
      </c>
      <c r="D37" s="73">
        <f t="shared" si="11"/>
        <v>53.676470588235297</v>
      </c>
      <c r="E37" s="227">
        <f t="shared" si="10"/>
        <v>100</v>
      </c>
      <c r="F37" s="165">
        <f t="shared" si="10"/>
        <v>44.444444444444443</v>
      </c>
      <c r="G37" s="73">
        <f t="shared" si="10"/>
        <v>55.555555555555557</v>
      </c>
      <c r="H37" s="168" t="s">
        <v>103</v>
      </c>
      <c r="I37" s="168">
        <f t="shared" si="7"/>
        <v>-1.8790849673202601</v>
      </c>
      <c r="J37" s="169">
        <f t="shared" si="7"/>
        <v>1.8790849673202601</v>
      </c>
    </row>
    <row r="38" spans="1:13" ht="14.65" customHeight="1" thickBot="1">
      <c r="A38" s="82" t="s">
        <v>59</v>
      </c>
      <c r="B38" s="228">
        <f t="shared" si="11"/>
        <v>100</v>
      </c>
      <c r="C38" s="166">
        <f t="shared" si="11"/>
        <v>45.689655172413794</v>
      </c>
      <c r="D38" s="74">
        <f t="shared" si="11"/>
        <v>54.310344827586206</v>
      </c>
      <c r="E38" s="228">
        <f t="shared" si="10"/>
        <v>100</v>
      </c>
      <c r="F38" s="166">
        <f t="shared" si="10"/>
        <v>42.517006802721092</v>
      </c>
      <c r="G38" s="74">
        <f t="shared" si="10"/>
        <v>57.482993197278908</v>
      </c>
      <c r="H38" s="170" t="s">
        <v>103</v>
      </c>
      <c r="I38" s="170">
        <f t="shared" si="7"/>
        <v>-3.1726483696927019</v>
      </c>
      <c r="J38" s="72">
        <f t="shared" si="7"/>
        <v>3.1726483696927019</v>
      </c>
    </row>
    <row r="39" spans="1:13" ht="14.65" customHeight="1" thickBot="1">
      <c r="A39" s="83" t="s">
        <v>120</v>
      </c>
      <c r="B39" s="227">
        <f t="shared" si="11"/>
        <v>100</v>
      </c>
      <c r="C39" s="165">
        <f t="shared" si="11"/>
        <v>43.627450980392155</v>
      </c>
      <c r="D39" s="73">
        <f t="shared" si="11"/>
        <v>56.372549019607845</v>
      </c>
      <c r="E39" s="227">
        <f t="shared" si="10"/>
        <v>100</v>
      </c>
      <c r="F39" s="165">
        <f t="shared" si="10"/>
        <v>39.353099730458219</v>
      </c>
      <c r="G39" s="73">
        <f t="shared" si="10"/>
        <v>60.646900269541781</v>
      </c>
      <c r="H39" s="168" t="s">
        <v>103</v>
      </c>
      <c r="I39" s="168">
        <f t="shared" si="7"/>
        <v>-4.274351249933936</v>
      </c>
      <c r="J39" s="169">
        <f t="shared" si="7"/>
        <v>4.274351249933936</v>
      </c>
    </row>
    <row r="40" spans="1:13" s="283" customFormat="1" ht="30" customHeight="1">
      <c r="A40" s="370" t="s">
        <v>127</v>
      </c>
      <c r="B40" s="370"/>
      <c r="C40" s="370"/>
      <c r="D40" s="370"/>
      <c r="E40" s="370"/>
      <c r="F40" s="370"/>
      <c r="G40" s="370"/>
      <c r="H40" s="370"/>
      <c r="I40" s="370"/>
      <c r="J40" s="370"/>
      <c r="K40" s="224"/>
      <c r="L40" s="224"/>
      <c r="M40" s="224"/>
    </row>
  </sheetData>
  <mergeCells count="14">
    <mergeCell ref="A40:J40"/>
    <mergeCell ref="B8:J8"/>
    <mergeCell ref="B24:G24"/>
    <mergeCell ref="H24:J24"/>
    <mergeCell ref="A5:A7"/>
    <mergeCell ref="B5:D5"/>
    <mergeCell ref="E5:G5"/>
    <mergeCell ref="H5:J5"/>
    <mergeCell ref="B6:B7"/>
    <mergeCell ref="C6:D6"/>
    <mergeCell ref="E6:E7"/>
    <mergeCell ref="F6:G6"/>
    <mergeCell ref="H6:H7"/>
    <mergeCell ref="I6:J6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"/>
  <sheetViews>
    <sheetView workbookViewId="0">
      <selection activeCell="L12" sqref="L12"/>
    </sheetView>
  </sheetViews>
  <sheetFormatPr baseColWidth="10" defaultColWidth="10.81640625" defaultRowHeight="14.65" customHeight="1"/>
  <cols>
    <col min="1" max="1" width="17.26953125" style="3" customWidth="1"/>
    <col min="2" max="10" width="12.54296875" style="3" customWidth="1"/>
    <col min="11" max="16384" width="10.81640625" style="3"/>
  </cols>
  <sheetData>
    <row r="1" spans="1:10" s="5" customFormat="1" ht="20.25" customHeight="1">
      <c r="A1" s="4" t="s">
        <v>0</v>
      </c>
      <c r="B1" s="4"/>
      <c r="C1" s="4"/>
      <c r="E1" s="4"/>
      <c r="F1" s="4"/>
      <c r="H1" s="4"/>
      <c r="I1" s="4"/>
    </row>
    <row r="2" spans="1:10" ht="14.65" customHeight="1">
      <c r="A2" s="10"/>
      <c r="B2" s="10"/>
      <c r="C2" s="10"/>
      <c r="E2" s="10"/>
      <c r="F2" s="10"/>
      <c r="H2" s="10"/>
      <c r="I2" s="10"/>
    </row>
    <row r="3" spans="1:10" s="9" customFormat="1" ht="14.65" customHeight="1">
      <c r="A3" s="9" t="s">
        <v>265</v>
      </c>
    </row>
    <row r="4" spans="1:10" ht="14.65" customHeight="1" thickBot="1"/>
    <row r="5" spans="1:10" ht="20" customHeight="1" thickBot="1">
      <c r="A5" s="389" t="s">
        <v>16</v>
      </c>
      <c r="B5" s="390">
        <v>2011</v>
      </c>
      <c r="C5" s="390"/>
      <c r="D5" s="390"/>
      <c r="E5" s="390">
        <v>2015</v>
      </c>
      <c r="F5" s="390"/>
      <c r="G5" s="390"/>
      <c r="H5" s="390" t="s">
        <v>11</v>
      </c>
      <c r="I5" s="390"/>
      <c r="J5" s="390"/>
    </row>
    <row r="6" spans="1:10" ht="20" customHeight="1" thickBot="1">
      <c r="A6" s="389"/>
      <c r="B6" s="389" t="s">
        <v>54</v>
      </c>
      <c r="C6" s="389" t="s">
        <v>75</v>
      </c>
      <c r="D6" s="389"/>
      <c r="E6" s="389" t="s">
        <v>54</v>
      </c>
      <c r="F6" s="389" t="s">
        <v>75</v>
      </c>
      <c r="G6" s="389"/>
      <c r="H6" s="389" t="s">
        <v>54</v>
      </c>
      <c r="I6" s="389" t="s">
        <v>75</v>
      </c>
      <c r="J6" s="389"/>
    </row>
    <row r="7" spans="1:10" ht="30" customHeight="1" thickBot="1">
      <c r="A7" s="389"/>
      <c r="B7" s="389"/>
      <c r="C7" s="24" t="s">
        <v>121</v>
      </c>
      <c r="D7" s="24" t="s">
        <v>122</v>
      </c>
      <c r="E7" s="389"/>
      <c r="F7" s="24" t="s">
        <v>121</v>
      </c>
      <c r="G7" s="24" t="s">
        <v>122</v>
      </c>
      <c r="H7" s="389"/>
      <c r="I7" s="24" t="s">
        <v>121</v>
      </c>
      <c r="J7" s="24" t="s">
        <v>122</v>
      </c>
    </row>
    <row r="8" spans="1:10" s="152" customFormat="1" ht="12.5" thickBot="1">
      <c r="A8" s="150"/>
      <c r="B8" s="391" t="s">
        <v>5</v>
      </c>
      <c r="C8" s="391"/>
      <c r="D8" s="391"/>
      <c r="E8" s="391"/>
      <c r="F8" s="391"/>
      <c r="G8" s="391"/>
      <c r="H8" s="391"/>
      <c r="I8" s="391"/>
      <c r="J8" s="392"/>
    </row>
    <row r="9" spans="1:10" ht="14.65" customHeight="1" thickBot="1">
      <c r="A9" s="13" t="s">
        <v>1</v>
      </c>
      <c r="B9" s="22">
        <f>SUM(B10:B23)</f>
        <v>154013</v>
      </c>
      <c r="C9" s="22">
        <f t="shared" ref="C9:G9" si="0">SUM(C10:C23)</f>
        <v>74197</v>
      </c>
      <c r="D9" s="22">
        <f t="shared" si="0"/>
        <v>79816</v>
      </c>
      <c r="E9" s="22">
        <f t="shared" si="0"/>
        <v>170127</v>
      </c>
      <c r="F9" s="22">
        <f t="shared" si="0"/>
        <v>82466</v>
      </c>
      <c r="G9" s="22">
        <f t="shared" si="0"/>
        <v>87661</v>
      </c>
      <c r="H9" s="41">
        <f>E9-B9</f>
        <v>16114</v>
      </c>
      <c r="I9" s="41">
        <f t="shared" ref="I9" si="1">F9-C9</f>
        <v>8269</v>
      </c>
      <c r="J9" s="41">
        <f>G9-D9</f>
        <v>7845</v>
      </c>
    </row>
    <row r="10" spans="1:10" ht="14.65" customHeight="1" thickBot="1">
      <c r="A10" s="14" t="s">
        <v>13</v>
      </c>
      <c r="B10" s="23">
        <f>SUM(C10:D10)</f>
        <v>696</v>
      </c>
      <c r="C10" s="23">
        <v>335</v>
      </c>
      <c r="D10" s="23">
        <v>361</v>
      </c>
      <c r="E10" s="23">
        <f>SUM(F10:G10)</f>
        <v>823</v>
      </c>
      <c r="F10" s="23">
        <f>'Tab. 2.9'!F27</f>
        <v>398</v>
      </c>
      <c r="G10" s="23">
        <f>'Tab. 2.9'!F60</f>
        <v>425</v>
      </c>
      <c r="H10" s="44">
        <f>E10-B10</f>
        <v>127</v>
      </c>
      <c r="I10" s="44">
        <f>F10-C10</f>
        <v>63</v>
      </c>
      <c r="J10" s="44">
        <f>G10-D10</f>
        <v>64</v>
      </c>
    </row>
    <row r="11" spans="1:10" ht="14.65" customHeight="1" thickBot="1">
      <c r="A11" s="84" t="s">
        <v>14</v>
      </c>
      <c r="B11" s="144">
        <f t="shared" ref="B11:B23" si="2">SUM(C11:D11)</f>
        <v>8772</v>
      </c>
      <c r="C11" s="22">
        <v>4202</v>
      </c>
      <c r="D11" s="22">
        <v>4570</v>
      </c>
      <c r="E11" s="144">
        <f t="shared" ref="E11:E23" si="3">SUM(F11:G11)</f>
        <v>12216</v>
      </c>
      <c r="F11" s="144">
        <f>'Tab. 2.9'!F28</f>
        <v>5912</v>
      </c>
      <c r="G11" s="144">
        <f>'Tab. 2.9'!F61</f>
        <v>6304</v>
      </c>
      <c r="H11" s="41">
        <f t="shared" ref="H11:J23" si="4">E11-B11</f>
        <v>3444</v>
      </c>
      <c r="I11" s="41">
        <f t="shared" si="4"/>
        <v>1710</v>
      </c>
      <c r="J11" s="41">
        <f t="shared" si="4"/>
        <v>1734</v>
      </c>
    </row>
    <row r="12" spans="1:10" ht="14.65" customHeight="1" thickBot="1">
      <c r="A12" s="85" t="s">
        <v>15</v>
      </c>
      <c r="B12" s="147">
        <f t="shared" si="2"/>
        <v>16228</v>
      </c>
      <c r="C12" s="23">
        <v>7830</v>
      </c>
      <c r="D12" s="23">
        <v>8398</v>
      </c>
      <c r="E12" s="147">
        <f t="shared" si="3"/>
        <v>21088</v>
      </c>
      <c r="F12" s="147">
        <f>'Tab. 2.9'!F29</f>
        <v>10380</v>
      </c>
      <c r="G12" s="147">
        <f>'Tab. 2.9'!F62</f>
        <v>10708</v>
      </c>
      <c r="H12" s="44">
        <f t="shared" si="4"/>
        <v>4860</v>
      </c>
      <c r="I12" s="44">
        <f t="shared" si="4"/>
        <v>2550</v>
      </c>
      <c r="J12" s="44">
        <f t="shared" si="4"/>
        <v>2310</v>
      </c>
    </row>
    <row r="13" spans="1:10" ht="14.65" customHeight="1" thickBot="1">
      <c r="A13" s="84" t="s">
        <v>17</v>
      </c>
      <c r="B13" s="144">
        <f t="shared" si="2"/>
        <v>27866</v>
      </c>
      <c r="C13" s="22">
        <v>13448</v>
      </c>
      <c r="D13" s="22">
        <v>14418</v>
      </c>
      <c r="E13" s="144">
        <f t="shared" si="3"/>
        <v>29191</v>
      </c>
      <c r="F13" s="144">
        <f>'Tab. 2.9'!F30</f>
        <v>14119</v>
      </c>
      <c r="G13" s="144">
        <f>'Tab. 2.9'!F63</f>
        <v>15072</v>
      </c>
      <c r="H13" s="41">
        <f t="shared" si="4"/>
        <v>1325</v>
      </c>
      <c r="I13" s="41">
        <f t="shared" si="4"/>
        <v>671</v>
      </c>
      <c r="J13" s="41">
        <f t="shared" si="4"/>
        <v>654</v>
      </c>
    </row>
    <row r="14" spans="1:10" ht="14.65" customHeight="1" thickBot="1">
      <c r="A14" s="85" t="s">
        <v>18</v>
      </c>
      <c r="B14" s="147">
        <f t="shared" si="2"/>
        <v>29265</v>
      </c>
      <c r="C14" s="23">
        <v>14282</v>
      </c>
      <c r="D14" s="23">
        <v>14983</v>
      </c>
      <c r="E14" s="147">
        <f t="shared" si="3"/>
        <v>32088</v>
      </c>
      <c r="F14" s="147">
        <f>'Tab. 2.9'!F31</f>
        <v>15686</v>
      </c>
      <c r="G14" s="147">
        <f>'Tab. 2.9'!F64</f>
        <v>16402</v>
      </c>
      <c r="H14" s="44">
        <f t="shared" si="4"/>
        <v>2823</v>
      </c>
      <c r="I14" s="44">
        <f t="shared" si="4"/>
        <v>1404</v>
      </c>
      <c r="J14" s="44">
        <f t="shared" si="4"/>
        <v>1419</v>
      </c>
    </row>
    <row r="15" spans="1:10" ht="14.65" customHeight="1" thickBot="1">
      <c r="A15" s="83" t="s">
        <v>19</v>
      </c>
      <c r="B15" s="144">
        <f t="shared" si="2"/>
        <v>29714</v>
      </c>
      <c r="C15" s="22">
        <v>14390</v>
      </c>
      <c r="D15" s="22">
        <v>15324</v>
      </c>
      <c r="E15" s="144">
        <f t="shared" si="3"/>
        <v>31422</v>
      </c>
      <c r="F15" s="144">
        <f>'Tab. 2.9'!F32</f>
        <v>15173</v>
      </c>
      <c r="G15" s="144">
        <f>'Tab. 2.9'!F65</f>
        <v>16249</v>
      </c>
      <c r="H15" s="41">
        <f t="shared" si="4"/>
        <v>1708</v>
      </c>
      <c r="I15" s="41">
        <f t="shared" si="4"/>
        <v>783</v>
      </c>
      <c r="J15" s="41">
        <f t="shared" si="4"/>
        <v>925</v>
      </c>
    </row>
    <row r="16" spans="1:10" ht="14.65" customHeight="1" thickBot="1">
      <c r="A16" s="85" t="s">
        <v>20</v>
      </c>
      <c r="B16" s="147">
        <f t="shared" si="2"/>
        <v>19000</v>
      </c>
      <c r="C16" s="23">
        <v>9015</v>
      </c>
      <c r="D16" s="23">
        <v>9985</v>
      </c>
      <c r="E16" s="147">
        <f t="shared" si="3"/>
        <v>18963</v>
      </c>
      <c r="F16" s="147">
        <f>'Tab. 2.9'!F33</f>
        <v>9022</v>
      </c>
      <c r="G16" s="147">
        <f>'Tab. 2.9'!F66</f>
        <v>9941</v>
      </c>
      <c r="H16" s="44">
        <f t="shared" si="4"/>
        <v>-37</v>
      </c>
      <c r="I16" s="44">
        <f t="shared" si="4"/>
        <v>7</v>
      </c>
      <c r="J16" s="44">
        <f t="shared" si="4"/>
        <v>-44</v>
      </c>
    </row>
    <row r="17" spans="1:11" ht="14.65" customHeight="1" thickBot="1">
      <c r="A17" s="83" t="s">
        <v>21</v>
      </c>
      <c r="B17" s="144">
        <f t="shared" si="2"/>
        <v>6897</v>
      </c>
      <c r="C17" s="22">
        <v>3360</v>
      </c>
      <c r="D17" s="22">
        <v>3537</v>
      </c>
      <c r="E17" s="144">
        <f t="shared" si="3"/>
        <v>7685</v>
      </c>
      <c r="F17" s="144">
        <f>'Tab. 2.9'!F34</f>
        <v>3751</v>
      </c>
      <c r="G17" s="144">
        <f>'Tab. 2.9'!F67</f>
        <v>3934</v>
      </c>
      <c r="H17" s="41">
        <f t="shared" si="4"/>
        <v>788</v>
      </c>
      <c r="I17" s="41">
        <f t="shared" si="4"/>
        <v>391</v>
      </c>
      <c r="J17" s="41">
        <f t="shared" si="4"/>
        <v>397</v>
      </c>
    </row>
    <row r="18" spans="1:11" ht="14.65" customHeight="1" thickBot="1">
      <c r="A18" s="85" t="s">
        <v>55</v>
      </c>
      <c r="B18" s="147">
        <f t="shared" si="2"/>
        <v>6157</v>
      </c>
      <c r="C18" s="147">
        <v>2996</v>
      </c>
      <c r="D18" s="23">
        <v>3161</v>
      </c>
      <c r="E18" s="147">
        <f t="shared" si="3"/>
        <v>6736</v>
      </c>
      <c r="F18" s="147">
        <f>'Tab. 2.9'!F35</f>
        <v>3314</v>
      </c>
      <c r="G18" s="147">
        <f>'Tab. 2.9'!F68</f>
        <v>3422</v>
      </c>
      <c r="H18" s="44">
        <f t="shared" si="4"/>
        <v>579</v>
      </c>
      <c r="I18" s="44">
        <f t="shared" si="4"/>
        <v>318</v>
      </c>
      <c r="J18" s="44">
        <f t="shared" si="4"/>
        <v>261</v>
      </c>
    </row>
    <row r="19" spans="1:11" ht="14.65" customHeight="1" thickBot="1">
      <c r="A19" s="83" t="s">
        <v>56</v>
      </c>
      <c r="B19" s="144">
        <f t="shared" si="2"/>
        <v>5260</v>
      </c>
      <c r="C19" s="144">
        <v>2502</v>
      </c>
      <c r="D19" s="22">
        <v>2758</v>
      </c>
      <c r="E19" s="144">
        <f t="shared" si="3"/>
        <v>5872</v>
      </c>
      <c r="F19" s="144">
        <f>'Tab. 2.9'!F36</f>
        <v>2814</v>
      </c>
      <c r="G19" s="144">
        <f>'Tab. 2.9'!F69</f>
        <v>3058</v>
      </c>
      <c r="H19" s="41">
        <f t="shared" si="4"/>
        <v>612</v>
      </c>
      <c r="I19" s="41">
        <f t="shared" si="4"/>
        <v>312</v>
      </c>
      <c r="J19" s="41">
        <f t="shared" si="4"/>
        <v>300</v>
      </c>
    </row>
    <row r="20" spans="1:11" ht="14.65" customHeight="1" thickBot="1">
      <c r="A20" s="82" t="s">
        <v>57</v>
      </c>
      <c r="B20" s="147">
        <f t="shared" si="2"/>
        <v>3189</v>
      </c>
      <c r="C20" s="147">
        <v>1435</v>
      </c>
      <c r="D20" s="23">
        <v>1754</v>
      </c>
      <c r="E20" s="147">
        <f t="shared" si="3"/>
        <v>3252</v>
      </c>
      <c r="F20" s="147">
        <f>'Tab. 2.9'!F37</f>
        <v>1535</v>
      </c>
      <c r="G20" s="147">
        <f>'Tab. 2.9'!F70</f>
        <v>1717</v>
      </c>
      <c r="H20" s="44">
        <f t="shared" si="4"/>
        <v>63</v>
      </c>
      <c r="I20" s="44">
        <f t="shared" si="4"/>
        <v>100</v>
      </c>
      <c r="J20" s="44">
        <f t="shared" si="4"/>
        <v>-37</v>
      </c>
    </row>
    <row r="21" spans="1:11" ht="14.65" customHeight="1" thickBot="1">
      <c r="A21" s="83" t="s">
        <v>58</v>
      </c>
      <c r="B21" s="144">
        <f t="shared" si="2"/>
        <v>674</v>
      </c>
      <c r="C21" s="144">
        <v>284</v>
      </c>
      <c r="D21" s="22">
        <v>390</v>
      </c>
      <c r="E21" s="144">
        <f t="shared" si="3"/>
        <v>586</v>
      </c>
      <c r="F21" s="144">
        <f>'Tab. 2.9'!F38</f>
        <v>254</v>
      </c>
      <c r="G21" s="144">
        <f>'Tab. 2.9'!F71</f>
        <v>332</v>
      </c>
      <c r="H21" s="41">
        <f t="shared" si="4"/>
        <v>-88</v>
      </c>
      <c r="I21" s="41">
        <f t="shared" si="4"/>
        <v>-30</v>
      </c>
      <c r="J21" s="41">
        <f t="shared" si="4"/>
        <v>-58</v>
      </c>
    </row>
    <row r="22" spans="1:11" ht="14.65" customHeight="1" thickBot="1">
      <c r="A22" s="82" t="s">
        <v>59</v>
      </c>
      <c r="B22" s="147">
        <f t="shared" si="2"/>
        <v>219</v>
      </c>
      <c r="C22" s="147">
        <v>84</v>
      </c>
      <c r="D22" s="23">
        <v>135</v>
      </c>
      <c r="E22" s="147">
        <f t="shared" si="3"/>
        <v>134</v>
      </c>
      <c r="F22" s="147">
        <f>'Tab. 2.9'!F39</f>
        <v>69</v>
      </c>
      <c r="G22" s="147">
        <f>'Tab. 2.9'!F72</f>
        <v>65</v>
      </c>
      <c r="H22" s="44">
        <f t="shared" si="4"/>
        <v>-85</v>
      </c>
      <c r="I22" s="44">
        <f t="shared" si="4"/>
        <v>-15</v>
      </c>
      <c r="J22" s="44">
        <f t="shared" si="4"/>
        <v>-70</v>
      </c>
    </row>
    <row r="23" spans="1:11" ht="14.65" customHeight="1" thickBot="1">
      <c r="A23" s="83" t="s">
        <v>120</v>
      </c>
      <c r="B23" s="162">
        <f t="shared" si="2"/>
        <v>76</v>
      </c>
      <c r="C23" s="162">
        <v>34</v>
      </c>
      <c r="D23" s="163">
        <v>42</v>
      </c>
      <c r="E23" s="162">
        <f t="shared" si="3"/>
        <v>71</v>
      </c>
      <c r="F23" s="162">
        <f>'Tab. 2.9'!F40</f>
        <v>39</v>
      </c>
      <c r="G23" s="162">
        <f>'Tab. 2.9'!F73</f>
        <v>32</v>
      </c>
      <c r="H23" s="41">
        <f t="shared" si="4"/>
        <v>-5</v>
      </c>
      <c r="I23" s="41">
        <f t="shared" si="4"/>
        <v>5</v>
      </c>
      <c r="J23" s="41">
        <f>G23-D23</f>
        <v>-10</v>
      </c>
    </row>
    <row r="24" spans="1:11" s="152" customFormat="1" ht="12.75" customHeight="1" thickBot="1">
      <c r="A24" s="150"/>
      <c r="B24" s="393" t="s">
        <v>123</v>
      </c>
      <c r="C24" s="393"/>
      <c r="D24" s="393"/>
      <c r="E24" s="393"/>
      <c r="F24" s="393"/>
      <c r="G24" s="393"/>
      <c r="H24" s="393" t="s">
        <v>124</v>
      </c>
      <c r="I24" s="393"/>
      <c r="J24" s="393"/>
      <c r="K24" s="161"/>
    </row>
    <row r="25" spans="1:11" ht="14.65" customHeight="1" thickBot="1">
      <c r="A25" s="13" t="s">
        <v>1</v>
      </c>
      <c r="B25" s="225">
        <f>B9*100/$B9</f>
        <v>100</v>
      </c>
      <c r="C25" s="164">
        <f>C9*100/$B9</f>
        <v>48.175803341276385</v>
      </c>
      <c r="D25" s="164">
        <f t="shared" ref="D25" si="5">D9*100/$B9</f>
        <v>51.824196658723615</v>
      </c>
      <c r="E25" s="225">
        <f>E9*100/$E9</f>
        <v>100</v>
      </c>
      <c r="F25" s="164">
        <f t="shared" ref="F25:G25" si="6">F9*100/$E9</f>
        <v>48.473199433364485</v>
      </c>
      <c r="G25" s="164">
        <f t="shared" si="6"/>
        <v>51.526800566635515</v>
      </c>
      <c r="H25" s="167" t="s">
        <v>103</v>
      </c>
      <c r="I25" s="169">
        <f t="shared" ref="I25:J39" si="7">F25-C25</f>
        <v>0.29739609208809981</v>
      </c>
      <c r="J25" s="169">
        <f t="shared" si="7"/>
        <v>-0.29739609208809981</v>
      </c>
    </row>
    <row r="26" spans="1:11" ht="14.65" customHeight="1" thickBot="1">
      <c r="A26" s="14" t="s">
        <v>13</v>
      </c>
      <c r="B26" s="226">
        <f t="shared" ref="B26:D34" si="8">B10*100/$B10</f>
        <v>100</v>
      </c>
      <c r="C26" s="74">
        <f t="shared" si="8"/>
        <v>48.132183908045974</v>
      </c>
      <c r="D26" s="74">
        <f t="shared" si="8"/>
        <v>51.867816091954026</v>
      </c>
      <c r="E26" s="226">
        <f t="shared" ref="E26:G33" si="9">E10*100/$E10</f>
        <v>100</v>
      </c>
      <c r="F26" s="74">
        <f t="shared" si="9"/>
        <v>48.359659781287974</v>
      </c>
      <c r="G26" s="74">
        <f t="shared" si="9"/>
        <v>51.640340218712026</v>
      </c>
      <c r="H26" s="72" t="s">
        <v>103</v>
      </c>
      <c r="I26" s="72">
        <f t="shared" si="7"/>
        <v>0.22747587324199969</v>
      </c>
      <c r="J26" s="72">
        <f t="shared" si="7"/>
        <v>-0.22747587324199969</v>
      </c>
    </row>
    <row r="27" spans="1:11" ht="14.65" customHeight="1" thickBot="1">
      <c r="A27" s="84" t="s">
        <v>14</v>
      </c>
      <c r="B27" s="227">
        <f t="shared" si="8"/>
        <v>100</v>
      </c>
      <c r="C27" s="73">
        <f t="shared" si="8"/>
        <v>47.902416780665753</v>
      </c>
      <c r="D27" s="73">
        <f t="shared" si="8"/>
        <v>52.097583219334247</v>
      </c>
      <c r="E27" s="227">
        <f t="shared" si="9"/>
        <v>100</v>
      </c>
      <c r="F27" s="73">
        <f t="shared" si="9"/>
        <v>48.395546823837591</v>
      </c>
      <c r="G27" s="73">
        <f t="shared" si="9"/>
        <v>51.604453176162409</v>
      </c>
      <c r="H27" s="168" t="s">
        <v>103</v>
      </c>
      <c r="I27" s="169">
        <f>F27-C27</f>
        <v>0.49313004317183839</v>
      </c>
      <c r="J27" s="169">
        <f t="shared" si="7"/>
        <v>-0.49313004317183839</v>
      </c>
    </row>
    <row r="28" spans="1:11" ht="14.65" customHeight="1" thickBot="1">
      <c r="A28" s="85" t="s">
        <v>15</v>
      </c>
      <c r="B28" s="228">
        <f t="shared" si="8"/>
        <v>100</v>
      </c>
      <c r="C28" s="74">
        <f t="shared" si="8"/>
        <v>48.249938378111906</v>
      </c>
      <c r="D28" s="74">
        <f t="shared" si="8"/>
        <v>51.750061621888094</v>
      </c>
      <c r="E28" s="228">
        <f t="shared" si="9"/>
        <v>100</v>
      </c>
      <c r="F28" s="74">
        <f t="shared" si="9"/>
        <v>49.222306525037936</v>
      </c>
      <c r="G28" s="74">
        <f t="shared" si="9"/>
        <v>50.777693474962064</v>
      </c>
      <c r="H28" s="170" t="s">
        <v>103</v>
      </c>
      <c r="I28" s="72">
        <f t="shared" si="7"/>
        <v>0.97236814692602991</v>
      </c>
      <c r="J28" s="72">
        <f t="shared" si="7"/>
        <v>-0.97236814692602991</v>
      </c>
    </row>
    <row r="29" spans="1:11" ht="14.65" customHeight="1" thickBot="1">
      <c r="A29" s="84" t="s">
        <v>17</v>
      </c>
      <c r="B29" s="227">
        <f t="shared" si="8"/>
        <v>100</v>
      </c>
      <c r="C29" s="73">
        <f t="shared" si="8"/>
        <v>48.259527739898083</v>
      </c>
      <c r="D29" s="73">
        <f t="shared" si="8"/>
        <v>51.740472260101917</v>
      </c>
      <c r="E29" s="227">
        <f t="shared" si="9"/>
        <v>100</v>
      </c>
      <c r="F29" s="73">
        <f t="shared" si="9"/>
        <v>48.367647562604915</v>
      </c>
      <c r="G29" s="73">
        <f t="shared" si="9"/>
        <v>51.632352437395085</v>
      </c>
      <c r="H29" s="168" t="s">
        <v>103</v>
      </c>
      <c r="I29" s="169">
        <f t="shared" si="7"/>
        <v>0.10811982270683274</v>
      </c>
      <c r="J29" s="169">
        <f t="shared" si="7"/>
        <v>-0.10811982270683274</v>
      </c>
    </row>
    <row r="30" spans="1:11" ht="14.65" customHeight="1" thickBot="1">
      <c r="A30" s="85" t="s">
        <v>18</v>
      </c>
      <c r="B30" s="228">
        <f t="shared" si="8"/>
        <v>100</v>
      </c>
      <c r="C30" s="74">
        <f t="shared" si="8"/>
        <v>48.802323594737743</v>
      </c>
      <c r="D30" s="74">
        <f t="shared" si="8"/>
        <v>51.197676405262257</v>
      </c>
      <c r="E30" s="228">
        <f t="shared" si="9"/>
        <v>100</v>
      </c>
      <c r="F30" s="74">
        <f t="shared" si="9"/>
        <v>48.884318125155822</v>
      </c>
      <c r="G30" s="74">
        <f t="shared" si="9"/>
        <v>51.115681874844178</v>
      </c>
      <c r="H30" s="170" t="s">
        <v>103</v>
      </c>
      <c r="I30" s="72">
        <f t="shared" si="7"/>
        <v>8.1994530418079137E-2</v>
      </c>
      <c r="J30" s="72">
        <f t="shared" si="7"/>
        <v>-8.1994530418079137E-2</v>
      </c>
    </row>
    <row r="31" spans="1:11" ht="14.65" customHeight="1" thickBot="1">
      <c r="A31" s="83" t="s">
        <v>19</v>
      </c>
      <c r="B31" s="227">
        <f t="shared" si="8"/>
        <v>100</v>
      </c>
      <c r="C31" s="73">
        <f t="shared" si="8"/>
        <v>48.428350272598777</v>
      </c>
      <c r="D31" s="73">
        <f t="shared" si="8"/>
        <v>51.571649727401223</v>
      </c>
      <c r="E31" s="227">
        <f t="shared" si="9"/>
        <v>100</v>
      </c>
      <c r="F31" s="73">
        <f t="shared" si="9"/>
        <v>48.287823817707341</v>
      </c>
      <c r="G31" s="73">
        <f t="shared" si="9"/>
        <v>51.712176182292659</v>
      </c>
      <c r="H31" s="168" t="s">
        <v>103</v>
      </c>
      <c r="I31" s="169">
        <f t="shared" si="7"/>
        <v>-0.140526454891436</v>
      </c>
      <c r="J31" s="169">
        <f t="shared" si="7"/>
        <v>0.140526454891436</v>
      </c>
    </row>
    <row r="32" spans="1:11" ht="14.65" customHeight="1" thickBot="1">
      <c r="A32" s="85" t="s">
        <v>20</v>
      </c>
      <c r="B32" s="228">
        <f t="shared" si="8"/>
        <v>100</v>
      </c>
      <c r="C32" s="74">
        <f t="shared" si="8"/>
        <v>47.44736842105263</v>
      </c>
      <c r="D32" s="74">
        <f t="shared" si="8"/>
        <v>52.55263157894737</v>
      </c>
      <c r="E32" s="228">
        <f t="shared" si="9"/>
        <v>100</v>
      </c>
      <c r="F32" s="74">
        <f t="shared" si="9"/>
        <v>47.576860201444916</v>
      </c>
      <c r="G32" s="74">
        <f t="shared" si="9"/>
        <v>52.423139798555084</v>
      </c>
      <c r="H32" s="170" t="s">
        <v>103</v>
      </c>
      <c r="I32" s="72">
        <f t="shared" si="7"/>
        <v>0.1294917803922857</v>
      </c>
      <c r="J32" s="72">
        <f t="shared" si="7"/>
        <v>-0.1294917803922857</v>
      </c>
    </row>
    <row r="33" spans="1:13" ht="14.65" customHeight="1" thickBot="1">
      <c r="A33" s="83" t="s">
        <v>21</v>
      </c>
      <c r="B33" s="227">
        <f t="shared" si="8"/>
        <v>100</v>
      </c>
      <c r="C33" s="73">
        <f t="shared" si="8"/>
        <v>48.716833405828623</v>
      </c>
      <c r="D33" s="73">
        <f t="shared" si="8"/>
        <v>51.283166594171377</v>
      </c>
      <c r="E33" s="227">
        <f>E17*100/$E17</f>
        <v>100</v>
      </c>
      <c r="F33" s="73">
        <f>F17*100/$E17</f>
        <v>48.809368900455432</v>
      </c>
      <c r="G33" s="73">
        <f t="shared" si="9"/>
        <v>51.190631099544568</v>
      </c>
      <c r="H33" s="168" t="s">
        <v>103</v>
      </c>
      <c r="I33" s="169">
        <f t="shared" si="7"/>
        <v>9.2535494626808656E-2</v>
      </c>
      <c r="J33" s="169">
        <f t="shared" si="7"/>
        <v>-9.2535494626808656E-2</v>
      </c>
    </row>
    <row r="34" spans="1:13" ht="14.65" customHeight="1" thickBot="1">
      <c r="A34" s="85" t="s">
        <v>55</v>
      </c>
      <c r="B34" s="228">
        <f>B18*100/$B18</f>
        <v>100</v>
      </c>
      <c r="C34" s="166">
        <f t="shared" si="8"/>
        <v>48.660061718369334</v>
      </c>
      <c r="D34" s="74">
        <f t="shared" si="8"/>
        <v>51.339938281630666</v>
      </c>
      <c r="E34" s="228">
        <f t="shared" ref="E34:G39" si="10">E18*100/$E18</f>
        <v>100</v>
      </c>
      <c r="F34" s="166">
        <f t="shared" si="10"/>
        <v>49.198337292161519</v>
      </c>
      <c r="G34" s="74">
        <f t="shared" si="10"/>
        <v>50.801662707838481</v>
      </c>
      <c r="H34" s="170" t="s">
        <v>103</v>
      </c>
      <c r="I34" s="170">
        <f t="shared" si="7"/>
        <v>0.53827557379218405</v>
      </c>
      <c r="J34" s="72">
        <f t="shared" si="7"/>
        <v>-0.53827557379218405</v>
      </c>
    </row>
    <row r="35" spans="1:13" ht="14.65" customHeight="1" thickBot="1">
      <c r="A35" s="83" t="s">
        <v>56</v>
      </c>
      <c r="B35" s="227">
        <f t="shared" ref="B35:D39" si="11">B19*100/$B19</f>
        <v>100</v>
      </c>
      <c r="C35" s="165">
        <f t="shared" si="11"/>
        <v>47.566539923954373</v>
      </c>
      <c r="D35" s="73">
        <f t="shared" si="11"/>
        <v>52.433460076045627</v>
      </c>
      <c r="E35" s="227">
        <f t="shared" si="10"/>
        <v>100</v>
      </c>
      <c r="F35" s="165">
        <f t="shared" si="10"/>
        <v>47.922343324250683</v>
      </c>
      <c r="G35" s="73">
        <f t="shared" si="10"/>
        <v>52.077656675749317</v>
      </c>
      <c r="H35" s="168" t="s">
        <v>103</v>
      </c>
      <c r="I35" s="168">
        <f t="shared" si="7"/>
        <v>0.35580340029630975</v>
      </c>
      <c r="J35" s="169">
        <f t="shared" si="7"/>
        <v>-0.35580340029630975</v>
      </c>
    </row>
    <row r="36" spans="1:13" ht="14.65" customHeight="1" thickBot="1">
      <c r="A36" s="82" t="s">
        <v>57</v>
      </c>
      <c r="B36" s="228">
        <f t="shared" si="11"/>
        <v>100</v>
      </c>
      <c r="C36" s="166">
        <f t="shared" si="11"/>
        <v>44.998432110379426</v>
      </c>
      <c r="D36" s="74">
        <f t="shared" si="11"/>
        <v>55.001567889620574</v>
      </c>
      <c r="E36" s="228">
        <f t="shared" si="10"/>
        <v>100</v>
      </c>
      <c r="F36" s="166">
        <f t="shared" si="10"/>
        <v>47.20172201722017</v>
      </c>
      <c r="G36" s="74">
        <f t="shared" si="10"/>
        <v>52.79827798277983</v>
      </c>
      <c r="H36" s="170" t="s">
        <v>103</v>
      </c>
      <c r="I36" s="170">
        <f t="shared" si="7"/>
        <v>2.2032899068407445</v>
      </c>
      <c r="J36" s="72">
        <f t="shared" si="7"/>
        <v>-2.2032899068407445</v>
      </c>
    </row>
    <row r="37" spans="1:13" ht="14.65" customHeight="1" thickBot="1">
      <c r="A37" s="83" t="s">
        <v>58</v>
      </c>
      <c r="B37" s="227">
        <f t="shared" si="11"/>
        <v>100</v>
      </c>
      <c r="C37" s="165">
        <f t="shared" si="11"/>
        <v>42.136498516320472</v>
      </c>
      <c r="D37" s="73">
        <f t="shared" si="11"/>
        <v>57.863501483679528</v>
      </c>
      <c r="E37" s="227">
        <f t="shared" si="10"/>
        <v>100</v>
      </c>
      <c r="F37" s="165">
        <f t="shared" si="10"/>
        <v>43.344709897610919</v>
      </c>
      <c r="G37" s="73">
        <f t="shared" si="10"/>
        <v>56.655290102389081</v>
      </c>
      <c r="H37" s="168" t="s">
        <v>103</v>
      </c>
      <c r="I37" s="168">
        <f t="shared" si="7"/>
        <v>1.2082113812904467</v>
      </c>
      <c r="J37" s="169">
        <f t="shared" si="7"/>
        <v>-1.2082113812904467</v>
      </c>
    </row>
    <row r="38" spans="1:13" ht="14.65" customHeight="1" thickBot="1">
      <c r="A38" s="82" t="s">
        <v>59</v>
      </c>
      <c r="B38" s="228">
        <f t="shared" si="11"/>
        <v>100</v>
      </c>
      <c r="C38" s="166">
        <f t="shared" si="11"/>
        <v>38.356164383561641</v>
      </c>
      <c r="D38" s="74">
        <f t="shared" si="11"/>
        <v>61.643835616438359</v>
      </c>
      <c r="E38" s="228">
        <f t="shared" si="10"/>
        <v>100</v>
      </c>
      <c r="F38" s="166">
        <f t="shared" si="10"/>
        <v>51.492537313432834</v>
      </c>
      <c r="G38" s="74">
        <f t="shared" si="10"/>
        <v>48.507462686567166</v>
      </c>
      <c r="H38" s="170" t="s">
        <v>103</v>
      </c>
      <c r="I38" s="170">
        <f t="shared" si="7"/>
        <v>13.136372929871193</v>
      </c>
      <c r="J38" s="72">
        <f t="shared" si="7"/>
        <v>-13.136372929871193</v>
      </c>
    </row>
    <row r="39" spans="1:13" ht="14.65" customHeight="1" thickBot="1">
      <c r="A39" s="83" t="s">
        <v>120</v>
      </c>
      <c r="B39" s="227">
        <f t="shared" si="11"/>
        <v>100</v>
      </c>
      <c r="C39" s="165">
        <f t="shared" si="11"/>
        <v>44.736842105263158</v>
      </c>
      <c r="D39" s="73">
        <f t="shared" si="11"/>
        <v>55.263157894736842</v>
      </c>
      <c r="E39" s="227">
        <f t="shared" si="10"/>
        <v>100</v>
      </c>
      <c r="F39" s="165">
        <f t="shared" si="10"/>
        <v>54.929577464788736</v>
      </c>
      <c r="G39" s="73">
        <f t="shared" si="10"/>
        <v>45.070422535211264</v>
      </c>
      <c r="H39" s="168" t="s">
        <v>103</v>
      </c>
      <c r="I39" s="168">
        <f t="shared" si="7"/>
        <v>10.192735359525578</v>
      </c>
      <c r="J39" s="169">
        <f t="shared" si="7"/>
        <v>-10.192735359525578</v>
      </c>
    </row>
    <row r="40" spans="1:13" s="283" customFormat="1" ht="30" customHeight="1">
      <c r="A40" s="370" t="s">
        <v>127</v>
      </c>
      <c r="B40" s="370"/>
      <c r="C40" s="370"/>
      <c r="D40" s="370"/>
      <c r="E40" s="370"/>
      <c r="F40" s="370"/>
      <c r="G40" s="370"/>
      <c r="H40" s="370"/>
      <c r="I40" s="370"/>
      <c r="J40" s="370"/>
      <c r="K40" s="224"/>
      <c r="L40" s="224"/>
      <c r="M40" s="224"/>
    </row>
  </sheetData>
  <mergeCells count="14">
    <mergeCell ref="A40:J40"/>
    <mergeCell ref="B8:J8"/>
    <mergeCell ref="B24:G24"/>
    <mergeCell ref="H24:J24"/>
    <mergeCell ref="A5:A7"/>
    <mergeCell ref="B5:D5"/>
    <mergeCell ref="E5:G5"/>
    <mergeCell ref="H5:J5"/>
    <mergeCell ref="B6:B7"/>
    <mergeCell ref="C6:D6"/>
    <mergeCell ref="E6:E7"/>
    <mergeCell ref="F6:G6"/>
    <mergeCell ref="H6:H7"/>
    <mergeCell ref="I6:J6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"/>
  <sheetViews>
    <sheetView workbookViewId="0">
      <selection activeCell="L10" sqref="L10"/>
    </sheetView>
  </sheetViews>
  <sheetFormatPr baseColWidth="10" defaultColWidth="10.81640625" defaultRowHeight="14.65" customHeight="1"/>
  <cols>
    <col min="1" max="1" width="17.26953125" style="3" customWidth="1"/>
    <col min="2" max="10" width="12.54296875" style="3" customWidth="1"/>
    <col min="11" max="16384" width="10.81640625" style="3"/>
  </cols>
  <sheetData>
    <row r="1" spans="1:10" s="5" customFormat="1" ht="20.25" customHeight="1">
      <c r="A1" s="4" t="s">
        <v>0</v>
      </c>
      <c r="B1" s="4"/>
      <c r="C1" s="4"/>
      <c r="E1" s="4"/>
      <c r="F1" s="4"/>
      <c r="H1" s="4"/>
      <c r="I1" s="4"/>
    </row>
    <row r="2" spans="1:10" ht="14.65" customHeight="1">
      <c r="A2" s="10"/>
      <c r="B2" s="10"/>
      <c r="C2" s="10"/>
      <c r="E2" s="10"/>
      <c r="F2" s="10"/>
      <c r="H2" s="10"/>
      <c r="I2" s="10"/>
    </row>
    <row r="3" spans="1:10" s="9" customFormat="1" ht="14.65" customHeight="1">
      <c r="A3" s="9" t="s">
        <v>266</v>
      </c>
    </row>
    <row r="4" spans="1:10" ht="14.65" customHeight="1" thickBot="1"/>
    <row r="5" spans="1:10" ht="20" customHeight="1" thickBot="1">
      <c r="A5" s="389" t="s">
        <v>16</v>
      </c>
      <c r="B5" s="390">
        <v>2011</v>
      </c>
      <c r="C5" s="390"/>
      <c r="D5" s="390"/>
      <c r="E5" s="390">
        <v>2015</v>
      </c>
      <c r="F5" s="390"/>
      <c r="G5" s="390"/>
      <c r="H5" s="390" t="s">
        <v>11</v>
      </c>
      <c r="I5" s="390"/>
      <c r="J5" s="390"/>
    </row>
    <row r="6" spans="1:10" ht="20" customHeight="1" thickBot="1">
      <c r="A6" s="389"/>
      <c r="B6" s="389" t="s">
        <v>54</v>
      </c>
      <c r="C6" s="389" t="s">
        <v>75</v>
      </c>
      <c r="D6" s="389"/>
      <c r="E6" s="389" t="s">
        <v>54</v>
      </c>
      <c r="F6" s="389" t="s">
        <v>75</v>
      </c>
      <c r="G6" s="389"/>
      <c r="H6" s="389" t="s">
        <v>54</v>
      </c>
      <c r="I6" s="389" t="s">
        <v>75</v>
      </c>
      <c r="J6" s="389"/>
    </row>
    <row r="7" spans="1:10" ht="30" customHeight="1" thickBot="1">
      <c r="A7" s="389"/>
      <c r="B7" s="389"/>
      <c r="C7" s="24" t="s">
        <v>121</v>
      </c>
      <c r="D7" s="24" t="s">
        <v>122</v>
      </c>
      <c r="E7" s="389"/>
      <c r="F7" s="24" t="s">
        <v>121</v>
      </c>
      <c r="G7" s="24" t="s">
        <v>122</v>
      </c>
      <c r="H7" s="389"/>
      <c r="I7" s="24" t="s">
        <v>121</v>
      </c>
      <c r="J7" s="24" t="s">
        <v>122</v>
      </c>
    </row>
    <row r="8" spans="1:10" s="152" customFormat="1" ht="12.5" thickBot="1">
      <c r="A8" s="150"/>
      <c r="B8" s="391" t="s">
        <v>5</v>
      </c>
      <c r="C8" s="391"/>
      <c r="D8" s="391"/>
      <c r="E8" s="391"/>
      <c r="F8" s="391"/>
      <c r="G8" s="391"/>
      <c r="H8" s="391"/>
      <c r="I8" s="391"/>
      <c r="J8" s="392"/>
    </row>
    <row r="9" spans="1:10" ht="14.65" customHeight="1" thickBot="1">
      <c r="A9" s="13" t="s">
        <v>1</v>
      </c>
      <c r="B9" s="22">
        <f>SUM(B10:B23)</f>
        <v>278564</v>
      </c>
      <c r="C9" s="22">
        <f t="shared" ref="C9:G9" si="0">SUM(C10:C23)</f>
        <v>133981</v>
      </c>
      <c r="D9" s="22">
        <f t="shared" si="0"/>
        <v>144583</v>
      </c>
      <c r="E9" s="22">
        <f t="shared" si="0"/>
        <v>308033</v>
      </c>
      <c r="F9" s="22">
        <f t="shared" si="0"/>
        <v>148334</v>
      </c>
      <c r="G9" s="22">
        <f t="shared" si="0"/>
        <v>159699</v>
      </c>
      <c r="H9" s="41">
        <f>E9-B9</f>
        <v>29469</v>
      </c>
      <c r="I9" s="41">
        <f t="shared" ref="I9" si="1">F9-C9</f>
        <v>14353</v>
      </c>
      <c r="J9" s="41">
        <f>G9-D9</f>
        <v>15116</v>
      </c>
    </row>
    <row r="10" spans="1:10" ht="14.65" customHeight="1" thickBot="1">
      <c r="A10" s="14" t="s">
        <v>13</v>
      </c>
      <c r="B10" s="23">
        <f>SUM(C10:D10)</f>
        <v>1742</v>
      </c>
      <c r="C10" s="23">
        <v>898</v>
      </c>
      <c r="D10" s="23">
        <v>844</v>
      </c>
      <c r="E10" s="23">
        <f>SUM(F10:G10)</f>
        <v>1707</v>
      </c>
      <c r="F10" s="23">
        <f>'Tab. 2.9'!G27</f>
        <v>818</v>
      </c>
      <c r="G10" s="23">
        <f>'Tab. 2.9'!G60</f>
        <v>889</v>
      </c>
      <c r="H10" s="44">
        <f>E10-B10</f>
        <v>-35</v>
      </c>
      <c r="I10" s="44">
        <f>F10-C10</f>
        <v>-80</v>
      </c>
      <c r="J10" s="44">
        <f>G10-D10</f>
        <v>45</v>
      </c>
    </row>
    <row r="11" spans="1:10" ht="14.65" customHeight="1" thickBot="1">
      <c r="A11" s="84" t="s">
        <v>14</v>
      </c>
      <c r="B11" s="144">
        <f t="shared" ref="B11:B23" si="2">SUM(C11:D11)</f>
        <v>20681</v>
      </c>
      <c r="C11" s="22">
        <v>10108</v>
      </c>
      <c r="D11" s="22">
        <v>10573</v>
      </c>
      <c r="E11" s="144">
        <f t="shared" ref="E11:E23" si="3">SUM(F11:G11)</f>
        <v>26640</v>
      </c>
      <c r="F11" s="144">
        <f>'Tab. 2.9'!G28</f>
        <v>12907</v>
      </c>
      <c r="G11" s="144">
        <f>'Tab. 2.9'!G61</f>
        <v>13733</v>
      </c>
      <c r="H11" s="41">
        <f t="shared" ref="H11:J23" si="4">E11-B11</f>
        <v>5959</v>
      </c>
      <c r="I11" s="41">
        <f t="shared" si="4"/>
        <v>2799</v>
      </c>
      <c r="J11" s="41">
        <f t="shared" si="4"/>
        <v>3160</v>
      </c>
    </row>
    <row r="12" spans="1:10" ht="14.65" customHeight="1" thickBot="1">
      <c r="A12" s="85" t="s">
        <v>15</v>
      </c>
      <c r="B12" s="147">
        <f t="shared" si="2"/>
        <v>34288</v>
      </c>
      <c r="C12" s="23">
        <v>16773</v>
      </c>
      <c r="D12" s="23">
        <v>17515</v>
      </c>
      <c r="E12" s="147">
        <f t="shared" si="3"/>
        <v>41589</v>
      </c>
      <c r="F12" s="147">
        <f>'Tab. 2.9'!G29</f>
        <v>20221</v>
      </c>
      <c r="G12" s="147">
        <f>'Tab. 2.9'!G62</f>
        <v>21368</v>
      </c>
      <c r="H12" s="44">
        <f t="shared" si="4"/>
        <v>7301</v>
      </c>
      <c r="I12" s="44">
        <f t="shared" si="4"/>
        <v>3448</v>
      </c>
      <c r="J12" s="44">
        <f t="shared" si="4"/>
        <v>3853</v>
      </c>
    </row>
    <row r="13" spans="1:10" ht="14.65" customHeight="1" thickBot="1">
      <c r="A13" s="84" t="s">
        <v>17</v>
      </c>
      <c r="B13" s="144">
        <f t="shared" si="2"/>
        <v>49078</v>
      </c>
      <c r="C13" s="22">
        <v>23553</v>
      </c>
      <c r="D13" s="22">
        <v>25525</v>
      </c>
      <c r="E13" s="144">
        <f t="shared" si="3"/>
        <v>52275</v>
      </c>
      <c r="F13" s="144">
        <f>'Tab. 2.9'!G30</f>
        <v>25221</v>
      </c>
      <c r="G13" s="144">
        <f>'Tab. 2.9'!G63</f>
        <v>27054</v>
      </c>
      <c r="H13" s="41">
        <f t="shared" si="4"/>
        <v>3197</v>
      </c>
      <c r="I13" s="41">
        <f t="shared" si="4"/>
        <v>1668</v>
      </c>
      <c r="J13" s="41">
        <f t="shared" si="4"/>
        <v>1529</v>
      </c>
    </row>
    <row r="14" spans="1:10" ht="14.65" customHeight="1" thickBot="1">
      <c r="A14" s="85" t="s">
        <v>18</v>
      </c>
      <c r="B14" s="147">
        <f t="shared" si="2"/>
        <v>50861</v>
      </c>
      <c r="C14" s="23">
        <v>24537</v>
      </c>
      <c r="D14" s="23">
        <v>26324</v>
      </c>
      <c r="E14" s="147">
        <f t="shared" si="3"/>
        <v>55289</v>
      </c>
      <c r="F14" s="147">
        <f>'Tab. 2.9'!G31</f>
        <v>26722</v>
      </c>
      <c r="G14" s="147">
        <f>'Tab. 2.9'!G64</f>
        <v>28567</v>
      </c>
      <c r="H14" s="44">
        <f t="shared" si="4"/>
        <v>4428</v>
      </c>
      <c r="I14" s="44">
        <f t="shared" si="4"/>
        <v>2185</v>
      </c>
      <c r="J14" s="44">
        <f t="shared" si="4"/>
        <v>2243</v>
      </c>
    </row>
    <row r="15" spans="1:10" ht="14.65" customHeight="1" thickBot="1">
      <c r="A15" s="83" t="s">
        <v>19</v>
      </c>
      <c r="B15" s="144">
        <f t="shared" si="2"/>
        <v>50889</v>
      </c>
      <c r="C15" s="22">
        <v>24462</v>
      </c>
      <c r="D15" s="22">
        <v>26427</v>
      </c>
      <c r="E15" s="144">
        <f t="shared" si="3"/>
        <v>54236</v>
      </c>
      <c r="F15" s="144">
        <f>'Tab. 2.9'!G32</f>
        <v>26282</v>
      </c>
      <c r="G15" s="144">
        <f>'Tab. 2.9'!G65</f>
        <v>27954</v>
      </c>
      <c r="H15" s="41">
        <f t="shared" si="4"/>
        <v>3347</v>
      </c>
      <c r="I15" s="41">
        <f t="shared" si="4"/>
        <v>1820</v>
      </c>
      <c r="J15" s="41">
        <f t="shared" si="4"/>
        <v>1527</v>
      </c>
    </row>
    <row r="16" spans="1:10" ht="14.65" customHeight="1" thickBot="1">
      <c r="A16" s="85" t="s">
        <v>20</v>
      </c>
      <c r="B16" s="147">
        <f t="shared" si="2"/>
        <v>31341</v>
      </c>
      <c r="C16" s="23">
        <v>14663</v>
      </c>
      <c r="D16" s="23">
        <v>16678</v>
      </c>
      <c r="E16" s="147">
        <f t="shared" si="3"/>
        <v>32829</v>
      </c>
      <c r="F16" s="147">
        <f>'Tab. 2.9'!G33</f>
        <v>15291</v>
      </c>
      <c r="G16" s="147">
        <f>'Tab. 2.9'!G66</f>
        <v>17538</v>
      </c>
      <c r="H16" s="44">
        <f t="shared" si="4"/>
        <v>1488</v>
      </c>
      <c r="I16" s="44">
        <f t="shared" si="4"/>
        <v>628</v>
      </c>
      <c r="J16" s="44">
        <f t="shared" si="4"/>
        <v>860</v>
      </c>
    </row>
    <row r="17" spans="1:11" ht="14.65" customHeight="1" thickBot="1">
      <c r="A17" s="83" t="s">
        <v>21</v>
      </c>
      <c r="B17" s="144">
        <f t="shared" si="2"/>
        <v>12352</v>
      </c>
      <c r="C17" s="22">
        <v>5928</v>
      </c>
      <c r="D17" s="22">
        <v>6424</v>
      </c>
      <c r="E17" s="144">
        <f t="shared" si="3"/>
        <v>13387</v>
      </c>
      <c r="F17" s="144">
        <f>'Tab. 2.9'!G34</f>
        <v>6330</v>
      </c>
      <c r="G17" s="144">
        <f>'Tab. 2.9'!G67</f>
        <v>7057</v>
      </c>
      <c r="H17" s="41">
        <f t="shared" si="4"/>
        <v>1035</v>
      </c>
      <c r="I17" s="41">
        <f t="shared" si="4"/>
        <v>402</v>
      </c>
      <c r="J17" s="41">
        <f t="shared" si="4"/>
        <v>633</v>
      </c>
    </row>
    <row r="18" spans="1:11" ht="14.65" customHeight="1" thickBot="1">
      <c r="A18" s="85" t="s">
        <v>55</v>
      </c>
      <c r="B18" s="147">
        <f t="shared" si="2"/>
        <v>10798</v>
      </c>
      <c r="C18" s="147">
        <v>5270</v>
      </c>
      <c r="D18" s="23">
        <v>5528</v>
      </c>
      <c r="E18" s="147">
        <f t="shared" si="3"/>
        <v>11639</v>
      </c>
      <c r="F18" s="147">
        <f>'Tab. 2.9'!G35</f>
        <v>5671</v>
      </c>
      <c r="G18" s="147">
        <f>'Tab. 2.9'!G68</f>
        <v>5968</v>
      </c>
      <c r="H18" s="44">
        <f t="shared" si="4"/>
        <v>841</v>
      </c>
      <c r="I18" s="44">
        <f t="shared" si="4"/>
        <v>401</v>
      </c>
      <c r="J18" s="44">
        <f t="shared" si="4"/>
        <v>440</v>
      </c>
    </row>
    <row r="19" spans="1:11" ht="14.65" customHeight="1" thickBot="1">
      <c r="A19" s="83" t="s">
        <v>56</v>
      </c>
      <c r="B19" s="144">
        <f t="shared" si="2"/>
        <v>9216</v>
      </c>
      <c r="C19" s="144">
        <v>4458</v>
      </c>
      <c r="D19" s="22">
        <v>4758</v>
      </c>
      <c r="E19" s="144">
        <f t="shared" si="3"/>
        <v>10178</v>
      </c>
      <c r="F19" s="144">
        <f>'Tab. 2.9'!G36</f>
        <v>5027</v>
      </c>
      <c r="G19" s="144">
        <f>'Tab. 2.9'!G69</f>
        <v>5151</v>
      </c>
      <c r="H19" s="41">
        <f t="shared" si="4"/>
        <v>962</v>
      </c>
      <c r="I19" s="41">
        <f t="shared" si="4"/>
        <v>569</v>
      </c>
      <c r="J19" s="41">
        <f t="shared" si="4"/>
        <v>393</v>
      </c>
    </row>
    <row r="20" spans="1:11" ht="14.65" customHeight="1" thickBot="1">
      <c r="A20" s="82" t="s">
        <v>57</v>
      </c>
      <c r="B20" s="147">
        <f t="shared" si="2"/>
        <v>5599</v>
      </c>
      <c r="C20" s="147">
        <v>2585</v>
      </c>
      <c r="D20" s="23">
        <v>3014</v>
      </c>
      <c r="E20" s="147">
        <f t="shared" si="3"/>
        <v>6422</v>
      </c>
      <c r="F20" s="147">
        <f>'Tab. 2.9'!G37</f>
        <v>3066</v>
      </c>
      <c r="G20" s="147">
        <f>'Tab. 2.9'!G70</f>
        <v>3356</v>
      </c>
      <c r="H20" s="44">
        <f t="shared" si="4"/>
        <v>823</v>
      </c>
      <c r="I20" s="44">
        <f t="shared" si="4"/>
        <v>481</v>
      </c>
      <c r="J20" s="44">
        <f t="shared" si="4"/>
        <v>342</v>
      </c>
    </row>
    <row r="21" spans="1:11" ht="14.65" customHeight="1" thickBot="1">
      <c r="A21" s="83" t="s">
        <v>58</v>
      </c>
      <c r="B21" s="144">
        <f t="shared" si="2"/>
        <v>1096</v>
      </c>
      <c r="C21" s="144">
        <v>479</v>
      </c>
      <c r="D21" s="22">
        <v>617</v>
      </c>
      <c r="E21" s="144">
        <f t="shared" si="3"/>
        <v>1180</v>
      </c>
      <c r="F21" s="144">
        <f>'Tab. 2.9'!G38</f>
        <v>490</v>
      </c>
      <c r="G21" s="144">
        <f>'Tab. 2.9'!G71</f>
        <v>690</v>
      </c>
      <c r="H21" s="41">
        <f t="shared" si="4"/>
        <v>84</v>
      </c>
      <c r="I21" s="41">
        <f t="shared" si="4"/>
        <v>11</v>
      </c>
      <c r="J21" s="41">
        <f t="shared" si="4"/>
        <v>73</v>
      </c>
    </row>
    <row r="22" spans="1:11" ht="14.65" customHeight="1" thickBot="1">
      <c r="A22" s="82" t="s">
        <v>59</v>
      </c>
      <c r="B22" s="147">
        <f t="shared" si="2"/>
        <v>430</v>
      </c>
      <c r="C22" s="147">
        <v>185</v>
      </c>
      <c r="D22" s="23">
        <v>245</v>
      </c>
      <c r="E22" s="147">
        <f t="shared" si="3"/>
        <v>468</v>
      </c>
      <c r="F22" s="147">
        <f>'Tab. 2.9'!G39</f>
        <v>202</v>
      </c>
      <c r="G22" s="147">
        <f>'Tab. 2.9'!G72</f>
        <v>266</v>
      </c>
      <c r="H22" s="44">
        <f t="shared" si="4"/>
        <v>38</v>
      </c>
      <c r="I22" s="44">
        <f t="shared" si="4"/>
        <v>17</v>
      </c>
      <c r="J22" s="44">
        <f t="shared" si="4"/>
        <v>21</v>
      </c>
    </row>
    <row r="23" spans="1:11" ht="14.65" customHeight="1" thickBot="1">
      <c r="A23" s="83" t="s">
        <v>120</v>
      </c>
      <c r="B23" s="162">
        <f t="shared" si="2"/>
        <v>193</v>
      </c>
      <c r="C23" s="162">
        <v>82</v>
      </c>
      <c r="D23" s="163">
        <v>111</v>
      </c>
      <c r="E23" s="162">
        <f t="shared" si="3"/>
        <v>194</v>
      </c>
      <c r="F23" s="162">
        <f>'Tab. 2.9'!G40</f>
        <v>86</v>
      </c>
      <c r="G23" s="162">
        <f>'Tab. 2.9'!G73</f>
        <v>108</v>
      </c>
      <c r="H23" s="41">
        <f t="shared" si="4"/>
        <v>1</v>
      </c>
      <c r="I23" s="41">
        <f t="shared" si="4"/>
        <v>4</v>
      </c>
      <c r="J23" s="41">
        <f t="shared" si="4"/>
        <v>-3</v>
      </c>
    </row>
    <row r="24" spans="1:11" s="152" customFormat="1" ht="12.75" customHeight="1" thickBot="1">
      <c r="A24" s="150"/>
      <c r="B24" s="393" t="s">
        <v>123</v>
      </c>
      <c r="C24" s="393"/>
      <c r="D24" s="393"/>
      <c r="E24" s="393"/>
      <c r="F24" s="393"/>
      <c r="G24" s="393"/>
      <c r="H24" s="393" t="s">
        <v>124</v>
      </c>
      <c r="I24" s="393"/>
      <c r="J24" s="393"/>
      <c r="K24" s="161"/>
    </row>
    <row r="25" spans="1:11" ht="14.65" customHeight="1" thickBot="1">
      <c r="A25" s="13" t="s">
        <v>1</v>
      </c>
      <c r="B25" s="225">
        <f>B9*100/$B9</f>
        <v>100</v>
      </c>
      <c r="C25" s="164">
        <f>C9*100/$B9</f>
        <v>48.097026177108312</v>
      </c>
      <c r="D25" s="164">
        <f t="shared" ref="D25" si="5">D9*100/$B9</f>
        <v>51.902973822891688</v>
      </c>
      <c r="E25" s="225">
        <f>E9*100/$E9</f>
        <v>100</v>
      </c>
      <c r="F25" s="164">
        <f t="shared" ref="F25:G25" si="6">F9*100/$E9</f>
        <v>48.155230121448028</v>
      </c>
      <c r="G25" s="164">
        <f t="shared" si="6"/>
        <v>51.844769878551972</v>
      </c>
      <c r="H25" s="167" t="s">
        <v>103</v>
      </c>
      <c r="I25" s="169">
        <f t="shared" ref="I25:J39" si="7">F25-C25</f>
        <v>5.8203944339716429E-2</v>
      </c>
      <c r="J25" s="169">
        <f t="shared" si="7"/>
        <v>-5.8203944339716429E-2</v>
      </c>
    </row>
    <row r="26" spans="1:11" ht="14.65" customHeight="1" thickBot="1">
      <c r="A26" s="14" t="s">
        <v>13</v>
      </c>
      <c r="B26" s="226">
        <f t="shared" ref="B26:D34" si="8">B10*100/$B10</f>
        <v>100</v>
      </c>
      <c r="C26" s="74">
        <f t="shared" si="8"/>
        <v>51.549942594718715</v>
      </c>
      <c r="D26" s="74">
        <f t="shared" si="8"/>
        <v>48.450057405281285</v>
      </c>
      <c r="E26" s="226">
        <f t="shared" ref="E26:G33" si="9">E10*100/$E10</f>
        <v>100</v>
      </c>
      <c r="F26" s="74">
        <f t="shared" si="9"/>
        <v>47.920328060925598</v>
      </c>
      <c r="G26" s="74">
        <f t="shared" si="9"/>
        <v>52.079671939074402</v>
      </c>
      <c r="H26" s="72" t="s">
        <v>103</v>
      </c>
      <c r="I26" s="72">
        <f t="shared" si="7"/>
        <v>-3.6296145337931165</v>
      </c>
      <c r="J26" s="72">
        <f t="shared" si="7"/>
        <v>3.6296145337931165</v>
      </c>
    </row>
    <row r="27" spans="1:11" ht="14.65" customHeight="1" thickBot="1">
      <c r="A27" s="84" t="s">
        <v>14</v>
      </c>
      <c r="B27" s="227">
        <f t="shared" si="8"/>
        <v>100</v>
      </c>
      <c r="C27" s="73">
        <f t="shared" si="8"/>
        <v>48.875779701174991</v>
      </c>
      <c r="D27" s="73">
        <f t="shared" si="8"/>
        <v>51.124220298825009</v>
      </c>
      <c r="E27" s="227">
        <f t="shared" si="9"/>
        <v>100</v>
      </c>
      <c r="F27" s="73">
        <f t="shared" si="9"/>
        <v>48.4496996996997</v>
      </c>
      <c r="G27" s="73">
        <f t="shared" si="9"/>
        <v>51.5503003003003</v>
      </c>
      <c r="H27" s="168" t="s">
        <v>103</v>
      </c>
      <c r="I27" s="169">
        <f>F27-C27</f>
        <v>-0.42608000147529168</v>
      </c>
      <c r="J27" s="169">
        <f t="shared" si="7"/>
        <v>0.42608000147529168</v>
      </c>
    </row>
    <row r="28" spans="1:11" ht="14.65" customHeight="1" thickBot="1">
      <c r="A28" s="85" t="s">
        <v>15</v>
      </c>
      <c r="B28" s="228">
        <f t="shared" si="8"/>
        <v>100</v>
      </c>
      <c r="C28" s="74">
        <f t="shared" si="8"/>
        <v>48.91798880074662</v>
      </c>
      <c r="D28" s="74">
        <f t="shared" si="8"/>
        <v>51.08201119925338</v>
      </c>
      <c r="E28" s="228">
        <f t="shared" si="9"/>
        <v>100</v>
      </c>
      <c r="F28" s="74">
        <f t="shared" si="9"/>
        <v>48.621029599172857</v>
      </c>
      <c r="G28" s="74">
        <f t="shared" si="9"/>
        <v>51.378970400827143</v>
      </c>
      <c r="H28" s="170" t="s">
        <v>103</v>
      </c>
      <c r="I28" s="72">
        <f t="shared" si="7"/>
        <v>-0.29695920157376321</v>
      </c>
      <c r="J28" s="72">
        <f t="shared" si="7"/>
        <v>0.29695920157376321</v>
      </c>
    </row>
    <row r="29" spans="1:11" ht="14.65" customHeight="1" thickBot="1">
      <c r="A29" s="84" t="s">
        <v>17</v>
      </c>
      <c r="B29" s="227">
        <f t="shared" si="8"/>
        <v>100</v>
      </c>
      <c r="C29" s="73">
        <f t="shared" si="8"/>
        <v>47.990953176576063</v>
      </c>
      <c r="D29" s="73">
        <f t="shared" si="8"/>
        <v>52.009046823423937</v>
      </c>
      <c r="E29" s="227">
        <f t="shared" si="9"/>
        <v>100</v>
      </c>
      <c r="F29" s="73">
        <f t="shared" si="9"/>
        <v>48.246771879483504</v>
      </c>
      <c r="G29" s="73">
        <f t="shared" si="9"/>
        <v>51.753228120516496</v>
      </c>
      <c r="H29" s="168" t="s">
        <v>103</v>
      </c>
      <c r="I29" s="169">
        <f t="shared" si="7"/>
        <v>0.25581870290744035</v>
      </c>
      <c r="J29" s="169">
        <f t="shared" si="7"/>
        <v>-0.25581870290744035</v>
      </c>
    </row>
    <row r="30" spans="1:11" ht="14.65" customHeight="1" thickBot="1">
      <c r="A30" s="85" t="s">
        <v>18</v>
      </c>
      <c r="B30" s="228">
        <f t="shared" si="8"/>
        <v>100</v>
      </c>
      <c r="C30" s="74">
        <f t="shared" si="8"/>
        <v>48.243251214093313</v>
      </c>
      <c r="D30" s="74">
        <f t="shared" si="8"/>
        <v>51.756748785906687</v>
      </c>
      <c r="E30" s="228">
        <f t="shared" si="9"/>
        <v>100</v>
      </c>
      <c r="F30" s="74">
        <f t="shared" si="9"/>
        <v>48.331494510662154</v>
      </c>
      <c r="G30" s="74">
        <f t="shared" si="9"/>
        <v>51.668505489337846</v>
      </c>
      <c r="H30" s="170" t="s">
        <v>103</v>
      </c>
      <c r="I30" s="72">
        <f t="shared" si="7"/>
        <v>8.824329656884089E-2</v>
      </c>
      <c r="J30" s="72">
        <f t="shared" si="7"/>
        <v>-8.824329656884089E-2</v>
      </c>
    </row>
    <row r="31" spans="1:11" ht="14.65" customHeight="1" thickBot="1">
      <c r="A31" s="83" t="s">
        <v>19</v>
      </c>
      <c r="B31" s="227">
        <f t="shared" si="8"/>
        <v>100</v>
      </c>
      <c r="C31" s="73">
        <f t="shared" si="8"/>
        <v>48.069327359547252</v>
      </c>
      <c r="D31" s="73">
        <f t="shared" si="8"/>
        <v>51.930672640452748</v>
      </c>
      <c r="E31" s="227">
        <f t="shared" si="9"/>
        <v>100</v>
      </c>
      <c r="F31" s="73">
        <f t="shared" si="9"/>
        <v>48.458588391474301</v>
      </c>
      <c r="G31" s="73">
        <f t="shared" si="9"/>
        <v>51.541411608525699</v>
      </c>
      <c r="H31" s="168" t="s">
        <v>103</v>
      </c>
      <c r="I31" s="169">
        <f t="shared" si="7"/>
        <v>0.38926103192704886</v>
      </c>
      <c r="J31" s="169">
        <f t="shared" si="7"/>
        <v>-0.38926103192704886</v>
      </c>
    </row>
    <row r="32" spans="1:11" ht="14.65" customHeight="1" thickBot="1">
      <c r="A32" s="85" t="s">
        <v>20</v>
      </c>
      <c r="B32" s="228">
        <f t="shared" si="8"/>
        <v>100</v>
      </c>
      <c r="C32" s="74">
        <f t="shared" si="8"/>
        <v>46.78536102868447</v>
      </c>
      <c r="D32" s="74">
        <f t="shared" si="8"/>
        <v>53.21463897131553</v>
      </c>
      <c r="E32" s="228">
        <f t="shared" si="9"/>
        <v>100</v>
      </c>
      <c r="F32" s="74">
        <f t="shared" si="9"/>
        <v>46.577720917481493</v>
      </c>
      <c r="G32" s="74">
        <f t="shared" si="9"/>
        <v>53.422279082518507</v>
      </c>
      <c r="H32" s="170" t="s">
        <v>103</v>
      </c>
      <c r="I32" s="72">
        <f t="shared" si="7"/>
        <v>-0.2076401112029771</v>
      </c>
      <c r="J32" s="72">
        <f t="shared" si="7"/>
        <v>0.2076401112029771</v>
      </c>
    </row>
    <row r="33" spans="1:13" ht="14.65" customHeight="1" thickBot="1">
      <c r="A33" s="83" t="s">
        <v>21</v>
      </c>
      <c r="B33" s="227">
        <f t="shared" si="8"/>
        <v>100</v>
      </c>
      <c r="C33" s="73">
        <f t="shared" si="8"/>
        <v>47.99222797927461</v>
      </c>
      <c r="D33" s="73">
        <f t="shared" si="8"/>
        <v>52.00777202072539</v>
      </c>
      <c r="E33" s="227">
        <f>E17*100/$E17</f>
        <v>100</v>
      </c>
      <c r="F33" s="73">
        <f>F17*100/$E17</f>
        <v>47.284679166355417</v>
      </c>
      <c r="G33" s="73">
        <f t="shared" si="9"/>
        <v>52.715320833644583</v>
      </c>
      <c r="H33" s="168" t="s">
        <v>103</v>
      </c>
      <c r="I33" s="169">
        <f t="shared" si="7"/>
        <v>-0.70754881291919247</v>
      </c>
      <c r="J33" s="169">
        <f t="shared" si="7"/>
        <v>0.70754881291919247</v>
      </c>
    </row>
    <row r="34" spans="1:13" ht="14.65" customHeight="1" thickBot="1">
      <c r="A34" s="85" t="s">
        <v>55</v>
      </c>
      <c r="B34" s="228">
        <f>B18*100/$B18</f>
        <v>100</v>
      </c>
      <c r="C34" s="166">
        <f t="shared" si="8"/>
        <v>48.805334321170584</v>
      </c>
      <c r="D34" s="74">
        <f t="shared" si="8"/>
        <v>51.194665678829416</v>
      </c>
      <c r="E34" s="228">
        <f t="shared" ref="E34:G39" si="10">E18*100/$E18</f>
        <v>100</v>
      </c>
      <c r="F34" s="166">
        <f t="shared" si="10"/>
        <v>48.724117192198641</v>
      </c>
      <c r="G34" s="74">
        <f t="shared" si="10"/>
        <v>51.275882807801359</v>
      </c>
      <c r="H34" s="170" t="s">
        <v>103</v>
      </c>
      <c r="I34" s="170">
        <f t="shared" si="7"/>
        <v>-8.1217128971942998E-2</v>
      </c>
      <c r="J34" s="72">
        <f t="shared" si="7"/>
        <v>8.1217128971942998E-2</v>
      </c>
    </row>
    <row r="35" spans="1:13" ht="14.65" customHeight="1" thickBot="1">
      <c r="A35" s="83" t="s">
        <v>56</v>
      </c>
      <c r="B35" s="227">
        <f t="shared" ref="B35:D39" si="11">B19*100/$B19</f>
        <v>100</v>
      </c>
      <c r="C35" s="165">
        <f t="shared" si="11"/>
        <v>48.372395833333336</v>
      </c>
      <c r="D35" s="73">
        <f t="shared" si="11"/>
        <v>51.627604166666664</v>
      </c>
      <c r="E35" s="227">
        <f t="shared" si="10"/>
        <v>100</v>
      </c>
      <c r="F35" s="165">
        <f t="shared" si="10"/>
        <v>49.390842994694438</v>
      </c>
      <c r="G35" s="73">
        <f t="shared" si="10"/>
        <v>50.609157005305562</v>
      </c>
      <c r="H35" s="168" t="s">
        <v>103</v>
      </c>
      <c r="I35" s="168">
        <f t="shared" si="7"/>
        <v>1.0184471613611024</v>
      </c>
      <c r="J35" s="169">
        <f t="shared" si="7"/>
        <v>-1.0184471613611024</v>
      </c>
    </row>
    <row r="36" spans="1:13" ht="14.65" customHeight="1" thickBot="1">
      <c r="A36" s="82" t="s">
        <v>57</v>
      </c>
      <c r="B36" s="228">
        <f t="shared" si="11"/>
        <v>100</v>
      </c>
      <c r="C36" s="166">
        <f t="shared" si="11"/>
        <v>46.168958742632611</v>
      </c>
      <c r="D36" s="74">
        <f t="shared" si="11"/>
        <v>53.831041257367389</v>
      </c>
      <c r="E36" s="228">
        <f t="shared" si="10"/>
        <v>100</v>
      </c>
      <c r="F36" s="166">
        <f t="shared" si="10"/>
        <v>47.742136406104017</v>
      </c>
      <c r="G36" s="74">
        <f t="shared" si="10"/>
        <v>52.257863593895983</v>
      </c>
      <c r="H36" s="170" t="s">
        <v>103</v>
      </c>
      <c r="I36" s="170">
        <f t="shared" si="7"/>
        <v>1.5731776634714052</v>
      </c>
      <c r="J36" s="72">
        <f t="shared" si="7"/>
        <v>-1.5731776634714052</v>
      </c>
    </row>
    <row r="37" spans="1:13" ht="14.65" customHeight="1" thickBot="1">
      <c r="A37" s="83" t="s">
        <v>58</v>
      </c>
      <c r="B37" s="227">
        <f t="shared" si="11"/>
        <v>100</v>
      </c>
      <c r="C37" s="165">
        <f t="shared" si="11"/>
        <v>43.704379562043798</v>
      </c>
      <c r="D37" s="73">
        <f t="shared" si="11"/>
        <v>56.295620437956202</v>
      </c>
      <c r="E37" s="227">
        <f t="shared" si="10"/>
        <v>100</v>
      </c>
      <c r="F37" s="165">
        <f t="shared" si="10"/>
        <v>41.525423728813557</v>
      </c>
      <c r="G37" s="73">
        <f t="shared" si="10"/>
        <v>58.474576271186443</v>
      </c>
      <c r="H37" s="168" t="s">
        <v>103</v>
      </c>
      <c r="I37" s="168">
        <f t="shared" si="7"/>
        <v>-2.1789558332302406</v>
      </c>
      <c r="J37" s="169">
        <f t="shared" si="7"/>
        <v>2.1789558332302406</v>
      </c>
    </row>
    <row r="38" spans="1:13" ht="14.65" customHeight="1" thickBot="1">
      <c r="A38" s="82" t="s">
        <v>59</v>
      </c>
      <c r="B38" s="228">
        <f t="shared" si="11"/>
        <v>100</v>
      </c>
      <c r="C38" s="166">
        <f t="shared" si="11"/>
        <v>43.02325581395349</v>
      </c>
      <c r="D38" s="74">
        <f t="shared" si="11"/>
        <v>56.97674418604651</v>
      </c>
      <c r="E38" s="228">
        <f t="shared" si="10"/>
        <v>100</v>
      </c>
      <c r="F38" s="166">
        <f t="shared" si="10"/>
        <v>43.162393162393165</v>
      </c>
      <c r="G38" s="74">
        <f t="shared" si="10"/>
        <v>56.837606837606835</v>
      </c>
      <c r="H38" s="170" t="s">
        <v>103</v>
      </c>
      <c r="I38" s="170">
        <f t="shared" si="7"/>
        <v>0.13913734843967518</v>
      </c>
      <c r="J38" s="72">
        <f t="shared" si="7"/>
        <v>-0.13913734843967518</v>
      </c>
    </row>
    <row r="39" spans="1:13" ht="14.65" customHeight="1" thickBot="1">
      <c r="A39" s="83" t="s">
        <v>120</v>
      </c>
      <c r="B39" s="227">
        <f t="shared" si="11"/>
        <v>100</v>
      </c>
      <c r="C39" s="165">
        <f t="shared" si="11"/>
        <v>42.487046632124354</v>
      </c>
      <c r="D39" s="73">
        <f t="shared" si="11"/>
        <v>57.512953367875646</v>
      </c>
      <c r="E39" s="227">
        <f t="shared" si="10"/>
        <v>100</v>
      </c>
      <c r="F39" s="165">
        <f t="shared" si="10"/>
        <v>44.329896907216494</v>
      </c>
      <c r="G39" s="73">
        <f t="shared" si="10"/>
        <v>55.670103092783506</v>
      </c>
      <c r="H39" s="168" t="s">
        <v>103</v>
      </c>
      <c r="I39" s="168">
        <f t="shared" si="7"/>
        <v>1.8428502750921396</v>
      </c>
      <c r="J39" s="169">
        <f t="shared" si="7"/>
        <v>-1.8428502750921396</v>
      </c>
    </row>
    <row r="40" spans="1:13" s="283" customFormat="1" ht="30" customHeight="1">
      <c r="A40" s="370" t="s">
        <v>127</v>
      </c>
      <c r="B40" s="370"/>
      <c r="C40" s="370"/>
      <c r="D40" s="370"/>
      <c r="E40" s="370"/>
      <c r="F40" s="370"/>
      <c r="G40" s="370"/>
      <c r="H40" s="370"/>
      <c r="I40" s="370"/>
      <c r="J40" s="370"/>
      <c r="K40" s="224"/>
      <c r="L40" s="224"/>
      <c r="M40" s="224"/>
    </row>
  </sheetData>
  <mergeCells count="14">
    <mergeCell ref="A40:J40"/>
    <mergeCell ref="B8:J8"/>
    <mergeCell ref="B24:G24"/>
    <mergeCell ref="H24:J24"/>
    <mergeCell ref="A5:A7"/>
    <mergeCell ref="B5:D5"/>
    <mergeCell ref="E5:G5"/>
    <mergeCell ref="H5:J5"/>
    <mergeCell ref="B6:B7"/>
    <mergeCell ref="C6:D6"/>
    <mergeCell ref="E6:E7"/>
    <mergeCell ref="F6:G6"/>
    <mergeCell ref="H6:H7"/>
    <mergeCell ref="I6:J6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"/>
  <sheetViews>
    <sheetView workbookViewId="0">
      <selection activeCell="M9" sqref="M9"/>
    </sheetView>
  </sheetViews>
  <sheetFormatPr baseColWidth="10" defaultColWidth="10.81640625" defaultRowHeight="14.65" customHeight="1"/>
  <cols>
    <col min="1" max="1" width="17.26953125" style="3" customWidth="1"/>
    <col min="2" max="10" width="12.54296875" style="3" customWidth="1"/>
    <col min="11" max="16384" width="10.81640625" style="3"/>
  </cols>
  <sheetData>
    <row r="1" spans="1:10" s="5" customFormat="1" ht="20.25" customHeight="1">
      <c r="A1" s="4" t="s">
        <v>0</v>
      </c>
      <c r="B1" s="4"/>
      <c r="C1" s="4"/>
      <c r="E1" s="4"/>
      <c r="F1" s="4"/>
      <c r="H1" s="4"/>
      <c r="I1" s="4"/>
    </row>
    <row r="2" spans="1:10" ht="14.65" customHeight="1">
      <c r="A2" s="10"/>
      <c r="B2" s="10"/>
      <c r="C2" s="10"/>
      <c r="E2" s="10"/>
      <c r="F2" s="10"/>
      <c r="H2" s="10"/>
      <c r="I2" s="10"/>
    </row>
    <row r="3" spans="1:10" s="9" customFormat="1" ht="14.65" customHeight="1">
      <c r="A3" s="9" t="s">
        <v>267</v>
      </c>
    </row>
    <row r="4" spans="1:10" ht="14.65" customHeight="1" thickBot="1"/>
    <row r="5" spans="1:10" ht="20" customHeight="1" thickBot="1">
      <c r="A5" s="389" t="s">
        <v>16</v>
      </c>
      <c r="B5" s="390">
        <v>2011</v>
      </c>
      <c r="C5" s="390"/>
      <c r="D5" s="390"/>
      <c r="E5" s="390">
        <v>2015</v>
      </c>
      <c r="F5" s="390"/>
      <c r="G5" s="390"/>
      <c r="H5" s="390" t="s">
        <v>11</v>
      </c>
      <c r="I5" s="390"/>
      <c r="J5" s="390"/>
    </row>
    <row r="6" spans="1:10" ht="20" customHeight="1" thickBot="1">
      <c r="A6" s="389"/>
      <c r="B6" s="389" t="s">
        <v>54</v>
      </c>
      <c r="C6" s="389" t="s">
        <v>75</v>
      </c>
      <c r="D6" s="389"/>
      <c r="E6" s="389" t="s">
        <v>54</v>
      </c>
      <c r="F6" s="389" t="s">
        <v>75</v>
      </c>
      <c r="G6" s="389"/>
      <c r="H6" s="389" t="s">
        <v>54</v>
      </c>
      <c r="I6" s="389" t="s">
        <v>75</v>
      </c>
      <c r="J6" s="389"/>
    </row>
    <row r="7" spans="1:10" ht="30" customHeight="1" thickBot="1">
      <c r="A7" s="389"/>
      <c r="B7" s="389"/>
      <c r="C7" s="24" t="s">
        <v>121</v>
      </c>
      <c r="D7" s="24" t="s">
        <v>122</v>
      </c>
      <c r="E7" s="389"/>
      <c r="F7" s="24" t="s">
        <v>121</v>
      </c>
      <c r="G7" s="24" t="s">
        <v>122</v>
      </c>
      <c r="H7" s="389"/>
      <c r="I7" s="24" t="s">
        <v>121</v>
      </c>
      <c r="J7" s="24" t="s">
        <v>122</v>
      </c>
    </row>
    <row r="8" spans="1:10" s="152" customFormat="1" ht="12.5" thickBot="1">
      <c r="A8" s="150"/>
      <c r="B8" s="391" t="s">
        <v>5</v>
      </c>
      <c r="C8" s="391"/>
      <c r="D8" s="391"/>
      <c r="E8" s="391"/>
      <c r="F8" s="391"/>
      <c r="G8" s="391"/>
      <c r="H8" s="391"/>
      <c r="I8" s="391"/>
      <c r="J8" s="392"/>
    </row>
    <row r="9" spans="1:10" ht="14.65" customHeight="1" thickBot="1">
      <c r="A9" s="13" t="s">
        <v>1</v>
      </c>
      <c r="B9" s="22">
        <f>SUM(B10:B23)</f>
        <v>93458</v>
      </c>
      <c r="C9" s="22">
        <f t="shared" ref="C9:G9" si="0">SUM(C10:C23)</f>
        <v>45420</v>
      </c>
      <c r="D9" s="22">
        <f t="shared" si="0"/>
        <v>48038</v>
      </c>
      <c r="E9" s="22">
        <f t="shared" si="0"/>
        <v>103780</v>
      </c>
      <c r="F9" s="22">
        <f t="shared" si="0"/>
        <v>50578</v>
      </c>
      <c r="G9" s="22">
        <f t="shared" si="0"/>
        <v>53202</v>
      </c>
      <c r="H9" s="41">
        <f>E9-B9</f>
        <v>10322</v>
      </c>
      <c r="I9" s="41">
        <f t="shared" ref="I9" si="1">F9-C9</f>
        <v>5158</v>
      </c>
      <c r="J9" s="41">
        <f>G9-D9</f>
        <v>5164</v>
      </c>
    </row>
    <row r="10" spans="1:10" ht="14.65" customHeight="1" thickBot="1">
      <c r="A10" s="14" t="s">
        <v>13</v>
      </c>
      <c r="B10" s="23">
        <f>SUM(C10:D10)</f>
        <v>404</v>
      </c>
      <c r="C10" s="23">
        <v>190</v>
      </c>
      <c r="D10" s="23">
        <v>214</v>
      </c>
      <c r="E10" s="23">
        <f>SUM(F10:G10)</f>
        <v>422</v>
      </c>
      <c r="F10" s="23">
        <f>'Tab. 2.9'!H27</f>
        <v>202</v>
      </c>
      <c r="G10" s="23">
        <f>'Tab. 2.9'!H60</f>
        <v>220</v>
      </c>
      <c r="H10" s="44">
        <f>E10-B10</f>
        <v>18</v>
      </c>
      <c r="I10" s="44">
        <f>F10-C10</f>
        <v>12</v>
      </c>
      <c r="J10" s="44">
        <f>G10-D10</f>
        <v>6</v>
      </c>
    </row>
    <row r="11" spans="1:10" ht="14.65" customHeight="1" thickBot="1">
      <c r="A11" s="84" t="s">
        <v>14</v>
      </c>
      <c r="B11" s="144">
        <f t="shared" ref="B11:B23" si="2">SUM(C11:D11)</f>
        <v>4865</v>
      </c>
      <c r="C11" s="22">
        <v>2388</v>
      </c>
      <c r="D11" s="22">
        <v>2477</v>
      </c>
      <c r="E11" s="144">
        <f t="shared" ref="E11:E23" si="3">SUM(F11:G11)</f>
        <v>7181</v>
      </c>
      <c r="F11" s="144">
        <f>'Tab. 2.9'!H28</f>
        <v>3524</v>
      </c>
      <c r="G11" s="144">
        <f>'Tab. 2.9'!H61</f>
        <v>3657</v>
      </c>
      <c r="H11" s="41">
        <f t="shared" ref="H11:J23" si="4">E11-B11</f>
        <v>2316</v>
      </c>
      <c r="I11" s="41">
        <f t="shared" si="4"/>
        <v>1136</v>
      </c>
      <c r="J11" s="41">
        <f t="shared" si="4"/>
        <v>1180</v>
      </c>
    </row>
    <row r="12" spans="1:10" ht="14.65" customHeight="1" thickBot="1">
      <c r="A12" s="85" t="s">
        <v>15</v>
      </c>
      <c r="B12" s="147">
        <f t="shared" si="2"/>
        <v>8862</v>
      </c>
      <c r="C12" s="23">
        <v>4358</v>
      </c>
      <c r="D12" s="23">
        <v>4504</v>
      </c>
      <c r="E12" s="147">
        <f t="shared" si="3"/>
        <v>12296</v>
      </c>
      <c r="F12" s="147">
        <f>'Tab. 2.9'!H29</f>
        <v>6023</v>
      </c>
      <c r="G12" s="147">
        <f>'Tab. 2.9'!H62</f>
        <v>6273</v>
      </c>
      <c r="H12" s="44">
        <f t="shared" si="4"/>
        <v>3434</v>
      </c>
      <c r="I12" s="44">
        <f t="shared" si="4"/>
        <v>1665</v>
      </c>
      <c r="J12" s="44">
        <f t="shared" si="4"/>
        <v>1769</v>
      </c>
    </row>
    <row r="13" spans="1:10" ht="14.65" customHeight="1" thickBot="1">
      <c r="A13" s="84" t="s">
        <v>17</v>
      </c>
      <c r="B13" s="144">
        <f t="shared" si="2"/>
        <v>16982</v>
      </c>
      <c r="C13" s="22">
        <v>8189</v>
      </c>
      <c r="D13" s="22">
        <v>8793</v>
      </c>
      <c r="E13" s="144">
        <f t="shared" si="3"/>
        <v>18516</v>
      </c>
      <c r="F13" s="144">
        <f>'Tab. 2.9'!H30</f>
        <v>9010</v>
      </c>
      <c r="G13" s="144">
        <f>'Tab. 2.9'!H63</f>
        <v>9506</v>
      </c>
      <c r="H13" s="41">
        <f t="shared" si="4"/>
        <v>1534</v>
      </c>
      <c r="I13" s="41">
        <f t="shared" si="4"/>
        <v>821</v>
      </c>
      <c r="J13" s="41">
        <f t="shared" si="4"/>
        <v>713</v>
      </c>
    </row>
    <row r="14" spans="1:10" ht="14.65" customHeight="1" thickBot="1">
      <c r="A14" s="85" t="s">
        <v>18</v>
      </c>
      <c r="B14" s="147">
        <f t="shared" si="2"/>
        <v>18323</v>
      </c>
      <c r="C14" s="23">
        <v>8958</v>
      </c>
      <c r="D14" s="23">
        <v>9365</v>
      </c>
      <c r="E14" s="147">
        <f t="shared" si="3"/>
        <v>19913</v>
      </c>
      <c r="F14" s="147">
        <f>'Tab. 2.9'!H31</f>
        <v>9855</v>
      </c>
      <c r="G14" s="147">
        <f>'Tab. 2.9'!H64</f>
        <v>10058</v>
      </c>
      <c r="H14" s="44">
        <f t="shared" si="4"/>
        <v>1590</v>
      </c>
      <c r="I14" s="44">
        <f t="shared" si="4"/>
        <v>897</v>
      </c>
      <c r="J14" s="44">
        <f t="shared" si="4"/>
        <v>693</v>
      </c>
    </row>
    <row r="15" spans="1:10" ht="14.65" customHeight="1" thickBot="1">
      <c r="A15" s="83" t="s">
        <v>19</v>
      </c>
      <c r="B15" s="144">
        <f t="shared" si="2"/>
        <v>18927</v>
      </c>
      <c r="C15" s="22">
        <v>9285</v>
      </c>
      <c r="D15" s="22">
        <v>9642</v>
      </c>
      <c r="E15" s="144">
        <f t="shared" si="3"/>
        <v>19692</v>
      </c>
      <c r="F15" s="144">
        <f>'Tab. 2.9'!H32</f>
        <v>9629</v>
      </c>
      <c r="G15" s="144">
        <f>'Tab. 2.9'!H65</f>
        <v>10063</v>
      </c>
      <c r="H15" s="41">
        <f t="shared" si="4"/>
        <v>765</v>
      </c>
      <c r="I15" s="41">
        <f t="shared" si="4"/>
        <v>344</v>
      </c>
      <c r="J15" s="41">
        <f t="shared" si="4"/>
        <v>421</v>
      </c>
    </row>
    <row r="16" spans="1:10" ht="14.65" customHeight="1" thickBot="1">
      <c r="A16" s="85" t="s">
        <v>20</v>
      </c>
      <c r="B16" s="147">
        <f t="shared" si="2"/>
        <v>12440</v>
      </c>
      <c r="C16" s="23">
        <v>5995</v>
      </c>
      <c r="D16" s="23">
        <v>6445</v>
      </c>
      <c r="E16" s="147">
        <f t="shared" si="3"/>
        <v>11895</v>
      </c>
      <c r="F16" s="147">
        <f>'Tab. 2.9'!H33</f>
        <v>5708</v>
      </c>
      <c r="G16" s="147">
        <f>'Tab. 2.9'!H66</f>
        <v>6187</v>
      </c>
      <c r="H16" s="44">
        <f t="shared" si="4"/>
        <v>-545</v>
      </c>
      <c r="I16" s="44">
        <f t="shared" si="4"/>
        <v>-287</v>
      </c>
      <c r="J16" s="44">
        <f t="shared" si="4"/>
        <v>-258</v>
      </c>
    </row>
    <row r="17" spans="1:11" ht="14.65" customHeight="1" thickBot="1">
      <c r="A17" s="83" t="s">
        <v>21</v>
      </c>
      <c r="B17" s="144">
        <f t="shared" si="2"/>
        <v>4116</v>
      </c>
      <c r="C17" s="22">
        <v>1999</v>
      </c>
      <c r="D17" s="22">
        <v>2117</v>
      </c>
      <c r="E17" s="144">
        <f t="shared" si="3"/>
        <v>4575</v>
      </c>
      <c r="F17" s="144">
        <f>'Tab. 2.9'!H34</f>
        <v>2213</v>
      </c>
      <c r="G17" s="144">
        <f>'Tab. 2.9'!H67</f>
        <v>2362</v>
      </c>
      <c r="H17" s="41">
        <f t="shared" si="4"/>
        <v>459</v>
      </c>
      <c r="I17" s="41">
        <f t="shared" si="4"/>
        <v>214</v>
      </c>
      <c r="J17" s="41">
        <f t="shared" si="4"/>
        <v>245</v>
      </c>
    </row>
    <row r="18" spans="1:11" ht="14.65" customHeight="1" thickBot="1">
      <c r="A18" s="85" t="s">
        <v>55</v>
      </c>
      <c r="B18" s="147">
        <f t="shared" si="2"/>
        <v>3452</v>
      </c>
      <c r="C18" s="147">
        <v>1638</v>
      </c>
      <c r="D18" s="23">
        <v>1814</v>
      </c>
      <c r="E18" s="147">
        <f t="shared" si="3"/>
        <v>3937</v>
      </c>
      <c r="F18" s="147">
        <f>'Tab. 2.9'!H35</f>
        <v>1869</v>
      </c>
      <c r="G18" s="147">
        <f>'Tab. 2.9'!H68</f>
        <v>2068</v>
      </c>
      <c r="H18" s="44">
        <f t="shared" si="4"/>
        <v>485</v>
      </c>
      <c r="I18" s="44">
        <f t="shared" si="4"/>
        <v>231</v>
      </c>
      <c r="J18" s="44">
        <f t="shared" si="4"/>
        <v>254</v>
      </c>
    </row>
    <row r="19" spans="1:11" ht="14.65" customHeight="1" thickBot="1">
      <c r="A19" s="83" t="s">
        <v>56</v>
      </c>
      <c r="B19" s="144">
        <f t="shared" si="2"/>
        <v>2975</v>
      </c>
      <c r="C19" s="144">
        <v>1444</v>
      </c>
      <c r="D19" s="22">
        <v>1531</v>
      </c>
      <c r="E19" s="144">
        <f t="shared" si="3"/>
        <v>3182</v>
      </c>
      <c r="F19" s="144">
        <f>'Tab. 2.9'!H36</f>
        <v>1570</v>
      </c>
      <c r="G19" s="144">
        <f>'Tab. 2.9'!H69</f>
        <v>1612</v>
      </c>
      <c r="H19" s="41">
        <f t="shared" si="4"/>
        <v>207</v>
      </c>
      <c r="I19" s="41">
        <f t="shared" si="4"/>
        <v>126</v>
      </c>
      <c r="J19" s="41">
        <f t="shared" si="4"/>
        <v>81</v>
      </c>
    </row>
    <row r="20" spans="1:11" ht="14.65" customHeight="1" thickBot="1">
      <c r="A20" s="82" t="s">
        <v>57</v>
      </c>
      <c r="B20" s="147">
        <f t="shared" si="2"/>
        <v>1712</v>
      </c>
      <c r="C20" s="147">
        <v>803</v>
      </c>
      <c r="D20" s="23">
        <v>909</v>
      </c>
      <c r="E20" s="147">
        <f t="shared" si="3"/>
        <v>1890</v>
      </c>
      <c r="F20" s="147">
        <f>'Tab. 2.9'!H37</f>
        <v>879</v>
      </c>
      <c r="G20" s="147">
        <f>'Tab. 2.9'!H70</f>
        <v>1011</v>
      </c>
      <c r="H20" s="44">
        <f t="shared" si="4"/>
        <v>178</v>
      </c>
      <c r="I20" s="44">
        <f t="shared" si="4"/>
        <v>76</v>
      </c>
      <c r="J20" s="44">
        <f t="shared" si="4"/>
        <v>102</v>
      </c>
    </row>
    <row r="21" spans="1:11" ht="14.65" customHeight="1" thickBot="1">
      <c r="A21" s="83" t="s">
        <v>58</v>
      </c>
      <c r="B21" s="144">
        <f t="shared" si="2"/>
        <v>290</v>
      </c>
      <c r="C21" s="144">
        <v>119</v>
      </c>
      <c r="D21" s="22">
        <v>171</v>
      </c>
      <c r="E21" s="144">
        <f t="shared" si="3"/>
        <v>231</v>
      </c>
      <c r="F21" s="144">
        <f>'Tab. 2.9'!H38</f>
        <v>78</v>
      </c>
      <c r="G21" s="144">
        <f>'Tab. 2.9'!H71</f>
        <v>153</v>
      </c>
      <c r="H21" s="41">
        <f t="shared" si="4"/>
        <v>-59</v>
      </c>
      <c r="I21" s="41">
        <f t="shared" si="4"/>
        <v>-41</v>
      </c>
      <c r="J21" s="41">
        <f t="shared" si="4"/>
        <v>-18</v>
      </c>
    </row>
    <row r="22" spans="1:11" ht="14.65" customHeight="1" thickBot="1">
      <c r="A22" s="82" t="s">
        <v>59</v>
      </c>
      <c r="B22" s="147">
        <f t="shared" si="2"/>
        <v>88</v>
      </c>
      <c r="C22" s="147">
        <v>45</v>
      </c>
      <c r="D22" s="23">
        <v>43</v>
      </c>
      <c r="E22" s="147">
        <f t="shared" si="3"/>
        <v>38</v>
      </c>
      <c r="F22" s="147">
        <f>'Tab. 2.9'!H39</f>
        <v>14</v>
      </c>
      <c r="G22" s="147">
        <f>'Tab. 2.9'!H72</f>
        <v>24</v>
      </c>
      <c r="H22" s="44">
        <f t="shared" si="4"/>
        <v>-50</v>
      </c>
      <c r="I22" s="44">
        <f t="shared" si="4"/>
        <v>-31</v>
      </c>
      <c r="J22" s="44">
        <f t="shared" si="4"/>
        <v>-19</v>
      </c>
    </row>
    <row r="23" spans="1:11" ht="14.65" customHeight="1" thickBot="1">
      <c r="A23" s="83" t="s">
        <v>120</v>
      </c>
      <c r="B23" s="162">
        <f t="shared" si="2"/>
        <v>22</v>
      </c>
      <c r="C23" s="162">
        <v>9</v>
      </c>
      <c r="D23" s="163">
        <v>13</v>
      </c>
      <c r="E23" s="162">
        <f t="shared" si="3"/>
        <v>12</v>
      </c>
      <c r="F23" s="162">
        <f>'Tab. 2.9'!H40</f>
        <v>4</v>
      </c>
      <c r="G23" s="162">
        <f>'Tab. 2.9'!H73</f>
        <v>8</v>
      </c>
      <c r="H23" s="41">
        <f t="shared" si="4"/>
        <v>-10</v>
      </c>
      <c r="I23" s="41">
        <f t="shared" si="4"/>
        <v>-5</v>
      </c>
      <c r="J23" s="41">
        <f t="shared" si="4"/>
        <v>-5</v>
      </c>
    </row>
    <row r="24" spans="1:11" s="152" customFormat="1" ht="12.75" customHeight="1" thickBot="1">
      <c r="A24" s="150"/>
      <c r="B24" s="393" t="s">
        <v>123</v>
      </c>
      <c r="C24" s="393"/>
      <c r="D24" s="393"/>
      <c r="E24" s="393"/>
      <c r="F24" s="393"/>
      <c r="G24" s="393"/>
      <c r="H24" s="393" t="s">
        <v>124</v>
      </c>
      <c r="I24" s="393"/>
      <c r="J24" s="393"/>
      <c r="K24" s="161"/>
    </row>
    <row r="25" spans="1:11" ht="14.65" customHeight="1" thickBot="1">
      <c r="A25" s="13" t="s">
        <v>1</v>
      </c>
      <c r="B25" s="225">
        <f>B9*100/$B9</f>
        <v>100</v>
      </c>
      <c r="C25" s="164">
        <f>C9*100/$B9</f>
        <v>48.599370840377496</v>
      </c>
      <c r="D25" s="164">
        <f t="shared" ref="D25" si="5">D9*100/$B9</f>
        <v>51.400629159622504</v>
      </c>
      <c r="E25" s="225">
        <f>E9*100/$E9</f>
        <v>100</v>
      </c>
      <c r="F25" s="164">
        <f t="shared" ref="F25:G25" si="6">F9*100/$E9</f>
        <v>48.735787242243205</v>
      </c>
      <c r="G25" s="164">
        <f t="shared" si="6"/>
        <v>51.264212757756795</v>
      </c>
      <c r="H25" s="167" t="s">
        <v>103</v>
      </c>
      <c r="I25" s="169">
        <f t="shared" ref="I25:J39" si="7">F25-C25</f>
        <v>0.13641640186570925</v>
      </c>
      <c r="J25" s="169">
        <f t="shared" si="7"/>
        <v>-0.13641640186570925</v>
      </c>
    </row>
    <row r="26" spans="1:11" ht="14.65" customHeight="1" thickBot="1">
      <c r="A26" s="14" t="s">
        <v>13</v>
      </c>
      <c r="B26" s="226">
        <f t="shared" ref="B26:D34" si="8">B10*100/$B10</f>
        <v>100</v>
      </c>
      <c r="C26" s="74">
        <f t="shared" si="8"/>
        <v>47.029702970297031</v>
      </c>
      <c r="D26" s="74">
        <f t="shared" si="8"/>
        <v>52.970297029702969</v>
      </c>
      <c r="E26" s="226">
        <f t="shared" ref="E26:G33" si="9">E10*100/$E10</f>
        <v>100</v>
      </c>
      <c r="F26" s="74">
        <f t="shared" si="9"/>
        <v>47.867298578199055</v>
      </c>
      <c r="G26" s="74">
        <f t="shared" si="9"/>
        <v>52.132701421800945</v>
      </c>
      <c r="H26" s="72" t="s">
        <v>103</v>
      </c>
      <c r="I26" s="72">
        <f t="shared" si="7"/>
        <v>0.83759560790202414</v>
      </c>
      <c r="J26" s="72">
        <f t="shared" si="7"/>
        <v>-0.83759560790202414</v>
      </c>
    </row>
    <row r="27" spans="1:11" ht="14.65" customHeight="1" thickBot="1">
      <c r="A27" s="84" t="s">
        <v>14</v>
      </c>
      <c r="B27" s="227">
        <f t="shared" si="8"/>
        <v>100</v>
      </c>
      <c r="C27" s="73">
        <f t="shared" si="8"/>
        <v>49.085303186022614</v>
      </c>
      <c r="D27" s="73">
        <f t="shared" si="8"/>
        <v>50.914696813977386</v>
      </c>
      <c r="E27" s="227">
        <f t="shared" si="9"/>
        <v>100</v>
      </c>
      <c r="F27" s="73">
        <f t="shared" si="9"/>
        <v>49.073945132989834</v>
      </c>
      <c r="G27" s="73">
        <f t="shared" si="9"/>
        <v>50.926054867010166</v>
      </c>
      <c r="H27" s="168" t="s">
        <v>103</v>
      </c>
      <c r="I27" s="169">
        <f>F27-C27</f>
        <v>-1.135805303277948E-2</v>
      </c>
      <c r="J27" s="169">
        <f t="shared" si="7"/>
        <v>1.135805303277948E-2</v>
      </c>
    </row>
    <row r="28" spans="1:11" ht="14.65" customHeight="1" thickBot="1">
      <c r="A28" s="85" t="s">
        <v>15</v>
      </c>
      <c r="B28" s="228">
        <f t="shared" si="8"/>
        <v>100</v>
      </c>
      <c r="C28" s="74">
        <f t="shared" si="8"/>
        <v>49.176258180997515</v>
      </c>
      <c r="D28" s="74">
        <f t="shared" si="8"/>
        <v>50.823741819002485</v>
      </c>
      <c r="E28" s="228">
        <f t="shared" si="9"/>
        <v>100</v>
      </c>
      <c r="F28" s="74">
        <f t="shared" si="9"/>
        <v>48.983409238776837</v>
      </c>
      <c r="G28" s="74">
        <f t="shared" si="9"/>
        <v>51.016590761223163</v>
      </c>
      <c r="H28" s="170" t="s">
        <v>103</v>
      </c>
      <c r="I28" s="72">
        <f t="shared" si="7"/>
        <v>-0.19284894222067805</v>
      </c>
      <c r="J28" s="72">
        <f t="shared" si="7"/>
        <v>0.19284894222067805</v>
      </c>
    </row>
    <row r="29" spans="1:11" ht="14.65" customHeight="1" thickBot="1">
      <c r="A29" s="84" t="s">
        <v>17</v>
      </c>
      <c r="B29" s="227">
        <f t="shared" si="8"/>
        <v>100</v>
      </c>
      <c r="C29" s="73">
        <f t="shared" si="8"/>
        <v>48.221646449181485</v>
      </c>
      <c r="D29" s="73">
        <f t="shared" si="8"/>
        <v>51.778353550818515</v>
      </c>
      <c r="E29" s="227">
        <f t="shared" si="9"/>
        <v>100</v>
      </c>
      <c r="F29" s="73">
        <f t="shared" si="9"/>
        <v>48.660617844026788</v>
      </c>
      <c r="G29" s="73">
        <f t="shared" si="9"/>
        <v>51.339382155973212</v>
      </c>
      <c r="H29" s="168" t="s">
        <v>103</v>
      </c>
      <c r="I29" s="169">
        <f t="shared" si="7"/>
        <v>0.43897139484530356</v>
      </c>
      <c r="J29" s="169">
        <f t="shared" si="7"/>
        <v>-0.43897139484530356</v>
      </c>
    </row>
    <row r="30" spans="1:11" ht="14.65" customHeight="1" thickBot="1">
      <c r="A30" s="85" t="s">
        <v>18</v>
      </c>
      <c r="B30" s="228">
        <f t="shared" si="8"/>
        <v>100</v>
      </c>
      <c r="C30" s="74">
        <f t="shared" si="8"/>
        <v>48.889374010806094</v>
      </c>
      <c r="D30" s="74">
        <f t="shared" si="8"/>
        <v>51.110625989193906</v>
      </c>
      <c r="E30" s="228">
        <f t="shared" si="9"/>
        <v>100</v>
      </c>
      <c r="F30" s="74">
        <f t="shared" si="9"/>
        <v>49.490282729874956</v>
      </c>
      <c r="G30" s="74">
        <f t="shared" si="9"/>
        <v>50.509717270125044</v>
      </c>
      <c r="H30" s="170" t="s">
        <v>103</v>
      </c>
      <c r="I30" s="72">
        <f t="shared" si="7"/>
        <v>0.60090871906886179</v>
      </c>
      <c r="J30" s="72">
        <f t="shared" si="7"/>
        <v>-0.60090871906886179</v>
      </c>
    </row>
    <row r="31" spans="1:11" ht="14.65" customHeight="1" thickBot="1">
      <c r="A31" s="83" t="s">
        <v>19</v>
      </c>
      <c r="B31" s="227">
        <f t="shared" si="8"/>
        <v>100</v>
      </c>
      <c r="C31" s="73">
        <f t="shared" si="8"/>
        <v>49.056902837216676</v>
      </c>
      <c r="D31" s="73">
        <f t="shared" si="8"/>
        <v>50.943097162783324</v>
      </c>
      <c r="E31" s="227">
        <f t="shared" si="9"/>
        <v>100</v>
      </c>
      <c r="F31" s="73">
        <f t="shared" si="9"/>
        <v>48.898029656713383</v>
      </c>
      <c r="G31" s="73">
        <f t="shared" si="9"/>
        <v>51.101970343286617</v>
      </c>
      <c r="H31" s="168" t="s">
        <v>103</v>
      </c>
      <c r="I31" s="169">
        <f t="shared" si="7"/>
        <v>-0.15887318050329213</v>
      </c>
      <c r="J31" s="169">
        <f t="shared" si="7"/>
        <v>0.15887318050329213</v>
      </c>
    </row>
    <row r="32" spans="1:11" ht="14.65" customHeight="1" thickBot="1">
      <c r="A32" s="85" t="s">
        <v>20</v>
      </c>
      <c r="B32" s="228">
        <f t="shared" si="8"/>
        <v>100</v>
      </c>
      <c r="C32" s="74">
        <f t="shared" si="8"/>
        <v>48.19131832797428</v>
      </c>
      <c r="D32" s="74">
        <f t="shared" si="8"/>
        <v>51.80868167202572</v>
      </c>
      <c r="E32" s="228">
        <f t="shared" si="9"/>
        <v>100</v>
      </c>
      <c r="F32" s="74">
        <f t="shared" si="9"/>
        <v>47.986548970155525</v>
      </c>
      <c r="G32" s="74">
        <f t="shared" si="9"/>
        <v>52.013451029844475</v>
      </c>
      <c r="H32" s="170" t="s">
        <v>103</v>
      </c>
      <c r="I32" s="72">
        <f t="shared" si="7"/>
        <v>-0.20476935781875483</v>
      </c>
      <c r="J32" s="72">
        <f t="shared" si="7"/>
        <v>0.20476935781875483</v>
      </c>
    </row>
    <row r="33" spans="1:13" ht="14.65" customHeight="1" thickBot="1">
      <c r="A33" s="83" t="s">
        <v>21</v>
      </c>
      <c r="B33" s="227">
        <f t="shared" si="8"/>
        <v>100</v>
      </c>
      <c r="C33" s="73">
        <f t="shared" si="8"/>
        <v>48.566569484936835</v>
      </c>
      <c r="D33" s="73">
        <f t="shared" si="8"/>
        <v>51.433430515063165</v>
      </c>
      <c r="E33" s="227">
        <f>E17*100/$E17</f>
        <v>100</v>
      </c>
      <c r="F33" s="73">
        <f>F17*100/$E17</f>
        <v>48.37158469945355</v>
      </c>
      <c r="G33" s="73">
        <f t="shared" si="9"/>
        <v>51.62841530054645</v>
      </c>
      <c r="H33" s="168" t="s">
        <v>103</v>
      </c>
      <c r="I33" s="169">
        <f t="shared" si="7"/>
        <v>-0.19498478548328535</v>
      </c>
      <c r="J33" s="169">
        <f t="shared" si="7"/>
        <v>0.19498478548328535</v>
      </c>
    </row>
    <row r="34" spans="1:13" ht="14.65" customHeight="1" thickBot="1">
      <c r="A34" s="85" t="s">
        <v>55</v>
      </c>
      <c r="B34" s="228">
        <f>B18*100/$B18</f>
        <v>100</v>
      </c>
      <c r="C34" s="166">
        <f t="shared" si="8"/>
        <v>47.450753186558515</v>
      </c>
      <c r="D34" s="74">
        <f t="shared" si="8"/>
        <v>52.549246813441485</v>
      </c>
      <c r="E34" s="228">
        <f t="shared" ref="E34:G39" si="10">E18*100/$E18</f>
        <v>100</v>
      </c>
      <c r="F34" s="166">
        <f t="shared" si="10"/>
        <v>47.47269494538989</v>
      </c>
      <c r="G34" s="74">
        <f t="shared" si="10"/>
        <v>52.52730505461011</v>
      </c>
      <c r="H34" s="170" t="s">
        <v>103</v>
      </c>
      <c r="I34" s="170">
        <f t="shared" si="7"/>
        <v>2.1941758831374614E-2</v>
      </c>
      <c r="J34" s="72">
        <f t="shared" si="7"/>
        <v>-2.1941758831374614E-2</v>
      </c>
    </row>
    <row r="35" spans="1:13" ht="14.65" customHeight="1" thickBot="1">
      <c r="A35" s="83" t="s">
        <v>56</v>
      </c>
      <c r="B35" s="227">
        <f t="shared" ref="B35:D39" si="11">B19*100/$B19</f>
        <v>100</v>
      </c>
      <c r="C35" s="165">
        <f t="shared" si="11"/>
        <v>48.537815126050418</v>
      </c>
      <c r="D35" s="73">
        <f t="shared" si="11"/>
        <v>51.462184873949582</v>
      </c>
      <c r="E35" s="227">
        <f t="shared" si="10"/>
        <v>100</v>
      </c>
      <c r="F35" s="165">
        <f t="shared" si="10"/>
        <v>49.340037712130737</v>
      </c>
      <c r="G35" s="73">
        <f t="shared" si="10"/>
        <v>50.659962287869263</v>
      </c>
      <c r="H35" s="168" t="s">
        <v>103</v>
      </c>
      <c r="I35" s="168">
        <f t="shared" si="7"/>
        <v>0.80222258608031893</v>
      </c>
      <c r="J35" s="169">
        <f t="shared" si="7"/>
        <v>-0.80222258608031893</v>
      </c>
    </row>
    <row r="36" spans="1:13" ht="14.65" customHeight="1" thickBot="1">
      <c r="A36" s="82" t="s">
        <v>57</v>
      </c>
      <c r="B36" s="228">
        <f t="shared" si="11"/>
        <v>100</v>
      </c>
      <c r="C36" s="166">
        <f t="shared" si="11"/>
        <v>46.904205607476634</v>
      </c>
      <c r="D36" s="74">
        <f t="shared" si="11"/>
        <v>53.095794392523366</v>
      </c>
      <c r="E36" s="228">
        <f t="shared" si="10"/>
        <v>100</v>
      </c>
      <c r="F36" s="166">
        <f t="shared" si="10"/>
        <v>46.507936507936506</v>
      </c>
      <c r="G36" s="74">
        <f t="shared" si="10"/>
        <v>53.492063492063494</v>
      </c>
      <c r="H36" s="170" t="s">
        <v>103</v>
      </c>
      <c r="I36" s="170">
        <f t="shared" si="7"/>
        <v>-0.39626909954012746</v>
      </c>
      <c r="J36" s="72">
        <f t="shared" si="7"/>
        <v>0.39626909954012746</v>
      </c>
    </row>
    <row r="37" spans="1:13" ht="14.65" customHeight="1" thickBot="1">
      <c r="A37" s="83" t="s">
        <v>58</v>
      </c>
      <c r="B37" s="227">
        <f t="shared" si="11"/>
        <v>100</v>
      </c>
      <c r="C37" s="165">
        <f t="shared" si="11"/>
        <v>41.03448275862069</v>
      </c>
      <c r="D37" s="73">
        <f t="shared" si="11"/>
        <v>58.96551724137931</v>
      </c>
      <c r="E37" s="227">
        <f t="shared" si="10"/>
        <v>100</v>
      </c>
      <c r="F37" s="165">
        <f t="shared" si="10"/>
        <v>33.766233766233768</v>
      </c>
      <c r="G37" s="73">
        <f t="shared" si="10"/>
        <v>66.233766233766232</v>
      </c>
      <c r="H37" s="168" t="s">
        <v>103</v>
      </c>
      <c r="I37" s="168">
        <f t="shared" si="7"/>
        <v>-7.2682489923869227</v>
      </c>
      <c r="J37" s="169">
        <f t="shared" si="7"/>
        <v>7.2682489923869227</v>
      </c>
    </row>
    <row r="38" spans="1:13" ht="14.65" customHeight="1" thickBot="1">
      <c r="A38" s="82" t="s">
        <v>59</v>
      </c>
      <c r="B38" s="228">
        <f t="shared" si="11"/>
        <v>100</v>
      </c>
      <c r="C38" s="166">
        <f t="shared" si="11"/>
        <v>51.136363636363633</v>
      </c>
      <c r="D38" s="74">
        <f t="shared" si="11"/>
        <v>48.863636363636367</v>
      </c>
      <c r="E38" s="228">
        <f t="shared" si="10"/>
        <v>100</v>
      </c>
      <c r="F38" s="166">
        <f t="shared" si="10"/>
        <v>36.842105263157897</v>
      </c>
      <c r="G38" s="74">
        <f t="shared" si="10"/>
        <v>63.157894736842103</v>
      </c>
      <c r="H38" s="170" t="s">
        <v>103</v>
      </c>
      <c r="I38" s="170">
        <f t="shared" si="7"/>
        <v>-14.294258373205736</v>
      </c>
      <c r="J38" s="72">
        <f t="shared" si="7"/>
        <v>14.294258373205736</v>
      </c>
    </row>
    <row r="39" spans="1:13" ht="14.65" customHeight="1" thickBot="1">
      <c r="A39" s="83" t="s">
        <v>120</v>
      </c>
      <c r="B39" s="227">
        <f t="shared" si="11"/>
        <v>100</v>
      </c>
      <c r="C39" s="165">
        <f t="shared" si="11"/>
        <v>40.909090909090907</v>
      </c>
      <c r="D39" s="73">
        <f t="shared" si="11"/>
        <v>59.090909090909093</v>
      </c>
      <c r="E39" s="227">
        <f t="shared" si="10"/>
        <v>100</v>
      </c>
      <c r="F39" s="165">
        <f t="shared" si="10"/>
        <v>33.333333333333336</v>
      </c>
      <c r="G39" s="73">
        <f t="shared" si="10"/>
        <v>66.666666666666671</v>
      </c>
      <c r="H39" s="168" t="s">
        <v>103</v>
      </c>
      <c r="I39" s="168">
        <f t="shared" si="7"/>
        <v>-7.5757575757575708</v>
      </c>
      <c r="J39" s="169">
        <f t="shared" si="7"/>
        <v>7.5757575757575779</v>
      </c>
    </row>
    <row r="40" spans="1:13" s="283" customFormat="1" ht="30" customHeight="1">
      <c r="A40" s="370" t="s">
        <v>127</v>
      </c>
      <c r="B40" s="370"/>
      <c r="C40" s="370"/>
      <c r="D40" s="370"/>
      <c r="E40" s="370"/>
      <c r="F40" s="370"/>
      <c r="G40" s="370"/>
      <c r="H40" s="370"/>
      <c r="I40" s="370"/>
      <c r="J40" s="370"/>
      <c r="K40" s="224"/>
      <c r="L40" s="224"/>
      <c r="M40" s="224"/>
    </row>
  </sheetData>
  <mergeCells count="14">
    <mergeCell ref="A40:J40"/>
    <mergeCell ref="B8:J8"/>
    <mergeCell ref="B24:G24"/>
    <mergeCell ref="H24:J24"/>
    <mergeCell ref="A5:A7"/>
    <mergeCell ref="B5:D5"/>
    <mergeCell ref="E5:G5"/>
    <mergeCell ref="H5:J5"/>
    <mergeCell ref="B6:B7"/>
    <mergeCell ref="C6:D6"/>
    <mergeCell ref="E6:E7"/>
    <mergeCell ref="F6:G6"/>
    <mergeCell ref="H6:H7"/>
    <mergeCell ref="I6:J6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workbookViewId="0">
      <selection activeCell="J10" sqref="J10"/>
    </sheetView>
  </sheetViews>
  <sheetFormatPr baseColWidth="10" defaultColWidth="10.81640625" defaultRowHeight="14.65" customHeight="1"/>
  <cols>
    <col min="1" max="1" width="17.26953125" style="3" customWidth="1"/>
    <col min="2" max="7" width="12.54296875" style="3" customWidth="1"/>
    <col min="8" max="16384" width="10.81640625" style="3"/>
  </cols>
  <sheetData>
    <row r="1" spans="1:8" s="5" customFormat="1" ht="20.25" customHeight="1">
      <c r="A1" s="4" t="s">
        <v>0</v>
      </c>
      <c r="B1" s="4"/>
      <c r="C1" s="4"/>
      <c r="E1" s="4"/>
      <c r="F1" s="4"/>
    </row>
    <row r="2" spans="1:8" ht="14.65" customHeight="1">
      <c r="A2" s="10"/>
      <c r="B2" s="10"/>
      <c r="C2" s="10"/>
      <c r="E2" s="10"/>
      <c r="F2" s="10"/>
    </row>
    <row r="3" spans="1:8" s="9" customFormat="1" ht="14.65" customHeight="1">
      <c r="A3" s="9" t="s">
        <v>268</v>
      </c>
    </row>
    <row r="4" spans="1:8" ht="14.65" customHeight="1" thickBot="1"/>
    <row r="5" spans="1:8" ht="20" customHeight="1" thickBot="1">
      <c r="A5" s="389" t="s">
        <v>16</v>
      </c>
      <c r="B5" s="394" t="s">
        <v>30</v>
      </c>
      <c r="C5" s="395"/>
      <c r="D5" s="396"/>
      <c r="E5" s="390" t="s">
        <v>41</v>
      </c>
      <c r="F5" s="390"/>
      <c r="G5" s="390"/>
    </row>
    <row r="6" spans="1:8" ht="20" customHeight="1" thickBot="1">
      <c r="A6" s="389"/>
      <c r="B6" s="382" t="s">
        <v>54</v>
      </c>
      <c r="C6" s="397" t="s">
        <v>75</v>
      </c>
      <c r="D6" s="398"/>
      <c r="E6" s="389" t="s">
        <v>54</v>
      </c>
      <c r="F6" s="389" t="s">
        <v>75</v>
      </c>
      <c r="G6" s="389"/>
    </row>
    <row r="7" spans="1:8" ht="30" customHeight="1">
      <c r="A7" s="382"/>
      <c r="B7" s="383"/>
      <c r="C7" s="334" t="s">
        <v>121</v>
      </c>
      <c r="D7" s="334" t="s">
        <v>122</v>
      </c>
      <c r="E7" s="382"/>
      <c r="F7" s="334" t="s">
        <v>121</v>
      </c>
      <c r="G7" s="334" t="s">
        <v>122</v>
      </c>
    </row>
    <row r="8" spans="1:8" s="152" customFormat="1" ht="12.5" thickBot="1">
      <c r="A8" s="151"/>
      <c r="B8" s="393" t="s">
        <v>5</v>
      </c>
      <c r="C8" s="393"/>
      <c r="D8" s="393"/>
      <c r="E8" s="393"/>
      <c r="F8" s="393"/>
      <c r="G8" s="393"/>
      <c r="H8" s="161"/>
    </row>
    <row r="9" spans="1:8" ht="14.65" customHeight="1" thickBot="1">
      <c r="A9" s="157" t="s">
        <v>1</v>
      </c>
      <c r="B9" s="272">
        <f t="shared" ref="B9:G9" si="0">SUM(B10:B17)</f>
        <v>2410658</v>
      </c>
      <c r="C9" s="272">
        <f t="shared" si="0"/>
        <v>1172374</v>
      </c>
      <c r="D9" s="272">
        <f t="shared" si="0"/>
        <v>1238284</v>
      </c>
      <c r="E9" s="272">
        <f t="shared" si="0"/>
        <v>931128</v>
      </c>
      <c r="F9" s="272">
        <f t="shared" si="0"/>
        <v>452968</v>
      </c>
      <c r="G9" s="272">
        <f t="shared" si="0"/>
        <v>478160</v>
      </c>
    </row>
    <row r="10" spans="1:8" ht="14.65" customHeight="1" thickBot="1">
      <c r="A10" s="14" t="s">
        <v>13</v>
      </c>
      <c r="B10" s="23">
        <f>SUM(C10:D10)</f>
        <v>8635</v>
      </c>
      <c r="C10" s="23">
        <v>4163</v>
      </c>
      <c r="D10" s="23">
        <v>4472</v>
      </c>
      <c r="E10" s="23">
        <f>SUM(F10:G10)</f>
        <v>4590</v>
      </c>
      <c r="F10" s="23">
        <v>2252</v>
      </c>
      <c r="G10" s="23">
        <v>2338</v>
      </c>
    </row>
    <row r="11" spans="1:8" ht="14.65" customHeight="1" thickBot="1">
      <c r="A11" s="84" t="s">
        <v>14</v>
      </c>
      <c r="B11" s="144">
        <f t="shared" ref="B11:B17" si="1">SUM(C11:D11)</f>
        <v>120294</v>
      </c>
      <c r="C11" s="22">
        <v>58386</v>
      </c>
      <c r="D11" s="22">
        <v>61908</v>
      </c>
      <c r="E11" s="144">
        <f t="shared" ref="E11:E17" si="2">SUM(F11:G11)</f>
        <v>79971</v>
      </c>
      <c r="F11" s="22">
        <v>38859</v>
      </c>
      <c r="G11" s="22">
        <v>41112</v>
      </c>
    </row>
    <row r="12" spans="1:8" ht="14.65" customHeight="1" thickBot="1">
      <c r="A12" s="85" t="s">
        <v>15</v>
      </c>
      <c r="B12" s="147">
        <f t="shared" si="1"/>
        <v>270310</v>
      </c>
      <c r="C12" s="23">
        <v>132024</v>
      </c>
      <c r="D12" s="23">
        <v>138286</v>
      </c>
      <c r="E12" s="147">
        <f t="shared" si="2"/>
        <v>109839</v>
      </c>
      <c r="F12" s="23">
        <v>53443</v>
      </c>
      <c r="G12" s="23">
        <v>56396</v>
      </c>
    </row>
    <row r="13" spans="1:8" ht="14.65" customHeight="1" thickBot="1">
      <c r="A13" s="84" t="s">
        <v>17</v>
      </c>
      <c r="B13" s="144">
        <f t="shared" si="1"/>
        <v>485586</v>
      </c>
      <c r="C13" s="22">
        <v>237954</v>
      </c>
      <c r="D13" s="22">
        <v>247632</v>
      </c>
      <c r="E13" s="144">
        <f t="shared" si="2"/>
        <v>127345</v>
      </c>
      <c r="F13" s="22">
        <v>61993</v>
      </c>
      <c r="G13" s="22">
        <v>65352</v>
      </c>
    </row>
    <row r="14" spans="1:8" ht="14.65" customHeight="1" thickBot="1">
      <c r="A14" s="85" t="s">
        <v>18</v>
      </c>
      <c r="B14" s="147">
        <f t="shared" si="1"/>
        <v>538072</v>
      </c>
      <c r="C14" s="23">
        <v>263195</v>
      </c>
      <c r="D14" s="23">
        <v>274877</v>
      </c>
      <c r="E14" s="147">
        <f t="shared" si="2"/>
        <v>132853</v>
      </c>
      <c r="F14" s="23">
        <v>65057</v>
      </c>
      <c r="G14" s="23">
        <v>67796</v>
      </c>
    </row>
    <row r="15" spans="1:8" ht="14.65" customHeight="1" thickBot="1">
      <c r="A15" s="83" t="s">
        <v>113</v>
      </c>
      <c r="B15" s="144">
        <f t="shared" si="1"/>
        <v>813012</v>
      </c>
      <c r="C15" s="22">
        <v>393009</v>
      </c>
      <c r="D15" s="22">
        <v>420003</v>
      </c>
      <c r="E15" s="144">
        <f t="shared" si="2"/>
        <v>232787</v>
      </c>
      <c r="F15" s="22">
        <v>112933</v>
      </c>
      <c r="G15" s="22">
        <v>119854</v>
      </c>
    </row>
    <row r="16" spans="1:8" ht="14.65" customHeight="1" thickBot="1">
      <c r="A16" s="85" t="s">
        <v>125</v>
      </c>
      <c r="B16" s="147">
        <f t="shared" si="1"/>
        <v>103932</v>
      </c>
      <c r="C16" s="23">
        <v>50346</v>
      </c>
      <c r="D16" s="23">
        <v>53586</v>
      </c>
      <c r="E16" s="147">
        <f t="shared" si="2"/>
        <v>140427</v>
      </c>
      <c r="F16" s="23">
        <v>68533</v>
      </c>
      <c r="G16" s="23">
        <v>71894</v>
      </c>
    </row>
    <row r="17" spans="1:7" ht="14.65" customHeight="1" thickBot="1">
      <c r="A17" s="83" t="s">
        <v>126</v>
      </c>
      <c r="B17" s="144">
        <f t="shared" si="1"/>
        <v>70817</v>
      </c>
      <c r="C17" s="22">
        <v>33297</v>
      </c>
      <c r="D17" s="22">
        <v>37520</v>
      </c>
      <c r="E17" s="144">
        <f t="shared" si="2"/>
        <v>103316</v>
      </c>
      <c r="F17" s="22">
        <v>49898</v>
      </c>
      <c r="G17" s="22">
        <v>53418</v>
      </c>
    </row>
    <row r="18" spans="1:7" s="152" customFormat="1" ht="12.75" customHeight="1" thickBot="1">
      <c r="A18" s="150"/>
      <c r="B18" s="393" t="s">
        <v>123</v>
      </c>
      <c r="C18" s="393"/>
      <c r="D18" s="393"/>
      <c r="E18" s="393"/>
      <c r="F18" s="393"/>
      <c r="G18" s="393"/>
    </row>
    <row r="19" spans="1:7" ht="14.65" customHeight="1" thickBot="1">
      <c r="A19" s="13" t="s">
        <v>1</v>
      </c>
      <c r="B19" s="225">
        <f t="shared" ref="B19:D27" si="3">B9*100/$B9</f>
        <v>100</v>
      </c>
      <c r="C19" s="164">
        <f t="shared" si="3"/>
        <v>48.632945859595182</v>
      </c>
      <c r="D19" s="164">
        <f t="shared" si="3"/>
        <v>51.367054140404818</v>
      </c>
      <c r="E19" s="225">
        <f t="shared" ref="E19:G27" si="4">E9*100/$E9</f>
        <v>100</v>
      </c>
      <c r="F19" s="164">
        <f t="shared" si="4"/>
        <v>48.647232174309011</v>
      </c>
      <c r="G19" s="164">
        <f t="shared" si="4"/>
        <v>51.352767825690989</v>
      </c>
    </row>
    <row r="20" spans="1:7" ht="14.65" customHeight="1" thickBot="1">
      <c r="A20" s="14" t="s">
        <v>13</v>
      </c>
      <c r="B20" s="226">
        <f t="shared" si="3"/>
        <v>100</v>
      </c>
      <c r="C20" s="74">
        <f t="shared" si="3"/>
        <v>48.210770121598145</v>
      </c>
      <c r="D20" s="74">
        <f t="shared" si="3"/>
        <v>51.789229878401855</v>
      </c>
      <c r="E20" s="226">
        <f t="shared" si="4"/>
        <v>100</v>
      </c>
      <c r="F20" s="74">
        <f t="shared" si="4"/>
        <v>49.063180827886711</v>
      </c>
      <c r="G20" s="74">
        <f t="shared" si="4"/>
        <v>50.936819172113289</v>
      </c>
    </row>
    <row r="21" spans="1:7" ht="14.65" customHeight="1" thickBot="1">
      <c r="A21" s="84" t="s">
        <v>14</v>
      </c>
      <c r="B21" s="227">
        <f t="shared" si="3"/>
        <v>100</v>
      </c>
      <c r="C21" s="73">
        <f t="shared" si="3"/>
        <v>48.536086587859742</v>
      </c>
      <c r="D21" s="73">
        <f t="shared" si="3"/>
        <v>51.463913412140258</v>
      </c>
      <c r="E21" s="227">
        <f t="shared" si="4"/>
        <v>100</v>
      </c>
      <c r="F21" s="73">
        <f t="shared" si="4"/>
        <v>48.591364369583971</v>
      </c>
      <c r="G21" s="73">
        <f t="shared" si="4"/>
        <v>51.408635630416029</v>
      </c>
    </row>
    <row r="22" spans="1:7" ht="14.65" customHeight="1" thickBot="1">
      <c r="A22" s="85" t="s">
        <v>15</v>
      </c>
      <c r="B22" s="228">
        <f t="shared" si="3"/>
        <v>100</v>
      </c>
      <c r="C22" s="74">
        <f t="shared" si="3"/>
        <v>48.841700270060301</v>
      </c>
      <c r="D22" s="74">
        <f t="shared" si="3"/>
        <v>51.158299729939699</v>
      </c>
      <c r="E22" s="228">
        <f t="shared" si="4"/>
        <v>100</v>
      </c>
      <c r="F22" s="74">
        <f t="shared" si="4"/>
        <v>48.655759793880136</v>
      </c>
      <c r="G22" s="74">
        <f t="shared" si="4"/>
        <v>51.344240206119864</v>
      </c>
    </row>
    <row r="23" spans="1:7" ht="14.65" customHeight="1" thickBot="1">
      <c r="A23" s="84" t="s">
        <v>17</v>
      </c>
      <c r="B23" s="227">
        <f t="shared" si="3"/>
        <v>100</v>
      </c>
      <c r="C23" s="73">
        <f t="shared" si="3"/>
        <v>49.00347209351176</v>
      </c>
      <c r="D23" s="73">
        <f t="shared" si="3"/>
        <v>50.99652790648824</v>
      </c>
      <c r="E23" s="227">
        <f t="shared" si="4"/>
        <v>100</v>
      </c>
      <c r="F23" s="73">
        <f t="shared" si="4"/>
        <v>48.681141780203383</v>
      </c>
      <c r="G23" s="73">
        <f t="shared" si="4"/>
        <v>51.318858219796617</v>
      </c>
    </row>
    <row r="24" spans="1:7" ht="14.65" customHeight="1" thickBot="1">
      <c r="A24" s="85" t="s">
        <v>18</v>
      </c>
      <c r="B24" s="228">
        <f t="shared" si="3"/>
        <v>100</v>
      </c>
      <c r="C24" s="74">
        <f t="shared" si="3"/>
        <v>48.914457544715205</v>
      </c>
      <c r="D24" s="74">
        <f t="shared" si="3"/>
        <v>51.085542455284795</v>
      </c>
      <c r="E24" s="228">
        <f t="shared" si="4"/>
        <v>100</v>
      </c>
      <c r="F24" s="74">
        <f t="shared" si="4"/>
        <v>48.969161403957756</v>
      </c>
      <c r="G24" s="74">
        <f t="shared" si="4"/>
        <v>51.030838596042244</v>
      </c>
    </row>
    <row r="25" spans="1:7" ht="14.65" customHeight="1" thickBot="1">
      <c r="A25" s="83" t="s">
        <v>113</v>
      </c>
      <c r="B25" s="227">
        <f t="shared" si="3"/>
        <v>100</v>
      </c>
      <c r="C25" s="73">
        <f t="shared" si="3"/>
        <v>48.339876902185942</v>
      </c>
      <c r="D25" s="73">
        <f t="shared" si="3"/>
        <v>51.660123097814058</v>
      </c>
      <c r="E25" s="227">
        <f t="shared" si="4"/>
        <v>100</v>
      </c>
      <c r="F25" s="73">
        <f t="shared" si="4"/>
        <v>48.513447915905957</v>
      </c>
      <c r="G25" s="73">
        <f t="shared" si="4"/>
        <v>51.486552084094043</v>
      </c>
    </row>
    <row r="26" spans="1:7" ht="14.65" customHeight="1" thickBot="1">
      <c r="A26" s="85" t="s">
        <v>125</v>
      </c>
      <c r="B26" s="228">
        <f t="shared" si="3"/>
        <v>100</v>
      </c>
      <c r="C26" s="74">
        <f t="shared" si="3"/>
        <v>48.441288534811221</v>
      </c>
      <c r="D26" s="74">
        <f t="shared" si="3"/>
        <v>51.558711465188779</v>
      </c>
      <c r="E26" s="228">
        <f t="shared" si="4"/>
        <v>100</v>
      </c>
      <c r="F26" s="74">
        <f t="shared" si="4"/>
        <v>48.803292814059972</v>
      </c>
      <c r="G26" s="74">
        <f t="shared" si="4"/>
        <v>51.196707185940028</v>
      </c>
    </row>
    <row r="27" spans="1:7" ht="14.65" customHeight="1" thickBot="1">
      <c r="A27" s="83" t="s">
        <v>126</v>
      </c>
      <c r="B27" s="227">
        <f t="shared" si="3"/>
        <v>100</v>
      </c>
      <c r="C27" s="73">
        <f t="shared" si="3"/>
        <v>47.018371295028032</v>
      </c>
      <c r="D27" s="73">
        <f t="shared" si="3"/>
        <v>52.981628704971968</v>
      </c>
      <c r="E27" s="227">
        <f t="shared" si="4"/>
        <v>100</v>
      </c>
      <c r="F27" s="73">
        <f t="shared" si="4"/>
        <v>48.296488443222735</v>
      </c>
      <c r="G27" s="73">
        <f t="shared" si="4"/>
        <v>51.703511556777265</v>
      </c>
    </row>
    <row r="28" spans="1:7" s="283" customFormat="1" ht="30" customHeight="1">
      <c r="A28" s="370" t="s">
        <v>128</v>
      </c>
      <c r="B28" s="370"/>
      <c r="C28" s="370"/>
      <c r="D28" s="370"/>
      <c r="E28" s="370"/>
      <c r="F28" s="370"/>
      <c r="G28" s="370"/>
    </row>
  </sheetData>
  <mergeCells count="10">
    <mergeCell ref="B8:G8"/>
    <mergeCell ref="B18:G18"/>
    <mergeCell ref="A28:G28"/>
    <mergeCell ref="A5:A7"/>
    <mergeCell ref="B5:D5"/>
    <mergeCell ref="E5:G5"/>
    <mergeCell ref="B6:B7"/>
    <mergeCell ref="C6:D6"/>
    <mergeCell ref="E6:E7"/>
    <mergeCell ref="F6:G6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zoomScaleNormal="100" workbookViewId="0">
      <selection activeCell="H5" sqref="A5:XFD6"/>
    </sheetView>
  </sheetViews>
  <sheetFormatPr baseColWidth="10" defaultColWidth="10.81640625" defaultRowHeight="14.65" customHeight="1"/>
  <cols>
    <col min="1" max="1" width="17.26953125" style="3" customWidth="1"/>
    <col min="2" max="7" width="12.54296875" style="3" customWidth="1"/>
    <col min="8" max="16384" width="10.81640625" style="3"/>
  </cols>
  <sheetData>
    <row r="1" spans="1:7" s="5" customFormat="1" ht="20.25" customHeight="1">
      <c r="A1" s="4" t="s">
        <v>0</v>
      </c>
      <c r="B1" s="4"/>
      <c r="C1" s="4"/>
      <c r="E1" s="4"/>
      <c r="F1" s="4"/>
    </row>
    <row r="2" spans="1:7" ht="14.65" customHeight="1">
      <c r="A2" s="10"/>
      <c r="B2" s="10"/>
      <c r="C2" s="10"/>
      <c r="E2" s="10"/>
      <c r="F2" s="10"/>
    </row>
    <row r="3" spans="1:7" s="9" customFormat="1" ht="14.65" customHeight="1">
      <c r="A3" s="9" t="s">
        <v>269</v>
      </c>
    </row>
    <row r="4" spans="1:7" ht="14.65" customHeight="1" thickBot="1"/>
    <row r="5" spans="1:7" ht="20" customHeight="1" thickBot="1">
      <c r="A5" s="389" t="s">
        <v>16</v>
      </c>
      <c r="B5" s="394" t="s">
        <v>30</v>
      </c>
      <c r="C5" s="395"/>
      <c r="D5" s="396"/>
      <c r="E5" s="390" t="s">
        <v>41</v>
      </c>
      <c r="F5" s="390"/>
      <c r="G5" s="390"/>
    </row>
    <row r="6" spans="1:7" ht="20" customHeight="1" thickBot="1">
      <c r="A6" s="389"/>
      <c r="B6" s="382" t="s">
        <v>54</v>
      </c>
      <c r="C6" s="397" t="s">
        <v>75</v>
      </c>
      <c r="D6" s="398"/>
      <c r="E6" s="389" t="s">
        <v>54</v>
      </c>
      <c r="F6" s="389" t="s">
        <v>75</v>
      </c>
      <c r="G6" s="389"/>
    </row>
    <row r="7" spans="1:7" ht="30" customHeight="1" thickBot="1">
      <c r="A7" s="389"/>
      <c r="B7" s="399"/>
      <c r="C7" s="24" t="s">
        <v>121</v>
      </c>
      <c r="D7" s="24" t="s">
        <v>122</v>
      </c>
      <c r="E7" s="389"/>
      <c r="F7" s="24" t="s">
        <v>121</v>
      </c>
      <c r="G7" s="24" t="s">
        <v>122</v>
      </c>
    </row>
    <row r="8" spans="1:7" s="152" customFormat="1" ht="12.5" thickBot="1">
      <c r="A8" s="150"/>
      <c r="B8" s="391" t="s">
        <v>5</v>
      </c>
      <c r="C8" s="391"/>
      <c r="D8" s="391"/>
      <c r="E8" s="391"/>
      <c r="F8" s="391"/>
      <c r="G8" s="391"/>
    </row>
    <row r="9" spans="1:7" ht="14.65" customHeight="1" thickBot="1">
      <c r="A9" s="13" t="s">
        <v>1</v>
      </c>
      <c r="B9" s="22">
        <f t="shared" ref="B9:G9" si="0">SUM(B10:B17)</f>
        <v>832747</v>
      </c>
      <c r="C9" s="22">
        <f t="shared" si="0"/>
        <v>404336</v>
      </c>
      <c r="D9" s="22">
        <f t="shared" si="0"/>
        <v>428411</v>
      </c>
      <c r="E9" s="22">
        <f t="shared" si="0"/>
        <v>377878</v>
      </c>
      <c r="F9" s="22">
        <f t="shared" si="0"/>
        <v>183890</v>
      </c>
      <c r="G9" s="22">
        <f t="shared" si="0"/>
        <v>193988</v>
      </c>
    </row>
    <row r="10" spans="1:7" ht="14.65" customHeight="1" thickBot="1">
      <c r="A10" s="14" t="s">
        <v>13</v>
      </c>
      <c r="B10" s="23">
        <f>SUM(C10:D10)</f>
        <v>1876</v>
      </c>
      <c r="C10" s="23">
        <v>915</v>
      </c>
      <c r="D10" s="23">
        <v>961</v>
      </c>
      <c r="E10" s="23">
        <f>SUM(F10:G10)</f>
        <v>1671</v>
      </c>
      <c r="F10" s="23">
        <v>814</v>
      </c>
      <c r="G10" s="23">
        <v>857</v>
      </c>
    </row>
    <row r="11" spans="1:7" ht="14.65" customHeight="1" thickBot="1">
      <c r="A11" s="84" t="s">
        <v>14</v>
      </c>
      <c r="B11" s="144">
        <f t="shared" ref="B11:B17" si="1">SUM(C11:D11)</f>
        <v>32376</v>
      </c>
      <c r="C11" s="22">
        <v>15589</v>
      </c>
      <c r="D11" s="22">
        <v>16787</v>
      </c>
      <c r="E11" s="144">
        <f t="shared" ref="E11:E17" si="2">SUM(F11:G11)</f>
        <v>28824</v>
      </c>
      <c r="F11" s="22">
        <v>13951</v>
      </c>
      <c r="G11" s="22">
        <v>14873</v>
      </c>
    </row>
    <row r="12" spans="1:7" ht="14.65" customHeight="1" thickBot="1">
      <c r="A12" s="85" t="s">
        <v>15</v>
      </c>
      <c r="B12" s="147">
        <f t="shared" si="1"/>
        <v>80845</v>
      </c>
      <c r="C12" s="23">
        <v>39299</v>
      </c>
      <c r="D12" s="23">
        <v>41546</v>
      </c>
      <c r="E12" s="147">
        <f t="shared" si="2"/>
        <v>37855</v>
      </c>
      <c r="F12" s="23">
        <v>18266</v>
      </c>
      <c r="G12" s="23">
        <v>19589</v>
      </c>
    </row>
    <row r="13" spans="1:7" ht="14.65" customHeight="1" thickBot="1">
      <c r="A13" s="84" t="s">
        <v>17</v>
      </c>
      <c r="B13" s="144">
        <f t="shared" si="1"/>
        <v>166321</v>
      </c>
      <c r="C13" s="22">
        <v>81192</v>
      </c>
      <c r="D13" s="22">
        <v>85129</v>
      </c>
      <c r="E13" s="144">
        <f t="shared" si="2"/>
        <v>43986</v>
      </c>
      <c r="F13" s="22">
        <v>21524</v>
      </c>
      <c r="G13" s="22">
        <v>22462</v>
      </c>
    </row>
    <row r="14" spans="1:7" ht="14.65" customHeight="1" thickBot="1">
      <c r="A14" s="85" t="s">
        <v>18</v>
      </c>
      <c r="B14" s="147">
        <f t="shared" si="1"/>
        <v>186487</v>
      </c>
      <c r="C14" s="23">
        <v>91161</v>
      </c>
      <c r="D14" s="23">
        <v>95326</v>
      </c>
      <c r="E14" s="147">
        <f t="shared" si="2"/>
        <v>46075</v>
      </c>
      <c r="F14" s="23">
        <v>22491</v>
      </c>
      <c r="G14" s="23">
        <v>23584</v>
      </c>
    </row>
    <row r="15" spans="1:7" ht="14.65" customHeight="1" thickBot="1">
      <c r="A15" s="83" t="s">
        <v>113</v>
      </c>
      <c r="B15" s="144">
        <f t="shared" si="1"/>
        <v>287224</v>
      </c>
      <c r="C15" s="22">
        <v>138974</v>
      </c>
      <c r="D15" s="22">
        <v>148250</v>
      </c>
      <c r="E15" s="144">
        <f t="shared" si="2"/>
        <v>88035</v>
      </c>
      <c r="F15" s="22">
        <v>42808</v>
      </c>
      <c r="G15" s="22">
        <v>45227</v>
      </c>
    </row>
    <row r="16" spans="1:7" ht="14.65" customHeight="1" thickBot="1">
      <c r="A16" s="85" t="s">
        <v>125</v>
      </c>
      <c r="B16" s="147">
        <f t="shared" si="1"/>
        <v>46563</v>
      </c>
      <c r="C16" s="23">
        <v>22512</v>
      </c>
      <c r="D16" s="23">
        <v>24051</v>
      </c>
      <c r="E16" s="147">
        <f t="shared" si="2"/>
        <v>75850</v>
      </c>
      <c r="F16" s="23">
        <v>37165</v>
      </c>
      <c r="G16" s="23">
        <v>38685</v>
      </c>
    </row>
    <row r="17" spans="1:8" ht="14.65" customHeight="1" thickBot="1">
      <c r="A17" s="83" t="s">
        <v>126</v>
      </c>
      <c r="B17" s="144">
        <f t="shared" si="1"/>
        <v>31055</v>
      </c>
      <c r="C17" s="22">
        <v>14694</v>
      </c>
      <c r="D17" s="22">
        <v>16361</v>
      </c>
      <c r="E17" s="144">
        <f t="shared" si="2"/>
        <v>55582</v>
      </c>
      <c r="F17" s="22">
        <v>26871</v>
      </c>
      <c r="G17" s="22">
        <v>28711</v>
      </c>
    </row>
    <row r="18" spans="1:8" s="152" customFormat="1" ht="12.75" customHeight="1" thickBot="1">
      <c r="A18" s="150"/>
      <c r="B18" s="393" t="s">
        <v>123</v>
      </c>
      <c r="C18" s="393"/>
      <c r="D18" s="393"/>
      <c r="E18" s="393"/>
      <c r="F18" s="393"/>
      <c r="G18" s="393"/>
      <c r="H18" s="161"/>
    </row>
    <row r="19" spans="1:8" ht="14.65" customHeight="1" thickBot="1">
      <c r="A19" s="13" t="s">
        <v>1</v>
      </c>
      <c r="B19" s="225">
        <f t="shared" ref="B19:D27" si="3">B9*100/$B9</f>
        <v>100</v>
      </c>
      <c r="C19" s="164">
        <f t="shared" si="3"/>
        <v>48.554482934192499</v>
      </c>
      <c r="D19" s="164">
        <f t="shared" si="3"/>
        <v>51.445517065807501</v>
      </c>
      <c r="E19" s="225">
        <f t="shared" ref="E19:G27" si="4">E9*100/$E9</f>
        <v>100</v>
      </c>
      <c r="F19" s="164">
        <f t="shared" si="4"/>
        <v>48.663854471549016</v>
      </c>
      <c r="G19" s="164">
        <f t="shared" si="4"/>
        <v>51.336145528450984</v>
      </c>
    </row>
    <row r="20" spans="1:8" ht="14.65" customHeight="1" thickBot="1">
      <c r="A20" s="14" t="s">
        <v>13</v>
      </c>
      <c r="B20" s="226">
        <f t="shared" si="3"/>
        <v>100</v>
      </c>
      <c r="C20" s="74">
        <f t="shared" si="3"/>
        <v>48.77398720682303</v>
      </c>
      <c r="D20" s="74">
        <f t="shared" si="3"/>
        <v>51.22601279317697</v>
      </c>
      <c r="E20" s="226">
        <f t="shared" si="4"/>
        <v>100</v>
      </c>
      <c r="F20" s="74">
        <f t="shared" si="4"/>
        <v>48.713345302214243</v>
      </c>
      <c r="G20" s="74">
        <f t="shared" si="4"/>
        <v>51.286654697785757</v>
      </c>
    </row>
    <row r="21" spans="1:8" ht="14.65" customHeight="1" thickBot="1">
      <c r="A21" s="84" t="s">
        <v>14</v>
      </c>
      <c r="B21" s="227">
        <f t="shared" si="3"/>
        <v>100</v>
      </c>
      <c r="C21" s="73">
        <f t="shared" si="3"/>
        <v>48.149864096861876</v>
      </c>
      <c r="D21" s="73">
        <f t="shared" si="3"/>
        <v>51.850135903138124</v>
      </c>
      <c r="E21" s="227">
        <f t="shared" si="4"/>
        <v>100</v>
      </c>
      <c r="F21" s="73">
        <f t="shared" si="4"/>
        <v>48.400638356924787</v>
      </c>
      <c r="G21" s="73">
        <f t="shared" si="4"/>
        <v>51.599361643075213</v>
      </c>
    </row>
    <row r="22" spans="1:8" ht="14.65" customHeight="1" thickBot="1">
      <c r="A22" s="85" t="s">
        <v>15</v>
      </c>
      <c r="B22" s="228">
        <f t="shared" si="3"/>
        <v>100</v>
      </c>
      <c r="C22" s="74">
        <f t="shared" si="3"/>
        <v>48.610303667511907</v>
      </c>
      <c r="D22" s="74">
        <f t="shared" si="3"/>
        <v>51.389696332488093</v>
      </c>
      <c r="E22" s="228">
        <f t="shared" si="4"/>
        <v>100</v>
      </c>
      <c r="F22" s="74">
        <f t="shared" si="4"/>
        <v>48.252542596750757</v>
      </c>
      <c r="G22" s="74">
        <f t="shared" si="4"/>
        <v>51.747457403249243</v>
      </c>
    </row>
    <row r="23" spans="1:8" ht="14.65" customHeight="1" thickBot="1">
      <c r="A23" s="84" t="s">
        <v>17</v>
      </c>
      <c r="B23" s="227">
        <f t="shared" si="3"/>
        <v>100</v>
      </c>
      <c r="C23" s="73">
        <f t="shared" si="3"/>
        <v>48.816445307567896</v>
      </c>
      <c r="D23" s="73">
        <f t="shared" si="3"/>
        <v>51.183554692432104</v>
      </c>
      <c r="E23" s="227">
        <f t="shared" si="4"/>
        <v>100</v>
      </c>
      <c r="F23" s="73">
        <f t="shared" si="4"/>
        <v>48.933751648251715</v>
      </c>
      <c r="G23" s="73">
        <f t="shared" si="4"/>
        <v>51.066248351748285</v>
      </c>
    </row>
    <row r="24" spans="1:8" ht="14.65" customHeight="1" thickBot="1">
      <c r="A24" s="85" t="s">
        <v>18</v>
      </c>
      <c r="B24" s="228">
        <f t="shared" si="3"/>
        <v>100</v>
      </c>
      <c r="C24" s="74">
        <f t="shared" si="3"/>
        <v>48.883300176419802</v>
      </c>
      <c r="D24" s="74">
        <f t="shared" si="3"/>
        <v>51.116699823580198</v>
      </c>
      <c r="E24" s="228">
        <f t="shared" si="4"/>
        <v>100</v>
      </c>
      <c r="F24" s="74">
        <f t="shared" si="4"/>
        <v>48.813890396093328</v>
      </c>
      <c r="G24" s="74">
        <f t="shared" si="4"/>
        <v>51.186109603906672</v>
      </c>
    </row>
    <row r="25" spans="1:8" ht="14.65" customHeight="1" thickBot="1">
      <c r="A25" s="83" t="s">
        <v>113</v>
      </c>
      <c r="B25" s="227">
        <f t="shared" si="3"/>
        <v>100</v>
      </c>
      <c r="C25" s="73">
        <f t="shared" si="3"/>
        <v>48.385232431830211</v>
      </c>
      <c r="D25" s="73">
        <f t="shared" si="3"/>
        <v>51.614767568169789</v>
      </c>
      <c r="E25" s="227">
        <f t="shared" si="4"/>
        <v>100</v>
      </c>
      <c r="F25" s="73">
        <f t="shared" si="4"/>
        <v>48.62611461350599</v>
      </c>
      <c r="G25" s="73">
        <f t="shared" si="4"/>
        <v>51.37388538649401</v>
      </c>
    </row>
    <row r="26" spans="1:8" ht="14.65" customHeight="1" thickBot="1">
      <c r="A26" s="85" t="s">
        <v>125</v>
      </c>
      <c r="B26" s="228">
        <f t="shared" si="3"/>
        <v>100</v>
      </c>
      <c r="C26" s="74">
        <f t="shared" si="3"/>
        <v>48.347400296372655</v>
      </c>
      <c r="D26" s="74">
        <f t="shared" si="3"/>
        <v>51.652599703627345</v>
      </c>
      <c r="E26" s="228">
        <f t="shared" si="4"/>
        <v>100</v>
      </c>
      <c r="F26" s="74">
        <f t="shared" si="4"/>
        <v>48.99802241265656</v>
      </c>
      <c r="G26" s="74">
        <f t="shared" si="4"/>
        <v>51.00197758734344</v>
      </c>
    </row>
    <row r="27" spans="1:8" ht="14.65" customHeight="1" thickBot="1">
      <c r="A27" s="83" t="s">
        <v>126</v>
      </c>
      <c r="B27" s="227">
        <f t="shared" si="3"/>
        <v>100</v>
      </c>
      <c r="C27" s="73">
        <f t="shared" si="3"/>
        <v>47.316052165512801</v>
      </c>
      <c r="D27" s="73">
        <f t="shared" si="3"/>
        <v>52.683947834487199</v>
      </c>
      <c r="E27" s="227">
        <f t="shared" si="4"/>
        <v>100</v>
      </c>
      <c r="F27" s="73">
        <f t="shared" si="4"/>
        <v>48.34478788096866</v>
      </c>
      <c r="G27" s="73">
        <f t="shared" si="4"/>
        <v>51.65521211903134</v>
      </c>
    </row>
    <row r="28" spans="1:8" ht="30" customHeight="1">
      <c r="A28" s="370" t="s">
        <v>128</v>
      </c>
      <c r="B28" s="370"/>
      <c r="C28" s="370"/>
      <c r="D28" s="370"/>
      <c r="E28" s="370"/>
      <c r="F28" s="370"/>
      <c r="G28" s="370"/>
    </row>
  </sheetData>
  <mergeCells count="10">
    <mergeCell ref="B8:G8"/>
    <mergeCell ref="B18:G18"/>
    <mergeCell ref="A28:G28"/>
    <mergeCell ref="A5:A7"/>
    <mergeCell ref="B5:D5"/>
    <mergeCell ref="E5:G5"/>
    <mergeCell ref="B6:B7"/>
    <mergeCell ref="C6:D6"/>
    <mergeCell ref="E6:E7"/>
    <mergeCell ref="F6:G6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workbookViewId="0">
      <selection activeCell="J15" sqref="J15"/>
    </sheetView>
  </sheetViews>
  <sheetFormatPr baseColWidth="10" defaultColWidth="10.81640625" defaultRowHeight="14.65" customHeight="1"/>
  <cols>
    <col min="1" max="1" width="17.26953125" style="3" customWidth="1"/>
    <col min="2" max="7" width="12.54296875" style="3" customWidth="1"/>
    <col min="8" max="16384" width="10.81640625" style="3"/>
  </cols>
  <sheetData>
    <row r="1" spans="1:7" s="5" customFormat="1" ht="20.25" customHeight="1">
      <c r="A1" s="4" t="s">
        <v>0</v>
      </c>
      <c r="B1" s="4"/>
      <c r="C1" s="4"/>
      <c r="E1" s="4"/>
      <c r="F1" s="4"/>
    </row>
    <row r="2" spans="1:7" ht="14.65" customHeight="1">
      <c r="A2" s="10"/>
      <c r="B2" s="10"/>
      <c r="C2" s="10"/>
      <c r="E2" s="10"/>
      <c r="F2" s="10"/>
    </row>
    <row r="3" spans="1:7" s="9" customFormat="1" ht="14.65" customHeight="1">
      <c r="A3" s="9" t="s">
        <v>270</v>
      </c>
    </row>
    <row r="4" spans="1:7" ht="14.65" customHeight="1" thickBot="1"/>
    <row r="5" spans="1:7" ht="20" customHeight="1" thickBot="1">
      <c r="A5" s="389" t="s">
        <v>16</v>
      </c>
      <c r="B5" s="394" t="s">
        <v>30</v>
      </c>
      <c r="C5" s="395"/>
      <c r="D5" s="396"/>
      <c r="E5" s="390" t="s">
        <v>41</v>
      </c>
      <c r="F5" s="390"/>
      <c r="G5" s="390"/>
    </row>
    <row r="6" spans="1:7" ht="20" customHeight="1" thickBot="1">
      <c r="A6" s="389"/>
      <c r="B6" s="382" t="s">
        <v>54</v>
      </c>
      <c r="C6" s="397" t="s">
        <v>75</v>
      </c>
      <c r="D6" s="398"/>
      <c r="E6" s="389" t="s">
        <v>54</v>
      </c>
      <c r="F6" s="389" t="s">
        <v>75</v>
      </c>
      <c r="G6" s="389"/>
    </row>
    <row r="7" spans="1:7" ht="30" customHeight="1" thickBot="1">
      <c r="A7" s="389"/>
      <c r="B7" s="399"/>
      <c r="C7" s="24" t="s">
        <v>121</v>
      </c>
      <c r="D7" s="24" t="s">
        <v>122</v>
      </c>
      <c r="E7" s="389"/>
      <c r="F7" s="24" t="s">
        <v>121</v>
      </c>
      <c r="G7" s="24" t="s">
        <v>122</v>
      </c>
    </row>
    <row r="8" spans="1:7" s="152" customFormat="1" ht="12.5" thickBot="1">
      <c r="A8" s="150"/>
      <c r="B8" s="391" t="s">
        <v>5</v>
      </c>
      <c r="C8" s="391"/>
      <c r="D8" s="391"/>
      <c r="E8" s="391"/>
      <c r="F8" s="391"/>
      <c r="G8" s="391"/>
    </row>
    <row r="9" spans="1:7" ht="14.65" customHeight="1" thickBot="1">
      <c r="A9" s="13" t="s">
        <v>1</v>
      </c>
      <c r="B9" s="22">
        <f t="shared" ref="B9:G9" si="0">SUM(B10:B17)</f>
        <v>435126</v>
      </c>
      <c r="C9" s="22">
        <f t="shared" si="0"/>
        <v>213321</v>
      </c>
      <c r="D9" s="22">
        <f t="shared" si="0"/>
        <v>221805</v>
      </c>
      <c r="E9" s="22">
        <f t="shared" si="0"/>
        <v>89386</v>
      </c>
      <c r="F9" s="22">
        <f t="shared" si="0"/>
        <v>43604</v>
      </c>
      <c r="G9" s="22">
        <f t="shared" si="0"/>
        <v>45782</v>
      </c>
    </row>
    <row r="10" spans="1:7" ht="14.65" customHeight="1" thickBot="1">
      <c r="A10" s="14" t="s">
        <v>13</v>
      </c>
      <c r="B10" s="23">
        <f>SUM(C10:D10)</f>
        <v>1185</v>
      </c>
      <c r="C10" s="23">
        <v>579</v>
      </c>
      <c r="D10" s="23">
        <v>606</v>
      </c>
      <c r="E10" s="23">
        <f>SUM(F10:G10)</f>
        <v>384</v>
      </c>
      <c r="F10" s="23">
        <v>195</v>
      </c>
      <c r="G10" s="23">
        <v>189</v>
      </c>
    </row>
    <row r="11" spans="1:7" ht="14.65" customHeight="1" thickBot="1">
      <c r="A11" s="84" t="s">
        <v>14</v>
      </c>
      <c r="B11" s="144">
        <f t="shared" ref="B11:B17" si="1">SUM(C11:D11)</f>
        <v>18055</v>
      </c>
      <c r="C11" s="22">
        <v>8983</v>
      </c>
      <c r="D11" s="22">
        <v>9072</v>
      </c>
      <c r="E11" s="144">
        <f t="shared" ref="E11:E17" si="2">SUM(F11:G11)</f>
        <v>7721</v>
      </c>
      <c r="F11" s="22">
        <v>3823</v>
      </c>
      <c r="G11" s="22">
        <v>3898</v>
      </c>
    </row>
    <row r="12" spans="1:7" ht="14.65" customHeight="1" thickBot="1">
      <c r="A12" s="85" t="s">
        <v>15</v>
      </c>
      <c r="B12" s="147">
        <f t="shared" si="1"/>
        <v>46382</v>
      </c>
      <c r="C12" s="23">
        <v>22819</v>
      </c>
      <c r="D12" s="23">
        <v>23563</v>
      </c>
      <c r="E12" s="147">
        <f t="shared" si="2"/>
        <v>11493</v>
      </c>
      <c r="F12" s="23">
        <v>5671</v>
      </c>
      <c r="G12" s="23">
        <v>5822</v>
      </c>
    </row>
    <row r="13" spans="1:7" ht="14.65" customHeight="1" thickBot="1">
      <c r="A13" s="84" t="s">
        <v>17</v>
      </c>
      <c r="B13" s="144">
        <f t="shared" si="1"/>
        <v>91582</v>
      </c>
      <c r="C13" s="22">
        <v>45238</v>
      </c>
      <c r="D13" s="22">
        <v>46344</v>
      </c>
      <c r="E13" s="144">
        <f t="shared" si="2"/>
        <v>14112</v>
      </c>
      <c r="F13" s="22">
        <v>6859</v>
      </c>
      <c r="G13" s="22">
        <v>7253</v>
      </c>
    </row>
    <row r="14" spans="1:7" ht="14.65" customHeight="1" thickBot="1">
      <c r="A14" s="85" t="s">
        <v>18</v>
      </c>
      <c r="B14" s="147">
        <f t="shared" si="1"/>
        <v>102640</v>
      </c>
      <c r="C14" s="23">
        <v>50422</v>
      </c>
      <c r="D14" s="23">
        <v>52218</v>
      </c>
      <c r="E14" s="147">
        <f t="shared" si="2"/>
        <v>14799</v>
      </c>
      <c r="F14" s="23">
        <v>7315</v>
      </c>
      <c r="G14" s="23">
        <v>7484</v>
      </c>
    </row>
    <row r="15" spans="1:7" ht="14.65" customHeight="1" thickBot="1">
      <c r="A15" s="83" t="s">
        <v>113</v>
      </c>
      <c r="B15" s="144">
        <f t="shared" si="1"/>
        <v>154097</v>
      </c>
      <c r="C15" s="22">
        <v>74941</v>
      </c>
      <c r="D15" s="22">
        <v>79156</v>
      </c>
      <c r="E15" s="144">
        <f t="shared" si="2"/>
        <v>24890</v>
      </c>
      <c r="F15" s="22">
        <v>11983</v>
      </c>
      <c r="G15" s="22">
        <v>12907</v>
      </c>
    </row>
    <row r="16" spans="1:7" ht="14.65" customHeight="1" thickBot="1">
      <c r="A16" s="85" t="s">
        <v>125</v>
      </c>
      <c r="B16" s="147">
        <f t="shared" si="1"/>
        <v>13107</v>
      </c>
      <c r="C16" s="23">
        <v>6522</v>
      </c>
      <c r="D16" s="23">
        <v>6585</v>
      </c>
      <c r="E16" s="147">
        <f t="shared" si="2"/>
        <v>9061</v>
      </c>
      <c r="F16" s="23">
        <v>4429</v>
      </c>
      <c r="G16" s="23">
        <v>4632</v>
      </c>
    </row>
    <row r="17" spans="1:8" ht="14.65" customHeight="1" thickBot="1">
      <c r="A17" s="83" t="s">
        <v>126</v>
      </c>
      <c r="B17" s="144">
        <f t="shared" si="1"/>
        <v>8078</v>
      </c>
      <c r="C17" s="22">
        <v>3817</v>
      </c>
      <c r="D17" s="22">
        <v>4261</v>
      </c>
      <c r="E17" s="144">
        <f t="shared" si="2"/>
        <v>6926</v>
      </c>
      <c r="F17" s="22">
        <v>3329</v>
      </c>
      <c r="G17" s="22">
        <v>3597</v>
      </c>
    </row>
    <row r="18" spans="1:8" s="152" customFormat="1" ht="12.75" customHeight="1" thickBot="1">
      <c r="A18" s="150"/>
      <c r="B18" s="393" t="s">
        <v>123</v>
      </c>
      <c r="C18" s="393"/>
      <c r="D18" s="393"/>
      <c r="E18" s="393"/>
      <c r="F18" s="393"/>
      <c r="G18" s="393"/>
      <c r="H18" s="161"/>
    </row>
    <row r="19" spans="1:8" ht="14.65" customHeight="1" thickBot="1">
      <c r="A19" s="13" t="s">
        <v>1</v>
      </c>
      <c r="B19" s="225">
        <f t="shared" ref="B19:D27" si="3">B9*100/$B9</f>
        <v>100</v>
      </c>
      <c r="C19" s="164">
        <f t="shared" si="3"/>
        <v>49.025109968147156</v>
      </c>
      <c r="D19" s="164">
        <f t="shared" si="3"/>
        <v>50.974890031852844</v>
      </c>
      <c r="E19" s="225">
        <f t="shared" ref="E19:G27" si="4">E9*100/$E9</f>
        <v>100</v>
      </c>
      <c r="F19" s="164">
        <f t="shared" si="4"/>
        <v>48.781688407580603</v>
      </c>
      <c r="G19" s="164">
        <f t="shared" si="4"/>
        <v>51.218311592419397</v>
      </c>
    </row>
    <row r="20" spans="1:8" ht="14.65" customHeight="1" thickBot="1">
      <c r="A20" s="14" t="s">
        <v>13</v>
      </c>
      <c r="B20" s="226">
        <f t="shared" si="3"/>
        <v>100</v>
      </c>
      <c r="C20" s="74">
        <f t="shared" si="3"/>
        <v>48.860759493670884</v>
      </c>
      <c r="D20" s="74">
        <f t="shared" si="3"/>
        <v>51.139240506329116</v>
      </c>
      <c r="E20" s="226">
        <f t="shared" si="4"/>
        <v>100</v>
      </c>
      <c r="F20" s="74">
        <f t="shared" si="4"/>
        <v>50.78125</v>
      </c>
      <c r="G20" s="74">
        <f t="shared" si="4"/>
        <v>49.21875</v>
      </c>
    </row>
    <row r="21" spans="1:8" ht="14.65" customHeight="1" thickBot="1">
      <c r="A21" s="84" t="s">
        <v>14</v>
      </c>
      <c r="B21" s="227">
        <f t="shared" si="3"/>
        <v>100</v>
      </c>
      <c r="C21" s="73">
        <f t="shared" si="3"/>
        <v>49.753530877873168</v>
      </c>
      <c r="D21" s="73">
        <f t="shared" si="3"/>
        <v>50.246469122126832</v>
      </c>
      <c r="E21" s="227">
        <f t="shared" si="4"/>
        <v>100</v>
      </c>
      <c r="F21" s="73">
        <f t="shared" si="4"/>
        <v>49.514311617666102</v>
      </c>
      <c r="G21" s="73">
        <f t="shared" si="4"/>
        <v>50.485688382333898</v>
      </c>
    </row>
    <row r="22" spans="1:8" ht="14.65" customHeight="1" thickBot="1">
      <c r="A22" s="85" t="s">
        <v>15</v>
      </c>
      <c r="B22" s="228">
        <f t="shared" si="3"/>
        <v>100</v>
      </c>
      <c r="C22" s="74">
        <f t="shared" si="3"/>
        <v>49.197964727696089</v>
      </c>
      <c r="D22" s="74">
        <f t="shared" si="3"/>
        <v>50.802035272303911</v>
      </c>
      <c r="E22" s="228">
        <f t="shared" si="4"/>
        <v>100</v>
      </c>
      <c r="F22" s="74">
        <f t="shared" si="4"/>
        <v>49.343078395545113</v>
      </c>
      <c r="G22" s="74">
        <f t="shared" si="4"/>
        <v>50.656921604454887</v>
      </c>
    </row>
    <row r="23" spans="1:8" ht="14.65" customHeight="1" thickBot="1">
      <c r="A23" s="84" t="s">
        <v>17</v>
      </c>
      <c r="B23" s="227">
        <f t="shared" si="3"/>
        <v>100</v>
      </c>
      <c r="C23" s="73">
        <f t="shared" si="3"/>
        <v>49.396169552968921</v>
      </c>
      <c r="D23" s="73">
        <f t="shared" si="3"/>
        <v>50.603830447031079</v>
      </c>
      <c r="E23" s="227">
        <f t="shared" si="4"/>
        <v>100</v>
      </c>
      <c r="F23" s="73">
        <f t="shared" si="4"/>
        <v>48.604024943310655</v>
      </c>
      <c r="G23" s="73">
        <f t="shared" si="4"/>
        <v>51.395975056689345</v>
      </c>
    </row>
    <row r="24" spans="1:8" ht="14.65" customHeight="1" thickBot="1">
      <c r="A24" s="85" t="s">
        <v>18</v>
      </c>
      <c r="B24" s="228">
        <f t="shared" si="3"/>
        <v>100</v>
      </c>
      <c r="C24" s="74">
        <f t="shared" si="3"/>
        <v>49.125097427903349</v>
      </c>
      <c r="D24" s="74">
        <f t="shared" si="3"/>
        <v>50.874902572096651</v>
      </c>
      <c r="E24" s="228">
        <f t="shared" si="4"/>
        <v>100</v>
      </c>
      <c r="F24" s="74">
        <f t="shared" si="4"/>
        <v>49.429015474018513</v>
      </c>
      <c r="G24" s="74">
        <f t="shared" si="4"/>
        <v>50.570984525981487</v>
      </c>
    </row>
    <row r="25" spans="1:8" ht="14.65" customHeight="1" thickBot="1">
      <c r="A25" s="83" t="s">
        <v>113</v>
      </c>
      <c r="B25" s="227">
        <f t="shared" si="3"/>
        <v>100</v>
      </c>
      <c r="C25" s="73">
        <f t="shared" si="3"/>
        <v>48.632354945261753</v>
      </c>
      <c r="D25" s="73">
        <f t="shared" si="3"/>
        <v>51.367645054738247</v>
      </c>
      <c r="E25" s="227">
        <f t="shared" si="4"/>
        <v>100</v>
      </c>
      <c r="F25" s="73">
        <f t="shared" si="4"/>
        <v>48.143832864604256</v>
      </c>
      <c r="G25" s="73">
        <f t="shared" si="4"/>
        <v>51.856167135395744</v>
      </c>
    </row>
    <row r="26" spans="1:8" ht="14.65" customHeight="1" thickBot="1">
      <c r="A26" s="85" t="s">
        <v>125</v>
      </c>
      <c r="B26" s="228">
        <f t="shared" si="3"/>
        <v>100</v>
      </c>
      <c r="C26" s="74">
        <f t="shared" si="3"/>
        <v>49.759670405127032</v>
      </c>
      <c r="D26" s="74">
        <f t="shared" si="3"/>
        <v>50.240329594872968</v>
      </c>
      <c r="E26" s="228">
        <f t="shared" si="4"/>
        <v>100</v>
      </c>
      <c r="F26" s="74">
        <f t="shared" si="4"/>
        <v>48.879814590001104</v>
      </c>
      <c r="G26" s="74">
        <f t="shared" si="4"/>
        <v>51.120185409998896</v>
      </c>
    </row>
    <row r="27" spans="1:8" ht="14.65" customHeight="1" thickBot="1">
      <c r="A27" s="83" t="s">
        <v>126</v>
      </c>
      <c r="B27" s="227">
        <f t="shared" si="3"/>
        <v>100</v>
      </c>
      <c r="C27" s="73">
        <f t="shared" si="3"/>
        <v>47.251794998762072</v>
      </c>
      <c r="D27" s="73">
        <f t="shared" si="3"/>
        <v>52.748205001237928</v>
      </c>
      <c r="E27" s="227">
        <f t="shared" si="4"/>
        <v>100</v>
      </c>
      <c r="F27" s="73">
        <f t="shared" si="4"/>
        <v>48.065261334103376</v>
      </c>
      <c r="G27" s="73">
        <f t="shared" si="4"/>
        <v>51.934738665896624</v>
      </c>
    </row>
    <row r="28" spans="1:8" s="283" customFormat="1" ht="30" customHeight="1">
      <c r="A28" s="370" t="s">
        <v>128</v>
      </c>
      <c r="B28" s="370"/>
      <c r="C28" s="370"/>
      <c r="D28" s="370"/>
      <c r="E28" s="370"/>
      <c r="F28" s="370"/>
      <c r="G28" s="370"/>
    </row>
  </sheetData>
  <mergeCells count="10">
    <mergeCell ref="B8:G8"/>
    <mergeCell ref="B18:G18"/>
    <mergeCell ref="A28:G28"/>
    <mergeCell ref="A5:A7"/>
    <mergeCell ref="B5:D5"/>
    <mergeCell ref="E5:G5"/>
    <mergeCell ref="B6:B7"/>
    <mergeCell ref="C6:D6"/>
    <mergeCell ref="E6:E7"/>
    <mergeCell ref="F6:G6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workbookViewId="0">
      <selection activeCell="H5" sqref="A5:XFD6"/>
    </sheetView>
  </sheetViews>
  <sheetFormatPr baseColWidth="10" defaultColWidth="10.81640625" defaultRowHeight="14.65" customHeight="1"/>
  <cols>
    <col min="1" max="1" width="17.26953125" style="3" customWidth="1"/>
    <col min="2" max="7" width="12.54296875" style="3" customWidth="1"/>
    <col min="8" max="16384" width="10.81640625" style="3"/>
  </cols>
  <sheetData>
    <row r="1" spans="1:7" s="5" customFormat="1" ht="20.25" customHeight="1">
      <c r="A1" s="4" t="s">
        <v>0</v>
      </c>
      <c r="B1" s="4"/>
      <c r="C1" s="4"/>
      <c r="E1" s="4"/>
      <c r="F1" s="4"/>
    </row>
    <row r="2" spans="1:7" ht="14.65" customHeight="1">
      <c r="A2" s="10"/>
      <c r="B2" s="10"/>
      <c r="C2" s="10"/>
      <c r="E2" s="10"/>
      <c r="F2" s="10"/>
    </row>
    <row r="3" spans="1:7" s="9" customFormat="1" ht="14.65" customHeight="1">
      <c r="A3" s="9" t="s">
        <v>271</v>
      </c>
    </row>
    <row r="4" spans="1:7" ht="14.65" customHeight="1" thickBot="1"/>
    <row r="5" spans="1:7" ht="20" customHeight="1" thickBot="1">
      <c r="A5" s="389" t="s">
        <v>16</v>
      </c>
      <c r="B5" s="394" t="s">
        <v>30</v>
      </c>
      <c r="C5" s="395"/>
      <c r="D5" s="396"/>
      <c r="E5" s="390" t="s">
        <v>41</v>
      </c>
      <c r="F5" s="390"/>
      <c r="G5" s="390"/>
    </row>
    <row r="6" spans="1:7" ht="20" customHeight="1" thickBot="1">
      <c r="A6" s="389"/>
      <c r="B6" s="382" t="s">
        <v>54</v>
      </c>
      <c r="C6" s="397" t="s">
        <v>75</v>
      </c>
      <c r="D6" s="398"/>
      <c r="E6" s="389" t="s">
        <v>54</v>
      </c>
      <c r="F6" s="389" t="s">
        <v>75</v>
      </c>
      <c r="G6" s="389"/>
    </row>
    <row r="7" spans="1:7" ht="30" customHeight="1" thickBot="1">
      <c r="A7" s="389"/>
      <c r="B7" s="399"/>
      <c r="C7" s="24" t="s">
        <v>121</v>
      </c>
      <c r="D7" s="24" t="s">
        <v>122</v>
      </c>
      <c r="E7" s="389"/>
      <c r="F7" s="24" t="s">
        <v>121</v>
      </c>
      <c r="G7" s="24" t="s">
        <v>122</v>
      </c>
    </row>
    <row r="8" spans="1:7" s="152" customFormat="1" ht="12.5" thickBot="1">
      <c r="A8" s="150"/>
      <c r="B8" s="391" t="s">
        <v>5</v>
      </c>
      <c r="C8" s="391"/>
      <c r="D8" s="391"/>
      <c r="E8" s="391"/>
      <c r="F8" s="391"/>
      <c r="G8" s="391"/>
    </row>
    <row r="9" spans="1:7" ht="14.65" customHeight="1" thickBot="1">
      <c r="A9" s="13" t="s">
        <v>1</v>
      </c>
      <c r="B9" s="22">
        <f t="shared" ref="B9:G9" si="0">SUM(B10:B17)</f>
        <v>574689</v>
      </c>
      <c r="C9" s="22">
        <f t="shared" si="0"/>
        <v>280476</v>
      </c>
      <c r="D9" s="22">
        <f t="shared" si="0"/>
        <v>294213</v>
      </c>
      <c r="E9" s="22">
        <f t="shared" si="0"/>
        <v>17473</v>
      </c>
      <c r="F9" s="22">
        <f t="shared" si="0"/>
        <v>8606</v>
      </c>
      <c r="G9" s="22">
        <f t="shared" si="0"/>
        <v>8867</v>
      </c>
    </row>
    <row r="10" spans="1:7" ht="14.65" customHeight="1" thickBot="1">
      <c r="A10" s="14" t="s">
        <v>13</v>
      </c>
      <c r="B10" s="23">
        <f>SUM(C10:D10)</f>
        <v>1071</v>
      </c>
      <c r="C10" s="23">
        <v>507</v>
      </c>
      <c r="D10" s="23">
        <v>564</v>
      </c>
      <c r="E10" s="23">
        <f>SUM(F10:G10)</f>
        <v>47</v>
      </c>
      <c r="F10" s="23">
        <v>21</v>
      </c>
      <c r="G10" s="23">
        <v>26</v>
      </c>
    </row>
    <row r="11" spans="1:7" ht="14.65" customHeight="1" thickBot="1">
      <c r="A11" s="84" t="s">
        <v>14</v>
      </c>
      <c r="B11" s="144">
        <f t="shared" ref="B11:B17" si="1">SUM(C11:D11)</f>
        <v>17924</v>
      </c>
      <c r="C11" s="22">
        <v>8595</v>
      </c>
      <c r="D11" s="22">
        <v>9329</v>
      </c>
      <c r="E11" s="144">
        <f t="shared" ref="E11:E17" si="2">SUM(F11:G11)</f>
        <v>1262</v>
      </c>
      <c r="F11" s="22">
        <v>616</v>
      </c>
      <c r="G11" s="22">
        <v>646</v>
      </c>
    </row>
    <row r="12" spans="1:7" ht="14.65" customHeight="1" thickBot="1">
      <c r="A12" s="85" t="s">
        <v>15</v>
      </c>
      <c r="B12" s="147">
        <f t="shared" si="1"/>
        <v>57157</v>
      </c>
      <c r="C12" s="23">
        <v>27967</v>
      </c>
      <c r="D12" s="23">
        <v>29190</v>
      </c>
      <c r="E12" s="147">
        <f t="shared" si="2"/>
        <v>2556</v>
      </c>
      <c r="F12" s="23">
        <v>1311</v>
      </c>
      <c r="G12" s="23">
        <v>1245</v>
      </c>
    </row>
    <row r="13" spans="1:7" ht="14.65" customHeight="1" thickBot="1">
      <c r="A13" s="84" t="s">
        <v>17</v>
      </c>
      <c r="B13" s="144">
        <f t="shared" si="1"/>
        <v>123513</v>
      </c>
      <c r="C13" s="22">
        <v>60793</v>
      </c>
      <c r="D13" s="22">
        <v>62720</v>
      </c>
      <c r="E13" s="144">
        <f t="shared" si="2"/>
        <v>3168</v>
      </c>
      <c r="F13" s="22">
        <v>1572</v>
      </c>
      <c r="G13" s="22">
        <v>1596</v>
      </c>
    </row>
    <row r="14" spans="1:7" ht="14.65" customHeight="1" thickBot="1">
      <c r="A14" s="85" t="s">
        <v>18</v>
      </c>
      <c r="B14" s="147">
        <f t="shared" si="1"/>
        <v>139817</v>
      </c>
      <c r="C14" s="23">
        <v>68548</v>
      </c>
      <c r="D14" s="23">
        <v>71269</v>
      </c>
      <c r="E14" s="147">
        <f t="shared" si="2"/>
        <v>3234</v>
      </c>
      <c r="F14" s="23">
        <v>1552</v>
      </c>
      <c r="G14" s="23">
        <v>1682</v>
      </c>
    </row>
    <row r="15" spans="1:7" ht="14.65" customHeight="1" thickBot="1">
      <c r="A15" s="83" t="s">
        <v>113</v>
      </c>
      <c r="B15" s="144">
        <f t="shared" si="1"/>
        <v>210728</v>
      </c>
      <c r="C15" s="22">
        <v>102491</v>
      </c>
      <c r="D15" s="22">
        <v>108237</v>
      </c>
      <c r="E15" s="144">
        <f t="shared" si="2"/>
        <v>5207</v>
      </c>
      <c r="F15" s="22">
        <v>2538</v>
      </c>
      <c r="G15" s="22">
        <v>2669</v>
      </c>
    </row>
    <row r="16" spans="1:7" ht="14.65" customHeight="1" thickBot="1">
      <c r="A16" s="85" t="s">
        <v>125</v>
      </c>
      <c r="B16" s="147">
        <f t="shared" si="1"/>
        <v>14385</v>
      </c>
      <c r="C16" s="23">
        <v>6870</v>
      </c>
      <c r="D16" s="23">
        <v>7515</v>
      </c>
      <c r="E16" s="147">
        <f t="shared" si="2"/>
        <v>1183</v>
      </c>
      <c r="F16" s="23">
        <v>592</v>
      </c>
      <c r="G16" s="23">
        <v>591</v>
      </c>
    </row>
    <row r="17" spans="1:8" ht="14.65" customHeight="1" thickBot="1">
      <c r="A17" s="83" t="s">
        <v>126</v>
      </c>
      <c r="B17" s="144">
        <f t="shared" si="1"/>
        <v>10094</v>
      </c>
      <c r="C17" s="22">
        <v>4705</v>
      </c>
      <c r="D17" s="22">
        <v>5389</v>
      </c>
      <c r="E17" s="144">
        <f t="shared" si="2"/>
        <v>816</v>
      </c>
      <c r="F17" s="22">
        <v>404</v>
      </c>
      <c r="G17" s="22">
        <v>412</v>
      </c>
    </row>
    <row r="18" spans="1:8" s="152" customFormat="1" ht="12.75" customHeight="1" thickBot="1">
      <c r="A18" s="150"/>
      <c r="B18" s="393" t="s">
        <v>123</v>
      </c>
      <c r="C18" s="393"/>
      <c r="D18" s="393"/>
      <c r="E18" s="393"/>
      <c r="F18" s="393"/>
      <c r="G18" s="393"/>
      <c r="H18" s="161"/>
    </row>
    <row r="19" spans="1:8" ht="14.65" customHeight="1" thickBot="1">
      <c r="A19" s="13" t="s">
        <v>1</v>
      </c>
      <c r="B19" s="225">
        <f t="shared" ref="B19:D27" si="3">B9*100/$B9</f>
        <v>100</v>
      </c>
      <c r="C19" s="164">
        <f t="shared" si="3"/>
        <v>48.804831830781517</v>
      </c>
      <c r="D19" s="164">
        <f t="shared" si="3"/>
        <v>51.195168169218483</v>
      </c>
      <c r="E19" s="225">
        <f t="shared" ref="E19:G27" si="4">E9*100/$E9</f>
        <v>100</v>
      </c>
      <c r="F19" s="164">
        <f t="shared" si="4"/>
        <v>49.253133405826134</v>
      </c>
      <c r="G19" s="164">
        <f t="shared" si="4"/>
        <v>50.746866594173866</v>
      </c>
    </row>
    <row r="20" spans="1:8" ht="14.65" customHeight="1" thickBot="1">
      <c r="A20" s="14" t="s">
        <v>13</v>
      </c>
      <c r="B20" s="226">
        <f t="shared" si="3"/>
        <v>100</v>
      </c>
      <c r="C20" s="74">
        <f t="shared" si="3"/>
        <v>47.338935574229694</v>
      </c>
      <c r="D20" s="74">
        <f t="shared" si="3"/>
        <v>52.661064425770306</v>
      </c>
      <c r="E20" s="226">
        <f t="shared" si="4"/>
        <v>100</v>
      </c>
      <c r="F20" s="74">
        <f t="shared" si="4"/>
        <v>44.680851063829785</v>
      </c>
      <c r="G20" s="74">
        <f t="shared" si="4"/>
        <v>55.319148936170215</v>
      </c>
    </row>
    <row r="21" spans="1:8" ht="14.65" customHeight="1" thickBot="1">
      <c r="A21" s="84" t="s">
        <v>14</v>
      </c>
      <c r="B21" s="227">
        <f t="shared" si="3"/>
        <v>100</v>
      </c>
      <c r="C21" s="73">
        <f t="shared" si="3"/>
        <v>47.952465967417986</v>
      </c>
      <c r="D21" s="73">
        <f t="shared" si="3"/>
        <v>52.047534032582014</v>
      </c>
      <c r="E21" s="227">
        <f t="shared" si="4"/>
        <v>100</v>
      </c>
      <c r="F21" s="73">
        <f t="shared" si="4"/>
        <v>48.811410459587954</v>
      </c>
      <c r="G21" s="73">
        <f t="shared" si="4"/>
        <v>51.188589540412046</v>
      </c>
    </row>
    <row r="22" spans="1:8" ht="14.65" customHeight="1" thickBot="1">
      <c r="A22" s="85" t="s">
        <v>15</v>
      </c>
      <c r="B22" s="228">
        <f t="shared" si="3"/>
        <v>100</v>
      </c>
      <c r="C22" s="74">
        <f t="shared" si="3"/>
        <v>48.930139790401874</v>
      </c>
      <c r="D22" s="74">
        <f t="shared" si="3"/>
        <v>51.069860209598126</v>
      </c>
      <c r="E22" s="228">
        <f t="shared" si="4"/>
        <v>100</v>
      </c>
      <c r="F22" s="74">
        <f t="shared" si="4"/>
        <v>51.291079812206576</v>
      </c>
      <c r="G22" s="74">
        <f t="shared" si="4"/>
        <v>48.708920187793424</v>
      </c>
    </row>
    <row r="23" spans="1:8" ht="14.65" customHeight="1" thickBot="1">
      <c r="A23" s="84" t="s">
        <v>17</v>
      </c>
      <c r="B23" s="227">
        <f t="shared" si="3"/>
        <v>100</v>
      </c>
      <c r="C23" s="73">
        <f t="shared" si="3"/>
        <v>49.219920170346441</v>
      </c>
      <c r="D23" s="73">
        <f t="shared" si="3"/>
        <v>50.780079829653559</v>
      </c>
      <c r="E23" s="227">
        <f t="shared" si="4"/>
        <v>100</v>
      </c>
      <c r="F23" s="73">
        <f t="shared" si="4"/>
        <v>49.621212121212125</v>
      </c>
      <c r="G23" s="73">
        <f t="shared" si="4"/>
        <v>50.378787878787875</v>
      </c>
    </row>
    <row r="24" spans="1:8" ht="14.65" customHeight="1" thickBot="1">
      <c r="A24" s="85" t="s">
        <v>18</v>
      </c>
      <c r="B24" s="228">
        <f t="shared" si="3"/>
        <v>100</v>
      </c>
      <c r="C24" s="74">
        <f t="shared" si="3"/>
        <v>49.026942360371059</v>
      </c>
      <c r="D24" s="74">
        <f t="shared" si="3"/>
        <v>50.973057639628941</v>
      </c>
      <c r="E24" s="228">
        <f t="shared" si="4"/>
        <v>100</v>
      </c>
      <c r="F24" s="74">
        <f t="shared" si="4"/>
        <v>47.990105132962277</v>
      </c>
      <c r="G24" s="74">
        <f t="shared" si="4"/>
        <v>52.009894867037723</v>
      </c>
    </row>
    <row r="25" spans="1:8" ht="14.65" customHeight="1" thickBot="1">
      <c r="A25" s="83" t="s">
        <v>113</v>
      </c>
      <c r="B25" s="227">
        <f t="shared" si="3"/>
        <v>100</v>
      </c>
      <c r="C25" s="73">
        <f t="shared" si="3"/>
        <v>48.636631107399111</v>
      </c>
      <c r="D25" s="73">
        <f t="shared" si="3"/>
        <v>51.363368892600889</v>
      </c>
      <c r="E25" s="227">
        <f t="shared" si="4"/>
        <v>100</v>
      </c>
      <c r="F25" s="73">
        <f t="shared" si="4"/>
        <v>48.742077971960825</v>
      </c>
      <c r="G25" s="73">
        <f t="shared" si="4"/>
        <v>51.257922028039175</v>
      </c>
    </row>
    <row r="26" spans="1:8" ht="14.65" customHeight="1" thickBot="1">
      <c r="A26" s="85" t="s">
        <v>125</v>
      </c>
      <c r="B26" s="228">
        <f t="shared" si="3"/>
        <v>100</v>
      </c>
      <c r="C26" s="74">
        <f t="shared" si="3"/>
        <v>47.75808133472367</v>
      </c>
      <c r="D26" s="74">
        <f t="shared" si="3"/>
        <v>52.24191866527633</v>
      </c>
      <c r="E26" s="228">
        <f t="shared" si="4"/>
        <v>100</v>
      </c>
      <c r="F26" s="74">
        <f t="shared" si="4"/>
        <v>50.04226542688081</v>
      </c>
      <c r="G26" s="74">
        <f t="shared" si="4"/>
        <v>49.95773457311919</v>
      </c>
    </row>
    <row r="27" spans="1:8" ht="14.65" customHeight="1" thickBot="1">
      <c r="A27" s="83" t="s">
        <v>126</v>
      </c>
      <c r="B27" s="227">
        <f t="shared" si="3"/>
        <v>100</v>
      </c>
      <c r="C27" s="73">
        <f t="shared" si="3"/>
        <v>46.611848622944322</v>
      </c>
      <c r="D27" s="73">
        <f t="shared" si="3"/>
        <v>53.388151377055678</v>
      </c>
      <c r="E27" s="227">
        <f t="shared" si="4"/>
        <v>100</v>
      </c>
      <c r="F27" s="73">
        <f t="shared" si="4"/>
        <v>49.509803921568626</v>
      </c>
      <c r="G27" s="73">
        <f t="shared" si="4"/>
        <v>50.490196078431374</v>
      </c>
    </row>
    <row r="28" spans="1:8" s="283" customFormat="1" ht="30" customHeight="1">
      <c r="A28" s="370" t="s">
        <v>128</v>
      </c>
      <c r="B28" s="370"/>
      <c r="C28" s="370"/>
      <c r="D28" s="370"/>
      <c r="E28" s="370"/>
      <c r="F28" s="370"/>
      <c r="G28" s="370"/>
    </row>
  </sheetData>
  <mergeCells count="10">
    <mergeCell ref="B8:G8"/>
    <mergeCell ref="B18:G18"/>
    <mergeCell ref="A28:G28"/>
    <mergeCell ref="A5:A7"/>
    <mergeCell ref="B5:D5"/>
    <mergeCell ref="E5:G5"/>
    <mergeCell ref="B6:B7"/>
    <mergeCell ref="C6:D6"/>
    <mergeCell ref="E6:E7"/>
    <mergeCell ref="F6:G6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2"/>
  <sheetViews>
    <sheetView workbookViewId="0">
      <selection activeCell="K11" sqref="K11"/>
    </sheetView>
  </sheetViews>
  <sheetFormatPr baseColWidth="10" defaultColWidth="10.81640625" defaultRowHeight="14.65" customHeight="1"/>
  <cols>
    <col min="1" max="1" width="17.26953125" style="3" customWidth="1"/>
    <col min="2" max="7" width="12.54296875" style="3" customWidth="1"/>
    <col min="8" max="16384" width="10.81640625" style="3"/>
  </cols>
  <sheetData>
    <row r="1" spans="1:7" s="5" customFormat="1" ht="20.25" customHeight="1">
      <c r="A1" s="4" t="s">
        <v>0</v>
      </c>
      <c r="B1" s="4"/>
      <c r="C1" s="4"/>
      <c r="E1" s="4"/>
      <c r="F1" s="4"/>
    </row>
    <row r="2" spans="1:7" ht="14.65" customHeight="1">
      <c r="A2" s="10"/>
      <c r="B2" s="10"/>
      <c r="C2" s="10"/>
      <c r="E2" s="10"/>
      <c r="F2" s="10"/>
    </row>
    <row r="3" spans="1:7" s="9" customFormat="1" ht="14.65" customHeight="1">
      <c r="A3" s="9" t="s">
        <v>272</v>
      </c>
    </row>
    <row r="4" spans="1:7" ht="14.65" customHeight="1" thickBot="1"/>
    <row r="5" spans="1:7" ht="20" customHeight="1" thickBot="1">
      <c r="A5" s="389" t="s">
        <v>16</v>
      </c>
      <c r="B5" s="394" t="s">
        <v>30</v>
      </c>
      <c r="C5" s="395"/>
      <c r="D5" s="396"/>
      <c r="E5" s="390" t="s">
        <v>41</v>
      </c>
      <c r="F5" s="390"/>
      <c r="G5" s="390"/>
    </row>
    <row r="6" spans="1:7" ht="20" customHeight="1" thickBot="1">
      <c r="A6" s="389"/>
      <c r="B6" s="382" t="s">
        <v>54</v>
      </c>
      <c r="C6" s="397" t="s">
        <v>75</v>
      </c>
      <c r="D6" s="398"/>
      <c r="E6" s="389" t="s">
        <v>54</v>
      </c>
      <c r="F6" s="389" t="s">
        <v>75</v>
      </c>
      <c r="G6" s="389"/>
    </row>
    <row r="7" spans="1:7" ht="30" customHeight="1" thickBot="1">
      <c r="A7" s="389"/>
      <c r="B7" s="399"/>
      <c r="C7" s="24" t="s">
        <v>121</v>
      </c>
      <c r="D7" s="24" t="s">
        <v>122</v>
      </c>
      <c r="E7" s="389"/>
      <c r="F7" s="24" t="s">
        <v>121</v>
      </c>
      <c r="G7" s="24" t="s">
        <v>122</v>
      </c>
    </row>
    <row r="8" spans="1:7" s="152" customFormat="1" ht="12.5" thickBot="1">
      <c r="A8" s="150"/>
      <c r="B8" s="391" t="s">
        <v>5</v>
      </c>
      <c r="C8" s="391"/>
      <c r="D8" s="391"/>
      <c r="E8" s="391"/>
      <c r="F8" s="391"/>
      <c r="G8" s="391"/>
    </row>
    <row r="9" spans="1:7" ht="14.65" customHeight="1" thickBot="1">
      <c r="A9" s="13" t="s">
        <v>1</v>
      </c>
      <c r="B9" s="22">
        <f t="shared" ref="B9:G9" si="0">SUM(B10:B17)</f>
        <v>102254</v>
      </c>
      <c r="C9" s="22">
        <f t="shared" si="0"/>
        <v>49407</v>
      </c>
      <c r="D9" s="22">
        <f t="shared" si="0"/>
        <v>52847</v>
      </c>
      <c r="E9" s="22">
        <f t="shared" si="0"/>
        <v>65165</v>
      </c>
      <c r="F9" s="22">
        <f t="shared" si="0"/>
        <v>30351</v>
      </c>
      <c r="G9" s="22">
        <f t="shared" si="0"/>
        <v>34814</v>
      </c>
    </row>
    <row r="10" spans="1:7" ht="14.65" customHeight="1" thickBot="1">
      <c r="A10" s="14" t="s">
        <v>13</v>
      </c>
      <c r="B10" s="23">
        <f>SUM(C10:D10)</f>
        <v>427</v>
      </c>
      <c r="C10" s="23">
        <v>204</v>
      </c>
      <c r="D10" s="23">
        <v>223</v>
      </c>
      <c r="E10" s="23">
        <f>SUM(F10:G10)</f>
        <v>396</v>
      </c>
      <c r="F10" s="23">
        <v>194</v>
      </c>
      <c r="G10" s="23">
        <v>202</v>
      </c>
    </row>
    <row r="11" spans="1:7" ht="14.65" customHeight="1" thickBot="1">
      <c r="A11" s="84" t="s">
        <v>14</v>
      </c>
      <c r="B11" s="144">
        <f t="shared" ref="B11:B16" si="1">SUM(C11:D11)</f>
        <v>5933</v>
      </c>
      <c r="C11" s="22">
        <v>2883</v>
      </c>
      <c r="D11" s="22">
        <v>3050</v>
      </c>
      <c r="E11" s="144">
        <f t="shared" ref="E11:E17" si="2">SUM(F11:G11)</f>
        <v>6283</v>
      </c>
      <c r="F11" s="22">
        <v>3029</v>
      </c>
      <c r="G11" s="22">
        <v>3254</v>
      </c>
    </row>
    <row r="12" spans="1:7" ht="14.65" customHeight="1" thickBot="1">
      <c r="A12" s="85" t="s">
        <v>15</v>
      </c>
      <c r="B12" s="147">
        <f t="shared" si="1"/>
        <v>12259</v>
      </c>
      <c r="C12" s="23">
        <v>6058</v>
      </c>
      <c r="D12" s="23">
        <v>6201</v>
      </c>
      <c r="E12" s="147">
        <f t="shared" si="2"/>
        <v>8829</v>
      </c>
      <c r="F12" s="23">
        <v>4322</v>
      </c>
      <c r="G12" s="23">
        <v>4507</v>
      </c>
    </row>
    <row r="13" spans="1:7" ht="14.65" customHeight="1" thickBot="1">
      <c r="A13" s="84" t="s">
        <v>17</v>
      </c>
      <c r="B13" s="144">
        <f t="shared" si="1"/>
        <v>19286</v>
      </c>
      <c r="C13" s="22">
        <v>9361</v>
      </c>
      <c r="D13" s="22">
        <v>9925</v>
      </c>
      <c r="E13" s="144">
        <f t="shared" si="2"/>
        <v>9905</v>
      </c>
      <c r="F13" s="22">
        <v>4758</v>
      </c>
      <c r="G13" s="22">
        <v>5147</v>
      </c>
    </row>
    <row r="14" spans="1:7" ht="14.65" customHeight="1" thickBot="1">
      <c r="A14" s="85" t="s">
        <v>18</v>
      </c>
      <c r="B14" s="147">
        <f t="shared" si="1"/>
        <v>21521</v>
      </c>
      <c r="C14" s="23">
        <v>10447</v>
      </c>
      <c r="D14" s="23">
        <v>11074</v>
      </c>
      <c r="E14" s="147">
        <f t="shared" si="2"/>
        <v>10567</v>
      </c>
      <c r="F14" s="23">
        <v>5239</v>
      </c>
      <c r="G14" s="23">
        <v>5328</v>
      </c>
    </row>
    <row r="15" spans="1:7" ht="14.65" customHeight="1" thickBot="1">
      <c r="A15" s="83" t="s">
        <v>113</v>
      </c>
      <c r="B15" s="144">
        <f t="shared" si="1"/>
        <v>32181</v>
      </c>
      <c r="C15" s="22">
        <v>15378</v>
      </c>
      <c r="D15" s="22">
        <v>16803</v>
      </c>
      <c r="E15" s="144">
        <f t="shared" si="2"/>
        <v>18204</v>
      </c>
      <c r="F15" s="22">
        <v>8817</v>
      </c>
      <c r="G15" s="22">
        <v>9387</v>
      </c>
    </row>
    <row r="16" spans="1:7" ht="14.65" customHeight="1" thickBot="1">
      <c r="A16" s="85" t="s">
        <v>125</v>
      </c>
      <c r="B16" s="147">
        <f t="shared" si="1"/>
        <v>6315</v>
      </c>
      <c r="C16" s="23">
        <v>3073</v>
      </c>
      <c r="D16" s="23">
        <v>3242</v>
      </c>
      <c r="E16" s="147">
        <f t="shared" si="2"/>
        <v>8106</v>
      </c>
      <c r="F16" s="23">
        <v>3992</v>
      </c>
      <c r="G16" s="23">
        <v>4114</v>
      </c>
    </row>
    <row r="17" spans="1:10" ht="14.65" customHeight="1" thickBot="1">
      <c r="A17" s="83" t="s">
        <v>126</v>
      </c>
      <c r="B17" s="144">
        <f>SUM(C17:D17)</f>
        <v>4332</v>
      </c>
      <c r="C17" s="22">
        <v>2003</v>
      </c>
      <c r="D17" s="22">
        <v>2329</v>
      </c>
      <c r="E17" s="144">
        <f t="shared" si="2"/>
        <v>2875</v>
      </c>
      <c r="F17" s="22"/>
      <c r="G17" s="22">
        <v>2875</v>
      </c>
    </row>
    <row r="18" spans="1:10" s="152" customFormat="1" ht="12.75" customHeight="1" thickBot="1">
      <c r="A18" s="150"/>
      <c r="B18" s="393" t="s">
        <v>123</v>
      </c>
      <c r="C18" s="393"/>
      <c r="D18" s="393"/>
      <c r="E18" s="393"/>
      <c r="F18" s="393"/>
      <c r="G18" s="393"/>
      <c r="H18" s="161"/>
    </row>
    <row r="19" spans="1:10" ht="14.65" customHeight="1" thickBot="1">
      <c r="A19" s="13" t="s">
        <v>1</v>
      </c>
      <c r="B19" s="225">
        <f t="shared" ref="B19:D27" si="3">B9*100/$B9</f>
        <v>100</v>
      </c>
      <c r="C19" s="164">
        <f t="shared" si="3"/>
        <v>48.317914213624896</v>
      </c>
      <c r="D19" s="164">
        <f t="shared" si="3"/>
        <v>51.682085786375104</v>
      </c>
      <c r="E19" s="225">
        <f t="shared" ref="E19:G27" si="4">E9*100/$E9</f>
        <v>100</v>
      </c>
      <c r="F19" s="164">
        <f t="shared" si="4"/>
        <v>46.575615744648204</v>
      </c>
      <c r="G19" s="164">
        <f t="shared" si="4"/>
        <v>53.424384255351796</v>
      </c>
    </row>
    <row r="20" spans="1:10" ht="14.65" customHeight="1" thickBot="1">
      <c r="A20" s="14" t="s">
        <v>13</v>
      </c>
      <c r="B20" s="226">
        <f t="shared" si="3"/>
        <v>100</v>
      </c>
      <c r="C20" s="74">
        <f t="shared" si="3"/>
        <v>47.775175644028103</v>
      </c>
      <c r="D20" s="74">
        <f t="shared" si="3"/>
        <v>52.224824355971897</v>
      </c>
      <c r="E20" s="226">
        <f t="shared" si="4"/>
        <v>100</v>
      </c>
      <c r="F20" s="74">
        <f t="shared" si="4"/>
        <v>48.98989898989899</v>
      </c>
      <c r="G20" s="74">
        <f t="shared" si="4"/>
        <v>51.01010101010101</v>
      </c>
    </row>
    <row r="21" spans="1:10" ht="14.65" customHeight="1" thickBot="1">
      <c r="A21" s="84" t="s">
        <v>14</v>
      </c>
      <c r="B21" s="227">
        <f t="shared" si="3"/>
        <v>100</v>
      </c>
      <c r="C21" s="73">
        <f t="shared" si="3"/>
        <v>48.592617562784426</v>
      </c>
      <c r="D21" s="73">
        <f t="shared" si="3"/>
        <v>51.407382437215574</v>
      </c>
      <c r="E21" s="227">
        <f t="shared" si="4"/>
        <v>100</v>
      </c>
      <c r="F21" s="73">
        <f t="shared" si="4"/>
        <v>48.209454082444694</v>
      </c>
      <c r="G21" s="73">
        <f t="shared" si="4"/>
        <v>51.790545917555306</v>
      </c>
    </row>
    <row r="22" spans="1:10" ht="14.65" customHeight="1" thickBot="1">
      <c r="A22" s="85" t="s">
        <v>15</v>
      </c>
      <c r="B22" s="228">
        <f t="shared" si="3"/>
        <v>100</v>
      </c>
      <c r="C22" s="74">
        <f t="shared" si="3"/>
        <v>49.416755037115585</v>
      </c>
      <c r="D22" s="74">
        <f t="shared" si="3"/>
        <v>50.583244962884415</v>
      </c>
      <c r="E22" s="228">
        <f t="shared" si="4"/>
        <v>100</v>
      </c>
      <c r="F22" s="74">
        <f t="shared" si="4"/>
        <v>48.952316230603692</v>
      </c>
      <c r="G22" s="74">
        <f t="shared" si="4"/>
        <v>51.047683769396308</v>
      </c>
    </row>
    <row r="23" spans="1:10" ht="14.65" customHeight="1" thickBot="1">
      <c r="A23" s="84" t="s">
        <v>17</v>
      </c>
      <c r="B23" s="227">
        <f t="shared" si="3"/>
        <v>100</v>
      </c>
      <c r="C23" s="73">
        <f t="shared" si="3"/>
        <v>48.5377994400083</v>
      </c>
      <c r="D23" s="73">
        <f t="shared" si="3"/>
        <v>51.4622005599917</v>
      </c>
      <c r="E23" s="227">
        <f t="shared" si="4"/>
        <v>100</v>
      </c>
      <c r="F23" s="73">
        <f t="shared" si="4"/>
        <v>48.036345280161534</v>
      </c>
      <c r="G23" s="73">
        <f t="shared" si="4"/>
        <v>51.963654719838466</v>
      </c>
    </row>
    <row r="24" spans="1:10" ht="14.65" customHeight="1" thickBot="1">
      <c r="A24" s="85" t="s">
        <v>18</v>
      </c>
      <c r="B24" s="228">
        <f t="shared" si="3"/>
        <v>100</v>
      </c>
      <c r="C24" s="74">
        <f t="shared" si="3"/>
        <v>48.54328330467915</v>
      </c>
      <c r="D24" s="74">
        <f t="shared" si="3"/>
        <v>51.45671669532085</v>
      </c>
      <c r="E24" s="228">
        <f t="shared" si="4"/>
        <v>100</v>
      </c>
      <c r="F24" s="74">
        <f t="shared" si="4"/>
        <v>49.578877637929402</v>
      </c>
      <c r="G24" s="74">
        <f t="shared" si="4"/>
        <v>50.421122362070598</v>
      </c>
    </row>
    <row r="25" spans="1:10" ht="14.65" customHeight="1" thickBot="1">
      <c r="A25" s="83" t="s">
        <v>113</v>
      </c>
      <c r="B25" s="227">
        <f t="shared" si="3"/>
        <v>100</v>
      </c>
      <c r="C25" s="73">
        <f t="shared" si="3"/>
        <v>47.785960660016777</v>
      </c>
      <c r="D25" s="73">
        <f t="shared" si="3"/>
        <v>52.214039339983223</v>
      </c>
      <c r="E25" s="227">
        <f t="shared" si="4"/>
        <v>100</v>
      </c>
      <c r="F25" s="73">
        <f t="shared" si="4"/>
        <v>48.434410019775875</v>
      </c>
      <c r="G25" s="73">
        <f t="shared" si="4"/>
        <v>51.565589980224125</v>
      </c>
    </row>
    <row r="26" spans="1:10" ht="14.65" customHeight="1" thickBot="1">
      <c r="A26" s="85" t="s">
        <v>125</v>
      </c>
      <c r="B26" s="228">
        <f t="shared" si="3"/>
        <v>100</v>
      </c>
      <c r="C26" s="74">
        <f t="shared" si="3"/>
        <v>48.661916072842438</v>
      </c>
      <c r="D26" s="74">
        <f t="shared" si="3"/>
        <v>51.338083927157562</v>
      </c>
      <c r="E26" s="228">
        <f t="shared" si="4"/>
        <v>100</v>
      </c>
      <c r="F26" s="74">
        <f t="shared" si="4"/>
        <v>49.247471009129043</v>
      </c>
      <c r="G26" s="74">
        <f t="shared" si="4"/>
        <v>50.752528990870957</v>
      </c>
    </row>
    <row r="27" spans="1:10" ht="14.65" customHeight="1" thickBot="1">
      <c r="A27" s="83" t="s">
        <v>126</v>
      </c>
      <c r="B27" s="227">
        <f t="shared" si="3"/>
        <v>100</v>
      </c>
      <c r="C27" s="73">
        <f t="shared" si="3"/>
        <v>46.237303785780242</v>
      </c>
      <c r="D27" s="73">
        <f t="shared" si="3"/>
        <v>53.762696214219758</v>
      </c>
      <c r="E27" s="227">
        <f t="shared" si="4"/>
        <v>100</v>
      </c>
      <c r="F27" s="73">
        <f t="shared" si="4"/>
        <v>0</v>
      </c>
      <c r="G27" s="73">
        <f t="shared" si="4"/>
        <v>100</v>
      </c>
    </row>
    <row r="28" spans="1:10" s="283" customFormat="1" ht="30" customHeight="1">
      <c r="A28" s="370" t="s">
        <v>128</v>
      </c>
      <c r="B28" s="370"/>
      <c r="C28" s="370"/>
      <c r="D28" s="370"/>
      <c r="E28" s="370"/>
      <c r="F28" s="370"/>
      <c r="G28" s="370"/>
    </row>
    <row r="32" spans="1:10" ht="14.65" customHeight="1">
      <c r="J32" s="201"/>
    </row>
  </sheetData>
  <mergeCells count="10">
    <mergeCell ref="B8:G8"/>
    <mergeCell ref="B18:G18"/>
    <mergeCell ref="A28:G28"/>
    <mergeCell ref="A5:A7"/>
    <mergeCell ref="B5:D5"/>
    <mergeCell ref="E5:G5"/>
    <mergeCell ref="B6:B7"/>
    <mergeCell ref="C6:D6"/>
    <mergeCell ref="E6:E7"/>
    <mergeCell ref="F6:G6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workbookViewId="0">
      <selection activeCell="H5" sqref="A5:XFD6"/>
    </sheetView>
  </sheetViews>
  <sheetFormatPr baseColWidth="10" defaultColWidth="10.81640625" defaultRowHeight="14.65" customHeight="1"/>
  <cols>
    <col min="1" max="1" width="17.26953125" style="3" customWidth="1"/>
    <col min="2" max="7" width="12.54296875" style="3" customWidth="1"/>
    <col min="8" max="16384" width="10.81640625" style="3"/>
  </cols>
  <sheetData>
    <row r="1" spans="1:7" s="5" customFormat="1" ht="20.25" customHeight="1">
      <c r="A1" s="4" t="s">
        <v>0</v>
      </c>
      <c r="B1" s="4"/>
      <c r="C1" s="4"/>
      <c r="E1" s="4"/>
      <c r="F1" s="4"/>
    </row>
    <row r="2" spans="1:7" ht="14.65" customHeight="1">
      <c r="A2" s="10"/>
      <c r="B2" s="10"/>
      <c r="C2" s="10"/>
      <c r="E2" s="10"/>
      <c r="F2" s="10"/>
    </row>
    <row r="3" spans="1:7" s="9" customFormat="1" ht="14.65" customHeight="1">
      <c r="A3" s="9" t="s">
        <v>273</v>
      </c>
    </row>
    <row r="4" spans="1:7" ht="14.65" customHeight="1" thickBot="1"/>
    <row r="5" spans="1:7" ht="20" customHeight="1" thickBot="1">
      <c r="A5" s="389" t="s">
        <v>16</v>
      </c>
      <c r="B5" s="394" t="s">
        <v>30</v>
      </c>
      <c r="C5" s="395"/>
      <c r="D5" s="396"/>
      <c r="E5" s="390" t="s">
        <v>41</v>
      </c>
      <c r="F5" s="390"/>
      <c r="G5" s="390"/>
    </row>
    <row r="6" spans="1:7" ht="20" customHeight="1" thickBot="1">
      <c r="A6" s="389"/>
      <c r="B6" s="382" t="s">
        <v>54</v>
      </c>
      <c r="C6" s="397" t="s">
        <v>75</v>
      </c>
      <c r="D6" s="398"/>
      <c r="E6" s="389" t="s">
        <v>54</v>
      </c>
      <c r="F6" s="389" t="s">
        <v>75</v>
      </c>
      <c r="G6" s="389"/>
    </row>
    <row r="7" spans="1:7" ht="30" customHeight="1" thickBot="1">
      <c r="A7" s="389"/>
      <c r="B7" s="399"/>
      <c r="C7" s="24" t="s">
        <v>121</v>
      </c>
      <c r="D7" s="24" t="s">
        <v>122</v>
      </c>
      <c r="E7" s="389"/>
      <c r="F7" s="24" t="s">
        <v>121</v>
      </c>
      <c r="G7" s="24" t="s">
        <v>122</v>
      </c>
    </row>
    <row r="8" spans="1:7" s="152" customFormat="1" ht="12.5" thickBot="1">
      <c r="A8" s="150"/>
      <c r="B8" s="391" t="s">
        <v>5</v>
      </c>
      <c r="C8" s="391"/>
      <c r="D8" s="391"/>
      <c r="E8" s="391"/>
      <c r="F8" s="391"/>
      <c r="G8" s="391"/>
    </row>
    <row r="9" spans="1:7" ht="14.65" customHeight="1" thickBot="1">
      <c r="A9" s="13" t="s">
        <v>1</v>
      </c>
      <c r="B9" s="22">
        <f t="shared" ref="B9:G9" si="0">SUM(B10:B17)</f>
        <v>137203</v>
      </c>
      <c r="C9" s="22">
        <f t="shared" si="0"/>
        <v>65798</v>
      </c>
      <c r="D9" s="22">
        <f t="shared" si="0"/>
        <v>71405</v>
      </c>
      <c r="E9" s="22">
        <f t="shared" si="0"/>
        <v>170830</v>
      </c>
      <c r="F9" s="22">
        <f t="shared" si="0"/>
        <v>82536</v>
      </c>
      <c r="G9" s="22">
        <f t="shared" si="0"/>
        <v>88294</v>
      </c>
    </row>
    <row r="10" spans="1:7" ht="14.65" customHeight="1" thickBot="1">
      <c r="A10" s="14" t="s">
        <v>13</v>
      </c>
      <c r="B10" s="23">
        <f>SUM(C10:D10)</f>
        <v>716</v>
      </c>
      <c r="C10" s="23">
        <v>338</v>
      </c>
      <c r="D10" s="23">
        <v>378</v>
      </c>
      <c r="E10" s="23">
        <f>SUM(F10:G10)</f>
        <v>991</v>
      </c>
      <c r="F10" s="23">
        <v>480</v>
      </c>
      <c r="G10" s="23">
        <v>511</v>
      </c>
    </row>
    <row r="11" spans="1:7" ht="14.65" customHeight="1" thickBot="1">
      <c r="A11" s="84" t="s">
        <v>14</v>
      </c>
      <c r="B11" s="144">
        <f t="shared" ref="B11:B17" si="1">SUM(C11:D11)</f>
        <v>9969</v>
      </c>
      <c r="C11" s="22">
        <v>4800</v>
      </c>
      <c r="D11" s="22">
        <v>5169</v>
      </c>
      <c r="E11" s="144">
        <f t="shared" ref="E11:E17" si="2">SUM(F11:G11)</f>
        <v>16671</v>
      </c>
      <c r="F11" s="22">
        <v>8107</v>
      </c>
      <c r="G11" s="22">
        <v>8564</v>
      </c>
    </row>
    <row r="12" spans="1:7" ht="14.65" customHeight="1" thickBot="1">
      <c r="A12" s="85" t="s">
        <v>15</v>
      </c>
      <c r="B12" s="147">
        <f t="shared" si="1"/>
        <v>19001</v>
      </c>
      <c r="C12" s="23">
        <v>9295</v>
      </c>
      <c r="D12" s="23">
        <v>9706</v>
      </c>
      <c r="E12" s="147">
        <f t="shared" si="2"/>
        <v>22588</v>
      </c>
      <c r="F12" s="23">
        <v>10926</v>
      </c>
      <c r="G12" s="23">
        <v>11662</v>
      </c>
    </row>
    <row r="13" spans="1:7" ht="14.65" customHeight="1" thickBot="1">
      <c r="A13" s="84" t="s">
        <v>17</v>
      </c>
      <c r="B13" s="144">
        <f t="shared" si="1"/>
        <v>26478</v>
      </c>
      <c r="C13" s="22">
        <v>12795</v>
      </c>
      <c r="D13" s="22">
        <v>13683</v>
      </c>
      <c r="E13" s="144">
        <f t="shared" si="2"/>
        <v>25797</v>
      </c>
      <c r="F13" s="22">
        <v>12426</v>
      </c>
      <c r="G13" s="22">
        <v>13371</v>
      </c>
    </row>
    <row r="14" spans="1:7" ht="14.65" customHeight="1" thickBot="1">
      <c r="A14" s="85" t="s">
        <v>18</v>
      </c>
      <c r="B14" s="147">
        <f t="shared" si="1"/>
        <v>28464</v>
      </c>
      <c r="C14" s="23">
        <v>13697</v>
      </c>
      <c r="D14" s="23">
        <v>14767</v>
      </c>
      <c r="E14" s="147">
        <f t="shared" si="2"/>
        <v>26825</v>
      </c>
      <c r="F14" s="23">
        <v>13025</v>
      </c>
      <c r="G14" s="23">
        <v>13800</v>
      </c>
    </row>
    <row r="15" spans="1:7" ht="14.65" customHeight="1" thickBot="1">
      <c r="A15" s="83" t="s">
        <v>113</v>
      </c>
      <c r="B15" s="144">
        <f t="shared" si="1"/>
        <v>42495</v>
      </c>
      <c r="C15" s="22">
        <v>20042</v>
      </c>
      <c r="D15" s="22">
        <v>22453</v>
      </c>
      <c r="E15" s="144">
        <f t="shared" si="2"/>
        <v>44570</v>
      </c>
      <c r="F15" s="22">
        <v>21531</v>
      </c>
      <c r="G15" s="22">
        <v>23039</v>
      </c>
    </row>
    <row r="16" spans="1:7" ht="14.65" customHeight="1" thickBot="1">
      <c r="A16" s="85" t="s">
        <v>125</v>
      </c>
      <c r="B16" s="147">
        <f t="shared" si="1"/>
        <v>5559</v>
      </c>
      <c r="C16" s="23">
        <v>2702</v>
      </c>
      <c r="D16" s="23">
        <v>2857</v>
      </c>
      <c r="E16" s="147">
        <f t="shared" si="2"/>
        <v>19467</v>
      </c>
      <c r="F16" s="23">
        <v>9299</v>
      </c>
      <c r="G16" s="23">
        <v>10168</v>
      </c>
    </row>
    <row r="17" spans="1:8" ht="14.65" customHeight="1" thickBot="1">
      <c r="A17" s="83" t="s">
        <v>126</v>
      </c>
      <c r="B17" s="144">
        <f t="shared" si="1"/>
        <v>4521</v>
      </c>
      <c r="C17" s="22">
        <v>2129</v>
      </c>
      <c r="D17" s="22">
        <v>2392</v>
      </c>
      <c r="E17" s="144">
        <f t="shared" si="2"/>
        <v>13921</v>
      </c>
      <c r="F17" s="22">
        <v>6742</v>
      </c>
      <c r="G17" s="22">
        <v>7179</v>
      </c>
    </row>
    <row r="18" spans="1:8" s="152" customFormat="1" ht="12.75" customHeight="1" thickBot="1">
      <c r="A18" s="150"/>
      <c r="B18" s="393" t="s">
        <v>123</v>
      </c>
      <c r="C18" s="393"/>
      <c r="D18" s="393"/>
      <c r="E18" s="393"/>
      <c r="F18" s="393"/>
      <c r="G18" s="393"/>
      <c r="H18" s="161"/>
    </row>
    <row r="19" spans="1:8" ht="14.65" customHeight="1" thickBot="1">
      <c r="A19" s="13" t="s">
        <v>1</v>
      </c>
      <c r="B19" s="225">
        <f t="shared" ref="B19:D27" si="3">B9*100/$B9</f>
        <v>100</v>
      </c>
      <c r="C19" s="164">
        <f t="shared" si="3"/>
        <v>47.956677332128308</v>
      </c>
      <c r="D19" s="164">
        <f t="shared" si="3"/>
        <v>52.043322667871692</v>
      </c>
      <c r="E19" s="225">
        <f t="shared" ref="E19:G27" si="4">E9*100/$E9</f>
        <v>100</v>
      </c>
      <c r="F19" s="164">
        <f t="shared" si="4"/>
        <v>48.314698823391673</v>
      </c>
      <c r="G19" s="164">
        <f t="shared" si="4"/>
        <v>51.685301176608327</v>
      </c>
    </row>
    <row r="20" spans="1:8" ht="14.65" customHeight="1" thickBot="1">
      <c r="A20" s="14" t="s">
        <v>13</v>
      </c>
      <c r="B20" s="226">
        <f t="shared" si="3"/>
        <v>100</v>
      </c>
      <c r="C20" s="74">
        <f t="shared" si="3"/>
        <v>47.206703910614522</v>
      </c>
      <c r="D20" s="74">
        <f t="shared" si="3"/>
        <v>52.793296089385478</v>
      </c>
      <c r="E20" s="226">
        <f t="shared" si="4"/>
        <v>100</v>
      </c>
      <c r="F20" s="74">
        <f t="shared" si="4"/>
        <v>48.435923309788095</v>
      </c>
      <c r="G20" s="74">
        <f t="shared" si="4"/>
        <v>51.564076690211905</v>
      </c>
    </row>
    <row r="21" spans="1:8" ht="14.65" customHeight="1" thickBot="1">
      <c r="A21" s="84" t="s">
        <v>14</v>
      </c>
      <c r="B21" s="227">
        <f t="shared" si="3"/>
        <v>100</v>
      </c>
      <c r="C21" s="73">
        <f t="shared" si="3"/>
        <v>48.149262714414682</v>
      </c>
      <c r="D21" s="73">
        <f t="shared" si="3"/>
        <v>51.850737285585318</v>
      </c>
      <c r="E21" s="227">
        <f t="shared" si="4"/>
        <v>100</v>
      </c>
      <c r="F21" s="73">
        <f t="shared" si="4"/>
        <v>48.629356367344492</v>
      </c>
      <c r="G21" s="73">
        <f t="shared" si="4"/>
        <v>51.370643632655508</v>
      </c>
    </row>
    <row r="22" spans="1:8" ht="14.65" customHeight="1" thickBot="1">
      <c r="A22" s="85" t="s">
        <v>15</v>
      </c>
      <c r="B22" s="228">
        <f t="shared" si="3"/>
        <v>100</v>
      </c>
      <c r="C22" s="74">
        <f t="shared" si="3"/>
        <v>48.918477974843427</v>
      </c>
      <c r="D22" s="74">
        <f t="shared" si="3"/>
        <v>51.081522025156573</v>
      </c>
      <c r="E22" s="228">
        <f t="shared" si="4"/>
        <v>100</v>
      </c>
      <c r="F22" s="74">
        <f t="shared" si="4"/>
        <v>48.370816362670446</v>
      </c>
      <c r="G22" s="74">
        <f t="shared" si="4"/>
        <v>51.629183637329554</v>
      </c>
    </row>
    <row r="23" spans="1:8" ht="14.65" customHeight="1" thickBot="1">
      <c r="A23" s="84" t="s">
        <v>17</v>
      </c>
      <c r="B23" s="227">
        <f t="shared" si="3"/>
        <v>100</v>
      </c>
      <c r="C23" s="73">
        <f t="shared" si="3"/>
        <v>48.32313618853388</v>
      </c>
      <c r="D23" s="73">
        <f t="shared" si="3"/>
        <v>51.67686381146612</v>
      </c>
      <c r="E23" s="227">
        <f t="shared" si="4"/>
        <v>100</v>
      </c>
      <c r="F23" s="73">
        <f t="shared" si="4"/>
        <v>48.168391673450401</v>
      </c>
      <c r="G23" s="73">
        <f t="shared" si="4"/>
        <v>51.831608326549599</v>
      </c>
    </row>
    <row r="24" spans="1:8" ht="14.65" customHeight="1" thickBot="1">
      <c r="A24" s="85" t="s">
        <v>18</v>
      </c>
      <c r="B24" s="228">
        <f t="shared" si="3"/>
        <v>100</v>
      </c>
      <c r="C24" s="74">
        <f t="shared" si="3"/>
        <v>48.120432827431138</v>
      </c>
      <c r="D24" s="74">
        <f t="shared" si="3"/>
        <v>51.879567172568862</v>
      </c>
      <c r="E24" s="228">
        <f t="shared" si="4"/>
        <v>100</v>
      </c>
      <c r="F24" s="74">
        <f t="shared" si="4"/>
        <v>48.555452003727865</v>
      </c>
      <c r="G24" s="74">
        <f t="shared" si="4"/>
        <v>51.444547996272135</v>
      </c>
    </row>
    <row r="25" spans="1:8" ht="14.65" customHeight="1" thickBot="1">
      <c r="A25" s="83" t="s">
        <v>113</v>
      </c>
      <c r="B25" s="227">
        <f t="shared" si="3"/>
        <v>100</v>
      </c>
      <c r="C25" s="73">
        <f t="shared" si="3"/>
        <v>47.163195670078835</v>
      </c>
      <c r="D25" s="73">
        <f t="shared" si="3"/>
        <v>52.836804329921165</v>
      </c>
      <c r="E25" s="227">
        <f t="shared" si="4"/>
        <v>100</v>
      </c>
      <c r="F25" s="73">
        <f t="shared" si="4"/>
        <v>48.308279111509982</v>
      </c>
      <c r="G25" s="73">
        <f t="shared" si="4"/>
        <v>51.691720888490018</v>
      </c>
    </row>
    <row r="26" spans="1:8" ht="14.65" customHeight="1" thickBot="1">
      <c r="A26" s="85" t="s">
        <v>125</v>
      </c>
      <c r="B26" s="228">
        <f t="shared" si="3"/>
        <v>100</v>
      </c>
      <c r="C26" s="74">
        <f t="shared" si="3"/>
        <v>48.605864364094259</v>
      </c>
      <c r="D26" s="74">
        <f t="shared" si="3"/>
        <v>51.394135635905741</v>
      </c>
      <c r="E26" s="228">
        <f t="shared" si="4"/>
        <v>100</v>
      </c>
      <c r="F26" s="74">
        <f t="shared" si="4"/>
        <v>47.768017670930291</v>
      </c>
      <c r="G26" s="74">
        <f t="shared" si="4"/>
        <v>52.231982329069709</v>
      </c>
    </row>
    <row r="27" spans="1:8" ht="14.65" customHeight="1" thickBot="1">
      <c r="A27" s="83" t="s">
        <v>126</v>
      </c>
      <c r="B27" s="227">
        <f t="shared" si="3"/>
        <v>100</v>
      </c>
      <c r="C27" s="73">
        <f t="shared" si="3"/>
        <v>47.091351470913516</v>
      </c>
      <c r="D27" s="73">
        <f t="shared" si="3"/>
        <v>52.908648529086484</v>
      </c>
      <c r="E27" s="227">
        <f t="shared" si="4"/>
        <v>100</v>
      </c>
      <c r="F27" s="73">
        <f t="shared" si="4"/>
        <v>48.43042884850226</v>
      </c>
      <c r="G27" s="73">
        <f t="shared" si="4"/>
        <v>51.56957115149774</v>
      </c>
    </row>
    <row r="28" spans="1:8" s="283" customFormat="1" ht="30" customHeight="1">
      <c r="A28" s="370" t="s">
        <v>128</v>
      </c>
      <c r="B28" s="370"/>
      <c r="C28" s="370"/>
      <c r="D28" s="370"/>
      <c r="E28" s="370"/>
      <c r="F28" s="370"/>
      <c r="G28" s="370"/>
    </row>
  </sheetData>
  <mergeCells count="10">
    <mergeCell ref="B8:G8"/>
    <mergeCell ref="B18:G18"/>
    <mergeCell ref="A28:G28"/>
    <mergeCell ref="A5:A7"/>
    <mergeCell ref="B5:D5"/>
    <mergeCell ref="E5:G5"/>
    <mergeCell ref="B6:B7"/>
    <mergeCell ref="C6:D6"/>
    <mergeCell ref="E6:E7"/>
    <mergeCell ref="F6:G6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2"/>
  <sheetViews>
    <sheetView workbookViewId="0">
      <selection activeCell="A3" sqref="A3"/>
    </sheetView>
  </sheetViews>
  <sheetFormatPr baseColWidth="10" defaultColWidth="10.81640625" defaultRowHeight="11.5"/>
  <cols>
    <col min="1" max="1" width="18.81640625" style="3" customWidth="1"/>
    <col min="2" max="7" width="13.6328125" style="3" customWidth="1"/>
    <col min="8" max="16384" width="10.81640625" style="3"/>
  </cols>
  <sheetData>
    <row r="1" spans="1:7" s="5" customFormat="1" ht="20.25" customHeight="1">
      <c r="A1" s="4" t="s">
        <v>0</v>
      </c>
    </row>
    <row r="2" spans="1:7" s="2" customFormat="1" ht="12.5">
      <c r="A2" s="1"/>
    </row>
    <row r="3" spans="1:7" s="2" customFormat="1" ht="14.65" customHeight="1">
      <c r="A3" s="9" t="s">
        <v>234</v>
      </c>
    </row>
    <row r="4" spans="1:7" ht="14.65" customHeight="1" thickBot="1"/>
    <row r="5" spans="1:7" s="11" customFormat="1" ht="45" customHeight="1">
      <c r="A5" s="334" t="s">
        <v>16</v>
      </c>
      <c r="B5" s="336">
        <v>2011</v>
      </c>
      <c r="C5" s="336">
        <v>2012</v>
      </c>
      <c r="D5" s="336">
        <v>2013</v>
      </c>
      <c r="E5" s="336">
        <v>2014</v>
      </c>
      <c r="F5" s="336">
        <v>2015</v>
      </c>
      <c r="G5" s="334" t="s">
        <v>11</v>
      </c>
    </row>
    <row r="6" spans="1:7" ht="14.65" customHeight="1">
      <c r="A6" s="337"/>
      <c r="B6" s="362" t="s">
        <v>5</v>
      </c>
      <c r="C6" s="362"/>
      <c r="D6" s="362"/>
      <c r="E6" s="362"/>
      <c r="F6" s="362"/>
      <c r="G6" s="362"/>
    </row>
    <row r="7" spans="1:7" ht="14.65" customHeight="1" thickBot="1">
      <c r="A7" s="157" t="s">
        <v>1</v>
      </c>
      <c r="B7" s="272">
        <f>'Tab. 2.2'!B9</f>
        <v>3122700</v>
      </c>
      <c r="C7" s="272">
        <f>SUM(C22:C23,C13:C17,C9:C11)</f>
        <v>2982317</v>
      </c>
      <c r="D7" s="272">
        <f t="shared" ref="D7:E7" si="0">SUM(D22:D23,D13:D17,D9:D11)</f>
        <v>3040474</v>
      </c>
      <c r="E7" s="272">
        <f t="shared" si="0"/>
        <v>3114123</v>
      </c>
      <c r="F7" s="272">
        <f>'Tab. 2.2'!J9</f>
        <v>3341786</v>
      </c>
      <c r="G7" s="177">
        <f>F7-B7</f>
        <v>219086</v>
      </c>
    </row>
    <row r="8" spans="1:7" ht="14.65" customHeight="1" thickBot="1">
      <c r="A8" s="14" t="s">
        <v>4</v>
      </c>
      <c r="B8" s="23">
        <f>'Tab. 2.2'!B10</f>
        <v>437390</v>
      </c>
      <c r="C8" s="23">
        <f>SUM(C9:C11)</f>
        <v>472176</v>
      </c>
      <c r="D8" s="23">
        <f>SUM(D9:D11)</f>
        <v>503926</v>
      </c>
      <c r="E8" s="23">
        <f t="shared" ref="E8" si="1">SUM(E9:E11)</f>
        <v>561569</v>
      </c>
      <c r="F8" s="23">
        <f>'Tab. 2.2'!J10</f>
        <v>593639</v>
      </c>
      <c r="G8" s="52">
        <f t="shared" ref="G8:G23" si="2">F8-B8</f>
        <v>156249</v>
      </c>
    </row>
    <row r="9" spans="1:7" ht="14.65" customHeight="1" thickBot="1">
      <c r="A9" s="15" t="s">
        <v>13</v>
      </c>
      <c r="B9" s="22">
        <f>'Tab. 2.2'!B11</f>
        <v>11600</v>
      </c>
      <c r="C9" s="22">
        <v>12413</v>
      </c>
      <c r="D9" s="22">
        <v>12203</v>
      </c>
      <c r="E9" s="22">
        <v>13355</v>
      </c>
      <c r="F9" s="22">
        <f>'Tab. 2.2'!J11</f>
        <v>13225</v>
      </c>
      <c r="G9" s="51">
        <f t="shared" si="2"/>
        <v>1625</v>
      </c>
    </row>
    <row r="10" spans="1:7" ht="14.65" customHeight="1" thickBot="1">
      <c r="A10" s="16" t="s">
        <v>14</v>
      </c>
      <c r="B10" s="23">
        <f>'Tab. 2.2'!B12</f>
        <v>135711</v>
      </c>
      <c r="C10" s="23">
        <v>152520</v>
      </c>
      <c r="D10" s="23">
        <v>161578</v>
      </c>
      <c r="E10" s="23">
        <v>189114</v>
      </c>
      <c r="F10" s="23">
        <f>'Tab. 2.2'!J12</f>
        <v>200265</v>
      </c>
      <c r="G10" s="52">
        <f t="shared" si="2"/>
        <v>64554</v>
      </c>
    </row>
    <row r="11" spans="1:7" ht="14.65" customHeight="1" thickBot="1">
      <c r="A11" s="17" t="s">
        <v>15</v>
      </c>
      <c r="B11" s="22">
        <f>'Tab. 2.2'!B13</f>
        <v>290079</v>
      </c>
      <c r="C11" s="22">
        <v>307243</v>
      </c>
      <c r="D11" s="22">
        <v>330145</v>
      </c>
      <c r="E11" s="22">
        <v>359100</v>
      </c>
      <c r="F11" s="22">
        <f>'Tab. 2.2'!J13</f>
        <v>380149</v>
      </c>
      <c r="G11" s="51">
        <f t="shared" si="2"/>
        <v>90070</v>
      </c>
    </row>
    <row r="12" spans="1:7" ht="14.65" customHeight="1" thickBot="1">
      <c r="A12" s="14" t="s">
        <v>24</v>
      </c>
      <c r="B12" s="23">
        <f>SUM(B13:B17)</f>
        <v>2245388</v>
      </c>
      <c r="C12" s="23">
        <f>SUM(C13:C17)</f>
        <v>2232724</v>
      </c>
      <c r="D12" s="23">
        <f t="shared" ref="D12:F12" si="3">SUM(D13:D17)</f>
        <v>2248686</v>
      </c>
      <c r="E12" s="23">
        <f t="shared" si="3"/>
        <v>2269584</v>
      </c>
      <c r="F12" s="23">
        <f t="shared" si="3"/>
        <v>2280113</v>
      </c>
      <c r="G12" s="52">
        <f t="shared" si="2"/>
        <v>34725</v>
      </c>
    </row>
    <row r="13" spans="1:7" ht="14.65" customHeight="1" thickBot="1">
      <c r="A13" s="18" t="s">
        <v>17</v>
      </c>
      <c r="B13" s="22">
        <f>'Tab. 2.2'!B15</f>
        <v>597495</v>
      </c>
      <c r="C13" s="22">
        <v>307243</v>
      </c>
      <c r="D13" s="22">
        <v>593685</v>
      </c>
      <c r="E13" s="22">
        <v>612787</v>
      </c>
      <c r="F13" s="22">
        <f>'Tab. 2.2'!J15</f>
        <v>612931</v>
      </c>
      <c r="G13" s="51">
        <f t="shared" si="2"/>
        <v>15436</v>
      </c>
    </row>
    <row r="14" spans="1:7" ht="14.65" customHeight="1" thickBot="1">
      <c r="A14" s="19" t="s">
        <v>18</v>
      </c>
      <c r="B14" s="23">
        <f>'Tab. 2.2'!B16</f>
        <v>648934</v>
      </c>
      <c r="C14" s="23">
        <v>599563</v>
      </c>
      <c r="D14" s="23">
        <v>661014</v>
      </c>
      <c r="E14" s="23">
        <v>652979</v>
      </c>
      <c r="F14" s="23">
        <f>'Tab. 2.2'!J16</f>
        <v>670925</v>
      </c>
      <c r="G14" s="52">
        <f t="shared" si="2"/>
        <v>21991</v>
      </c>
    </row>
    <row r="15" spans="1:7" ht="14.65" customHeight="1" thickBot="1">
      <c r="A15" s="17" t="s">
        <v>19</v>
      </c>
      <c r="B15" s="22">
        <f>'Tab. 2.2'!B17</f>
        <v>656004</v>
      </c>
      <c r="C15" s="22">
        <v>666222</v>
      </c>
      <c r="D15" s="22">
        <v>672615</v>
      </c>
      <c r="E15" s="22">
        <v>667582</v>
      </c>
      <c r="F15" s="22">
        <f>'Tab. 2.2'!J17</f>
        <v>663505</v>
      </c>
      <c r="G15" s="51">
        <f t="shared" si="2"/>
        <v>7501</v>
      </c>
    </row>
    <row r="16" spans="1:7" ht="14.65" customHeight="1" thickBot="1">
      <c r="A16" s="19" t="s">
        <v>20</v>
      </c>
      <c r="B16" s="23">
        <f>'Tab. 2.2'!B18</f>
        <v>335685</v>
      </c>
      <c r="C16" s="23">
        <v>653517</v>
      </c>
      <c r="D16" s="23">
        <v>314962</v>
      </c>
      <c r="E16" s="23">
        <v>330103</v>
      </c>
      <c r="F16" s="23">
        <f>'Tab. 2.2'!J18</f>
        <v>327945</v>
      </c>
      <c r="G16" s="52">
        <f t="shared" si="2"/>
        <v>-7740</v>
      </c>
    </row>
    <row r="17" spans="1:7" ht="14.65" customHeight="1" thickBot="1">
      <c r="A17" s="17" t="s">
        <v>213</v>
      </c>
      <c r="B17" s="22">
        <f>'Tab. 2.2'!B19</f>
        <v>7270</v>
      </c>
      <c r="C17" s="22">
        <v>6179</v>
      </c>
      <c r="D17" s="22">
        <v>6410</v>
      </c>
      <c r="E17" s="22">
        <v>6133</v>
      </c>
      <c r="F17" s="22">
        <f>'Tab. 2.2'!J19</f>
        <v>4807</v>
      </c>
      <c r="G17" s="51">
        <f t="shared" si="2"/>
        <v>-2463</v>
      </c>
    </row>
    <row r="18" spans="1:7" ht="14.65" customHeight="1" thickBot="1">
      <c r="A18" s="14" t="s">
        <v>12</v>
      </c>
      <c r="B18" s="23">
        <f>SUM(B19:B23)</f>
        <v>439922</v>
      </c>
      <c r="C18" s="23">
        <f t="shared" ref="C18:E18" si="4">SUM(C19:C23)</f>
        <v>452073</v>
      </c>
      <c r="D18" s="23">
        <f t="shared" si="4"/>
        <v>460553</v>
      </c>
      <c r="E18" s="23">
        <f t="shared" si="4"/>
        <v>453973</v>
      </c>
      <c r="F18" s="23">
        <f>'Tab. 2.2'!J20</f>
        <v>468034</v>
      </c>
      <c r="G18" s="52">
        <f t="shared" si="2"/>
        <v>28112</v>
      </c>
    </row>
    <row r="19" spans="1:7" ht="14.65" customHeight="1" thickBot="1">
      <c r="A19" s="17" t="s">
        <v>19</v>
      </c>
      <c r="B19" s="22">
        <f>'Tab. 2.2'!B21</f>
        <v>1616</v>
      </c>
      <c r="C19" s="22">
        <v>1388</v>
      </c>
      <c r="D19" s="22">
        <v>1147</v>
      </c>
      <c r="E19" s="22">
        <v>768</v>
      </c>
      <c r="F19" s="22">
        <f>'Tab. 2.2'!J21</f>
        <v>855</v>
      </c>
      <c r="G19" s="51">
        <f t="shared" si="2"/>
        <v>-761</v>
      </c>
    </row>
    <row r="20" spans="1:7" ht="14.65" customHeight="1" thickBot="1">
      <c r="A20" s="19" t="s">
        <v>20</v>
      </c>
      <c r="B20" s="23">
        <f>'Tab. 2.2'!B22</f>
        <v>52996</v>
      </c>
      <c r="C20" s="23">
        <v>53525</v>
      </c>
      <c r="D20" s="23">
        <v>53317</v>
      </c>
      <c r="E20" s="23">
        <v>52798</v>
      </c>
      <c r="F20" s="23">
        <f>'Tab. 2.2'!J22</f>
        <v>53494</v>
      </c>
      <c r="G20" s="52">
        <f t="shared" si="2"/>
        <v>498</v>
      </c>
    </row>
    <row r="21" spans="1:7" ht="14.65" customHeight="1" thickBot="1">
      <c r="A21" s="17" t="s">
        <v>21</v>
      </c>
      <c r="B21" s="22">
        <f>'Tab. 2.2'!B23</f>
        <v>115697</v>
      </c>
      <c r="C21" s="22">
        <v>119743</v>
      </c>
      <c r="D21" s="22">
        <v>118227</v>
      </c>
      <c r="E21" s="22">
        <v>117437</v>
      </c>
      <c r="F21" s="22">
        <f>'Tab. 2.2'!J23</f>
        <v>125901</v>
      </c>
      <c r="G21" s="51">
        <f t="shared" si="2"/>
        <v>10204</v>
      </c>
    </row>
    <row r="22" spans="1:7" ht="14.65" customHeight="1" thickBot="1">
      <c r="A22" s="16" t="s">
        <v>22</v>
      </c>
      <c r="B22" s="23">
        <f>'Tab. 2.2'!B24</f>
        <v>252164</v>
      </c>
      <c r="C22" s="23">
        <v>259679</v>
      </c>
      <c r="D22" s="23">
        <v>269956</v>
      </c>
      <c r="E22" s="23">
        <v>266583</v>
      </c>
      <c r="F22" s="23">
        <f>'Tab. 2.2'!J24</f>
        <v>271299</v>
      </c>
      <c r="G22" s="52">
        <f t="shared" si="2"/>
        <v>19135</v>
      </c>
    </row>
    <row r="23" spans="1:7" ht="14.65" customHeight="1">
      <c r="A23" s="338" t="s">
        <v>23</v>
      </c>
      <c r="B23" s="163">
        <f>'Tab. 2.2'!B25</f>
        <v>17449</v>
      </c>
      <c r="C23" s="163">
        <v>17738</v>
      </c>
      <c r="D23" s="163">
        <v>17906</v>
      </c>
      <c r="E23" s="163">
        <v>16387</v>
      </c>
      <c r="F23" s="163">
        <f>'Tab. 2.2'!J25</f>
        <v>16485</v>
      </c>
      <c r="G23" s="339">
        <f t="shared" si="2"/>
        <v>-964</v>
      </c>
    </row>
    <row r="24" spans="1:7" ht="14.65" customHeight="1">
      <c r="A24" s="337"/>
      <c r="B24" s="362" t="s">
        <v>81</v>
      </c>
      <c r="C24" s="362"/>
      <c r="D24" s="362"/>
      <c r="E24" s="362"/>
      <c r="F24" s="362"/>
      <c r="G24" s="362"/>
    </row>
    <row r="25" spans="1:7" ht="14.65" customHeight="1" thickBot="1">
      <c r="A25" s="157" t="s">
        <v>1</v>
      </c>
      <c r="B25" s="272">
        <f>B7*100/$B7</f>
        <v>100</v>
      </c>
      <c r="C25" s="272">
        <f t="shared" ref="C25:F25" si="5">C7*100/$B7</f>
        <v>95.504435264354569</v>
      </c>
      <c r="D25" s="272">
        <f t="shared" si="5"/>
        <v>97.366829986870343</v>
      </c>
      <c r="E25" s="272">
        <f t="shared" si="5"/>
        <v>99.725333845710438</v>
      </c>
      <c r="F25" s="272">
        <f t="shared" si="5"/>
        <v>107.01591571396548</v>
      </c>
      <c r="G25" s="340" t="s">
        <v>103</v>
      </c>
    </row>
    <row r="26" spans="1:7" ht="14.65" customHeight="1" thickBot="1">
      <c r="A26" s="14" t="s">
        <v>4</v>
      </c>
      <c r="B26" s="23">
        <f t="shared" ref="B26:F26" si="6">B8*100/$B8</f>
        <v>100</v>
      </c>
      <c r="C26" s="23">
        <f t="shared" si="6"/>
        <v>107.953085347173</v>
      </c>
      <c r="D26" s="23">
        <f t="shared" si="6"/>
        <v>115.21205331626237</v>
      </c>
      <c r="E26" s="23">
        <f t="shared" si="6"/>
        <v>128.3909097144425</v>
      </c>
      <c r="F26" s="23">
        <f t="shared" si="6"/>
        <v>135.72303893550378</v>
      </c>
      <c r="G26" s="52" t="s">
        <v>103</v>
      </c>
    </row>
    <row r="27" spans="1:7" ht="14.65" customHeight="1" thickBot="1">
      <c r="A27" s="15" t="s">
        <v>13</v>
      </c>
      <c r="B27" s="22">
        <f t="shared" ref="B27:F27" si="7">B9*100/$B9</f>
        <v>100</v>
      </c>
      <c r="C27" s="22">
        <f t="shared" si="7"/>
        <v>107.00862068965517</v>
      </c>
      <c r="D27" s="22">
        <f t="shared" si="7"/>
        <v>105.19827586206897</v>
      </c>
      <c r="E27" s="22">
        <f t="shared" si="7"/>
        <v>115.12931034482759</v>
      </c>
      <c r="F27" s="22">
        <f t="shared" si="7"/>
        <v>114.00862068965517</v>
      </c>
      <c r="G27" s="51" t="s">
        <v>103</v>
      </c>
    </row>
    <row r="28" spans="1:7" ht="14.65" customHeight="1" thickBot="1">
      <c r="A28" s="16" t="s">
        <v>14</v>
      </c>
      <c r="B28" s="23">
        <f t="shared" ref="B28:F28" si="8">B10*100/$B10</f>
        <v>100</v>
      </c>
      <c r="C28" s="23">
        <f t="shared" si="8"/>
        <v>112.38587881601345</v>
      </c>
      <c r="D28" s="23">
        <f t="shared" si="8"/>
        <v>119.06035619809742</v>
      </c>
      <c r="E28" s="23">
        <f t="shared" si="8"/>
        <v>139.35053164445034</v>
      </c>
      <c r="F28" s="23">
        <f t="shared" si="8"/>
        <v>147.56725689148263</v>
      </c>
      <c r="G28" s="52" t="s">
        <v>103</v>
      </c>
    </row>
    <row r="29" spans="1:7" ht="14.65" customHeight="1" thickBot="1">
      <c r="A29" s="17" t="s">
        <v>15</v>
      </c>
      <c r="B29" s="22">
        <f t="shared" ref="B29:F29" si="9">B11*100/$B11</f>
        <v>100</v>
      </c>
      <c r="C29" s="22">
        <f t="shared" si="9"/>
        <v>105.9170088148401</v>
      </c>
      <c r="D29" s="22">
        <f t="shared" si="9"/>
        <v>113.8120994625602</v>
      </c>
      <c r="E29" s="22">
        <f t="shared" si="9"/>
        <v>123.79386305109988</v>
      </c>
      <c r="F29" s="22">
        <f t="shared" si="9"/>
        <v>131.05016219719457</v>
      </c>
      <c r="G29" s="51" t="s">
        <v>103</v>
      </c>
    </row>
    <row r="30" spans="1:7" ht="14.65" customHeight="1" thickBot="1">
      <c r="A30" s="14" t="s">
        <v>24</v>
      </c>
      <c r="B30" s="23">
        <f t="shared" ref="B30:F30" si="10">B12*100/$B12</f>
        <v>100</v>
      </c>
      <c r="C30" s="23">
        <f t="shared" si="10"/>
        <v>99.435999479822641</v>
      </c>
      <c r="D30" s="23">
        <f t="shared" si="10"/>
        <v>100.14687884677392</v>
      </c>
      <c r="E30" s="23">
        <f t="shared" si="10"/>
        <v>101.07758659082528</v>
      </c>
      <c r="F30" s="23">
        <f t="shared" si="10"/>
        <v>101.54650332147496</v>
      </c>
      <c r="G30" s="52" t="s">
        <v>103</v>
      </c>
    </row>
    <row r="31" spans="1:7" ht="14.65" customHeight="1" thickBot="1">
      <c r="A31" s="18" t="s">
        <v>17</v>
      </c>
      <c r="B31" s="22">
        <f t="shared" ref="B31:F31" si="11">B13*100/$B13</f>
        <v>100</v>
      </c>
      <c r="C31" s="22">
        <f t="shared" si="11"/>
        <v>51.421852902534752</v>
      </c>
      <c r="D31" s="22">
        <f t="shared" si="11"/>
        <v>99.36233776014862</v>
      </c>
      <c r="E31" s="22">
        <f t="shared" si="11"/>
        <v>102.55935196110428</v>
      </c>
      <c r="F31" s="22">
        <f t="shared" si="11"/>
        <v>102.58345258119314</v>
      </c>
      <c r="G31" s="51" t="s">
        <v>103</v>
      </c>
    </row>
    <row r="32" spans="1:7" ht="14.65" customHeight="1" thickBot="1">
      <c r="A32" s="19" t="s">
        <v>18</v>
      </c>
      <c r="B32" s="23">
        <f t="shared" ref="B32:F32" si="12">B14*100/$B14</f>
        <v>100</v>
      </c>
      <c r="C32" s="23">
        <f t="shared" si="12"/>
        <v>92.391984392865837</v>
      </c>
      <c r="D32" s="23">
        <f t="shared" si="12"/>
        <v>101.8615144221138</v>
      </c>
      <c r="E32" s="23">
        <f t="shared" si="12"/>
        <v>100.62332995343132</v>
      </c>
      <c r="F32" s="23">
        <f t="shared" si="12"/>
        <v>103.38878838217754</v>
      </c>
      <c r="G32" s="52" t="s">
        <v>103</v>
      </c>
    </row>
    <row r="33" spans="1:7" ht="14.65" customHeight="1" thickBot="1">
      <c r="A33" s="17" t="s">
        <v>19</v>
      </c>
      <c r="B33" s="22">
        <f t="shared" ref="B33:F33" si="13">B15*100/$B15</f>
        <v>100</v>
      </c>
      <c r="C33" s="22">
        <f t="shared" si="13"/>
        <v>101.55761245358261</v>
      </c>
      <c r="D33" s="22">
        <f t="shared" si="13"/>
        <v>102.53214919421222</v>
      </c>
      <c r="E33" s="22">
        <f t="shared" si="13"/>
        <v>101.76492826263255</v>
      </c>
      <c r="F33" s="22">
        <f t="shared" si="13"/>
        <v>101.14343814976738</v>
      </c>
      <c r="G33" s="51" t="s">
        <v>103</v>
      </c>
    </row>
    <row r="34" spans="1:7" ht="14.65" customHeight="1" thickBot="1">
      <c r="A34" s="19" t="s">
        <v>20</v>
      </c>
      <c r="B34" s="23">
        <f t="shared" ref="B34:F34" si="14">B16*100/$B16</f>
        <v>100</v>
      </c>
      <c r="C34" s="23">
        <f t="shared" si="14"/>
        <v>194.68162116269718</v>
      </c>
      <c r="D34" s="23">
        <f t="shared" si="14"/>
        <v>93.826652963343605</v>
      </c>
      <c r="E34" s="23">
        <f t="shared" si="14"/>
        <v>98.337131537006414</v>
      </c>
      <c r="F34" s="23">
        <f t="shared" si="14"/>
        <v>97.694266946691101</v>
      </c>
      <c r="G34" s="52" t="s">
        <v>103</v>
      </c>
    </row>
    <row r="35" spans="1:7" ht="14.65" customHeight="1" thickBot="1">
      <c r="A35" s="17" t="s">
        <v>213</v>
      </c>
      <c r="B35" s="22">
        <f t="shared" ref="B35:F35" si="15">B17*100/$B17</f>
        <v>100</v>
      </c>
      <c r="C35" s="22">
        <f t="shared" si="15"/>
        <v>84.993122420907838</v>
      </c>
      <c r="D35" s="22">
        <f t="shared" si="15"/>
        <v>88.170563961485556</v>
      </c>
      <c r="E35" s="22">
        <f t="shared" si="15"/>
        <v>84.360385144429159</v>
      </c>
      <c r="F35" s="22">
        <f t="shared" si="15"/>
        <v>66.121045392022012</v>
      </c>
      <c r="G35" s="51" t="s">
        <v>103</v>
      </c>
    </row>
    <row r="36" spans="1:7" ht="14.65" customHeight="1" thickBot="1">
      <c r="A36" s="14" t="s">
        <v>12</v>
      </c>
      <c r="B36" s="23">
        <f t="shared" ref="B36:F36" si="16">B18*100/$B18</f>
        <v>100</v>
      </c>
      <c r="C36" s="23">
        <f t="shared" si="16"/>
        <v>102.76208055064306</v>
      </c>
      <c r="D36" s="23">
        <f t="shared" si="16"/>
        <v>104.68969499138484</v>
      </c>
      <c r="E36" s="23">
        <f t="shared" si="16"/>
        <v>103.19397529562059</v>
      </c>
      <c r="F36" s="23">
        <f t="shared" si="16"/>
        <v>106.39022372147789</v>
      </c>
      <c r="G36" s="52" t="s">
        <v>103</v>
      </c>
    </row>
    <row r="37" spans="1:7" ht="14.65" customHeight="1" thickBot="1">
      <c r="A37" s="17" t="s">
        <v>19</v>
      </c>
      <c r="B37" s="22">
        <f t="shared" ref="B37:F37" si="17">B19*100/$B19</f>
        <v>100</v>
      </c>
      <c r="C37" s="22">
        <f t="shared" si="17"/>
        <v>85.89108910891089</v>
      </c>
      <c r="D37" s="22">
        <f t="shared" si="17"/>
        <v>70.977722772277232</v>
      </c>
      <c r="E37" s="22">
        <f t="shared" si="17"/>
        <v>47.524752475247524</v>
      </c>
      <c r="F37" s="22">
        <f t="shared" si="17"/>
        <v>52.908415841584159</v>
      </c>
      <c r="G37" s="51" t="s">
        <v>103</v>
      </c>
    </row>
    <row r="38" spans="1:7" ht="14.65" customHeight="1" thickBot="1">
      <c r="A38" s="19" t="s">
        <v>20</v>
      </c>
      <c r="B38" s="23">
        <f t="shared" ref="B38:F38" si="18">B20*100/$B20</f>
        <v>100</v>
      </c>
      <c r="C38" s="23">
        <f t="shared" si="18"/>
        <v>100.99818854253151</v>
      </c>
      <c r="D38" s="23">
        <f t="shared" si="18"/>
        <v>100.60570609102574</v>
      </c>
      <c r="E38" s="23">
        <f t="shared" si="18"/>
        <v>99.626386897124306</v>
      </c>
      <c r="F38" s="23">
        <f t="shared" si="18"/>
        <v>100.93969356177824</v>
      </c>
      <c r="G38" s="52" t="s">
        <v>103</v>
      </c>
    </row>
    <row r="39" spans="1:7" ht="14.65" customHeight="1" thickBot="1">
      <c r="A39" s="17" t="s">
        <v>21</v>
      </c>
      <c r="B39" s="22">
        <f t="shared" ref="B39:F39" si="19">B21*100/$B21</f>
        <v>100</v>
      </c>
      <c r="C39" s="22">
        <f t="shared" si="19"/>
        <v>103.49706561103572</v>
      </c>
      <c r="D39" s="22">
        <f t="shared" si="19"/>
        <v>102.18674641520523</v>
      </c>
      <c r="E39" s="22">
        <f t="shared" si="19"/>
        <v>101.50392836460755</v>
      </c>
      <c r="F39" s="22">
        <f t="shared" si="19"/>
        <v>108.81958909911233</v>
      </c>
      <c r="G39" s="51" t="s">
        <v>103</v>
      </c>
    </row>
    <row r="40" spans="1:7" ht="14.65" customHeight="1" thickBot="1">
      <c r="A40" s="16" t="s">
        <v>22</v>
      </c>
      <c r="B40" s="23">
        <f t="shared" ref="B40:F40" si="20">B22*100/$B22</f>
        <v>100</v>
      </c>
      <c r="C40" s="23">
        <f t="shared" si="20"/>
        <v>102.98020335971827</v>
      </c>
      <c r="D40" s="23">
        <f t="shared" si="20"/>
        <v>107.05572563886994</v>
      </c>
      <c r="E40" s="23">
        <f t="shared" si="20"/>
        <v>105.7181040909884</v>
      </c>
      <c r="F40" s="23">
        <f t="shared" si="20"/>
        <v>107.58831554067987</v>
      </c>
      <c r="G40" s="52" t="s">
        <v>103</v>
      </c>
    </row>
    <row r="41" spans="1:7" ht="14.65" customHeight="1">
      <c r="A41" s="338" t="s">
        <v>23</v>
      </c>
      <c r="B41" s="163">
        <f t="shared" ref="B41:F41" si="21">B23*100/$B23</f>
        <v>100</v>
      </c>
      <c r="C41" s="163">
        <f t="shared" si="21"/>
        <v>101.65625537280073</v>
      </c>
      <c r="D41" s="163">
        <f t="shared" si="21"/>
        <v>102.61906126425583</v>
      </c>
      <c r="E41" s="163">
        <f t="shared" si="21"/>
        <v>93.91369132901599</v>
      </c>
      <c r="F41" s="163">
        <f t="shared" si="21"/>
        <v>94.475328099031458</v>
      </c>
      <c r="G41" s="339" t="s">
        <v>103</v>
      </c>
    </row>
    <row r="42" spans="1:7" ht="14.65" customHeight="1">
      <c r="A42" s="337"/>
      <c r="B42" s="362" t="s">
        <v>151</v>
      </c>
      <c r="C42" s="362"/>
      <c r="D42" s="362"/>
      <c r="E42" s="362"/>
      <c r="F42" s="362"/>
      <c r="G42" s="362"/>
    </row>
    <row r="43" spans="1:7" ht="14.65" customHeight="1" thickBot="1">
      <c r="A43" s="157" t="s">
        <v>1</v>
      </c>
      <c r="B43" s="272">
        <f>B7*100/B$7</f>
        <v>100</v>
      </c>
      <c r="C43" s="272">
        <f>C7*100/C$7</f>
        <v>100</v>
      </c>
      <c r="D43" s="272">
        <f>D7*100/D$7</f>
        <v>100</v>
      </c>
      <c r="E43" s="272">
        <f>E7*100/E$7</f>
        <v>100</v>
      </c>
      <c r="F43" s="272">
        <f>F7*100/F$7</f>
        <v>100</v>
      </c>
      <c r="G43" s="177" t="s">
        <v>103</v>
      </c>
    </row>
    <row r="44" spans="1:7" ht="14.65" customHeight="1" thickBot="1">
      <c r="A44" s="14" t="s">
        <v>4</v>
      </c>
      <c r="B44" s="21">
        <f t="shared" ref="B44:B59" si="22">B8*100/B$7</f>
        <v>14.006788996701573</v>
      </c>
      <c r="C44" s="21">
        <f t="shared" ref="C44:D44" si="23">C8*100/C$7</f>
        <v>15.832522163136916</v>
      </c>
      <c r="D44" s="21">
        <f t="shared" si="23"/>
        <v>16.573928933449192</v>
      </c>
      <c r="E44" s="21">
        <f t="shared" ref="E44:F44" si="24">E8*100/E$7</f>
        <v>18.03297429163845</v>
      </c>
      <c r="F44" s="21">
        <f t="shared" si="24"/>
        <v>17.764123735032705</v>
      </c>
      <c r="G44" s="54">
        <f t="shared" ref="G44:G59" si="25">F44-B44</f>
        <v>3.7573347383311315</v>
      </c>
    </row>
    <row r="45" spans="1:7" ht="14.65" customHeight="1" thickBot="1">
      <c r="A45" s="15" t="s">
        <v>13</v>
      </c>
      <c r="B45" s="20">
        <f t="shared" si="22"/>
        <v>0.37147340442565729</v>
      </c>
      <c r="C45" s="20">
        <f t="shared" ref="C45:D45" si="26">C9*100/C$7</f>
        <v>0.41622000612275623</v>
      </c>
      <c r="D45" s="20">
        <f t="shared" si="26"/>
        <v>0.40135189447434838</v>
      </c>
      <c r="E45" s="20">
        <f t="shared" ref="E45:F45" si="27">E9*100/E$7</f>
        <v>0.42885268179837471</v>
      </c>
      <c r="F45" s="20">
        <f t="shared" si="27"/>
        <v>0.39574646611123515</v>
      </c>
      <c r="G45" s="53">
        <f t="shared" si="25"/>
        <v>2.4273061685577857E-2</v>
      </c>
    </row>
    <row r="46" spans="1:7" ht="14.65" customHeight="1" thickBot="1">
      <c r="A46" s="16" t="s">
        <v>14</v>
      </c>
      <c r="B46" s="21">
        <f t="shared" si="22"/>
        <v>4.3459506196560671</v>
      </c>
      <c r="C46" s="21">
        <f t="shared" ref="C46:D46" si="28">C10*100/C$7</f>
        <v>5.1141444722341722</v>
      </c>
      <c r="D46" s="21">
        <f t="shared" si="28"/>
        <v>5.3142371880173949</v>
      </c>
      <c r="E46" s="21">
        <f t="shared" ref="E46:F46" si="29">E10*100/E$7</f>
        <v>6.0727851790054537</v>
      </c>
      <c r="F46" s="21">
        <f t="shared" si="29"/>
        <v>5.9927535754832899</v>
      </c>
      <c r="G46" s="54">
        <f t="shared" si="25"/>
        <v>1.6468029558272228</v>
      </c>
    </row>
    <row r="47" spans="1:7" ht="14.65" customHeight="1" thickBot="1">
      <c r="A47" s="17" t="s">
        <v>15</v>
      </c>
      <c r="B47" s="20">
        <f t="shared" si="22"/>
        <v>9.2893649726198486</v>
      </c>
      <c r="C47" s="20">
        <f t="shared" ref="C47:D47" si="30">C11*100/C$7</f>
        <v>10.302157684779989</v>
      </c>
      <c r="D47" s="20">
        <f t="shared" si="30"/>
        <v>10.858339850957449</v>
      </c>
      <c r="E47" s="20">
        <f t="shared" ref="E47:F47" si="31">E11*100/E$7</f>
        <v>11.531336430834621</v>
      </c>
      <c r="F47" s="20">
        <f t="shared" si="31"/>
        <v>11.375623693438179</v>
      </c>
      <c r="G47" s="53">
        <f t="shared" si="25"/>
        <v>2.0862587208183303</v>
      </c>
    </row>
    <row r="48" spans="1:7" ht="14.65" customHeight="1" thickBot="1">
      <c r="A48" s="14" t="s">
        <v>24</v>
      </c>
      <c r="B48" s="21">
        <f>B12*100/B$7</f>
        <v>71.905338329010149</v>
      </c>
      <c r="C48" s="21">
        <f t="shared" ref="C48:D48" si="32">C12*100/C$7</f>
        <v>74.865415044745404</v>
      </c>
      <c r="D48" s="21">
        <f t="shared" si="32"/>
        <v>73.958402538551553</v>
      </c>
      <c r="E48" s="21">
        <f t="shared" ref="E48:F48" si="33">E12*100/E$7</f>
        <v>72.880358290279474</v>
      </c>
      <c r="F48" s="21">
        <f t="shared" si="33"/>
        <v>68.23037142414266</v>
      </c>
      <c r="G48" s="54">
        <f t="shared" si="25"/>
        <v>-3.6749669048674889</v>
      </c>
    </row>
    <row r="49" spans="1:25" ht="14.65" customHeight="1" thickBot="1">
      <c r="A49" s="18" t="s">
        <v>17</v>
      </c>
      <c r="B49" s="20">
        <f t="shared" si="22"/>
        <v>19.133922567009318</v>
      </c>
      <c r="C49" s="20">
        <f t="shared" ref="C49:D49" si="34">C13*100/C$7</f>
        <v>10.302157684779989</v>
      </c>
      <c r="D49" s="20">
        <f t="shared" si="34"/>
        <v>19.526067317135421</v>
      </c>
      <c r="E49" s="20">
        <f t="shared" ref="E49:F49" si="35">E13*100/E$7</f>
        <v>19.677674902372193</v>
      </c>
      <c r="F49" s="20">
        <f t="shared" si="35"/>
        <v>18.341419827601168</v>
      </c>
      <c r="G49" s="53">
        <f t="shared" si="25"/>
        <v>-0.79250273940814964</v>
      </c>
    </row>
    <row r="50" spans="1:25" ht="14.65" customHeight="1" thickBot="1">
      <c r="A50" s="19" t="s">
        <v>18</v>
      </c>
      <c r="B50" s="21">
        <f t="shared" si="22"/>
        <v>20.781182950651679</v>
      </c>
      <c r="C50" s="21">
        <f t="shared" ref="C50:D50" si="36">C14*100/C$7</f>
        <v>20.103932613467986</v>
      </c>
      <c r="D50" s="21">
        <f t="shared" si="36"/>
        <v>21.740491778584524</v>
      </c>
      <c r="E50" s="21">
        <f t="shared" ref="E50:F50" si="37">E14*100/E$7</f>
        <v>20.968311142495015</v>
      </c>
      <c r="F50" s="21">
        <f t="shared" si="37"/>
        <v>20.076839151280183</v>
      </c>
      <c r="G50" s="54">
        <f t="shared" si="25"/>
        <v>-0.70434379937149671</v>
      </c>
    </row>
    <row r="51" spans="1:25" ht="14.65" customHeight="1" thickBot="1">
      <c r="A51" s="17" t="s">
        <v>19</v>
      </c>
      <c r="B51" s="20">
        <f t="shared" si="22"/>
        <v>21.00758958593525</v>
      </c>
      <c r="C51" s="20">
        <f t="shared" ref="C51:D51" si="38">C15*100/C$7</f>
        <v>22.339073948208725</v>
      </c>
      <c r="D51" s="20">
        <f t="shared" si="38"/>
        <v>22.122044128645729</v>
      </c>
      <c r="E51" s="20">
        <f t="shared" ref="E51:F51" si="39">E15*100/E$7</f>
        <v>21.43723931264115</v>
      </c>
      <c r="F51" s="20">
        <f t="shared" si="39"/>
        <v>19.854802192600005</v>
      </c>
      <c r="G51" s="53">
        <f t="shared" si="25"/>
        <v>-1.1527873933352453</v>
      </c>
    </row>
    <row r="52" spans="1:25" ht="14.65" customHeight="1" thickBot="1">
      <c r="A52" s="19" t="s">
        <v>20</v>
      </c>
      <c r="B52" s="21">
        <f t="shared" si="22"/>
        <v>10.749831876260927</v>
      </c>
      <c r="C52" s="21">
        <f t="shared" ref="C52:D52" si="40">C16*100/C$7</f>
        <v>21.913062897069626</v>
      </c>
      <c r="D52" s="21">
        <f t="shared" si="40"/>
        <v>10.358976922677188</v>
      </c>
      <c r="E52" s="21">
        <f t="shared" ref="E52:F52" si="41">E16*100/E$7</f>
        <v>10.600191450369815</v>
      </c>
      <c r="F52" s="21">
        <f t="shared" si="41"/>
        <v>9.8134650154139127</v>
      </c>
      <c r="G52" s="54">
        <f t="shared" si="25"/>
        <v>-0.93636686084701459</v>
      </c>
    </row>
    <row r="53" spans="1:25" ht="14.65" customHeight="1" thickBot="1">
      <c r="A53" s="17" t="s">
        <v>213</v>
      </c>
      <c r="B53" s="20">
        <f t="shared" si="22"/>
        <v>0.2328113491529766</v>
      </c>
      <c r="C53" s="20">
        <f t="shared" ref="C53:D53" si="42">C17*100/C$7</f>
        <v>0.2071879012190857</v>
      </c>
      <c r="D53" s="20">
        <f t="shared" si="42"/>
        <v>0.21082239150869239</v>
      </c>
      <c r="E53" s="20">
        <f t="shared" ref="E53:F53" si="43">E17*100/E$7</f>
        <v>0.19694148240130527</v>
      </c>
      <c r="F53" s="20">
        <f t="shared" si="43"/>
        <v>0.14384523724738807</v>
      </c>
      <c r="G53" s="53">
        <f t="shared" si="25"/>
        <v>-8.8966111905588535E-2</v>
      </c>
    </row>
    <row r="54" spans="1:25" ht="14.65" customHeight="1" thickBot="1">
      <c r="A54" s="14" t="s">
        <v>12</v>
      </c>
      <c r="B54" s="21">
        <f t="shared" si="22"/>
        <v>14.087872674288276</v>
      </c>
      <c r="C54" s="21">
        <f t="shared" ref="C54:D54" si="44">C18*100/C$7</f>
        <v>15.158448950933117</v>
      </c>
      <c r="D54" s="21">
        <f t="shared" si="44"/>
        <v>15.14740793705192</v>
      </c>
      <c r="E54" s="21">
        <f t="shared" ref="E54:F54" si="45">E18*100/E$7</f>
        <v>14.577876339502325</v>
      </c>
      <c r="F54" s="21">
        <f t="shared" si="45"/>
        <v>14.005504840824637</v>
      </c>
      <c r="G54" s="54">
        <f t="shared" si="25"/>
        <v>-8.2367833463639073E-2</v>
      </c>
    </row>
    <row r="55" spans="1:25" ht="14.65" customHeight="1" thickBot="1">
      <c r="A55" s="17" t="s">
        <v>19</v>
      </c>
      <c r="B55" s="20">
        <f t="shared" si="22"/>
        <v>5.1750088064815701E-2</v>
      </c>
      <c r="C55" s="20">
        <f t="shared" ref="C55:D55" si="46">C19*100/C$7</f>
        <v>4.654099480370464E-2</v>
      </c>
      <c r="D55" s="20">
        <f t="shared" si="46"/>
        <v>3.7724381132678654E-2</v>
      </c>
      <c r="E55" s="20">
        <f t="shared" ref="E55:F55" si="47">E19*100/E$7</f>
        <v>2.4661838983238621E-2</v>
      </c>
      <c r="F55" s="20">
        <f t="shared" si="47"/>
        <v>2.5585121249535429E-2</v>
      </c>
      <c r="G55" s="53">
        <f t="shared" si="25"/>
        <v>-2.6164966815280272E-2</v>
      </c>
    </row>
    <row r="56" spans="1:25" ht="14.65" customHeight="1" thickBot="1">
      <c r="A56" s="19" t="s">
        <v>20</v>
      </c>
      <c r="B56" s="21">
        <f t="shared" si="22"/>
        <v>1.6971210811157011</v>
      </c>
      <c r="C56" s="21">
        <f t="shared" ref="C56:D56" si="48">C20*100/C$7</f>
        <v>1.7947454948618808</v>
      </c>
      <c r="D56" s="21">
        <f t="shared" si="48"/>
        <v>1.753575264909353</v>
      </c>
      <c r="E56" s="21">
        <f t="shared" ref="E56:F56" si="49">E20*100/E$7</f>
        <v>1.6954372065586363</v>
      </c>
      <c r="F56" s="21">
        <f t="shared" si="49"/>
        <v>1.600760790786723</v>
      </c>
      <c r="G56" s="54">
        <f t="shared" si="25"/>
        <v>-9.6360290328978193E-2</v>
      </c>
    </row>
    <row r="57" spans="1:25" ht="14.65" customHeight="1" thickBot="1">
      <c r="A57" s="17" t="s">
        <v>21</v>
      </c>
      <c r="B57" s="20">
        <f t="shared" si="22"/>
        <v>3.7050309027444199</v>
      </c>
      <c r="C57" s="20">
        <f t="shared" ref="C57:D57" si="50">C21*100/C$7</f>
        <v>4.0150996691498593</v>
      </c>
      <c r="D57" s="20">
        <f t="shared" si="50"/>
        <v>3.888439763010636</v>
      </c>
      <c r="E57" s="20">
        <f t="shared" ref="E57:F57" si="51">E21*100/E$7</f>
        <v>3.7711098758783774</v>
      </c>
      <c r="F57" s="20">
        <f t="shared" si="51"/>
        <v>3.7674764332605379</v>
      </c>
      <c r="G57" s="53">
        <f t="shared" si="25"/>
        <v>6.2445530516118009E-2</v>
      </c>
    </row>
    <row r="58" spans="1:25" ht="14.65" customHeight="1" thickBot="1">
      <c r="A58" s="16" t="s">
        <v>22</v>
      </c>
      <c r="B58" s="21">
        <f t="shared" si="22"/>
        <v>8.0751913408268479</v>
      </c>
      <c r="C58" s="21">
        <f t="shared" ref="C58:D58" si="52">C22*100/C$7</f>
        <v>8.7072903383510205</v>
      </c>
      <c r="D58" s="21">
        <f t="shared" si="52"/>
        <v>8.8787471953386223</v>
      </c>
      <c r="E58" s="21">
        <f t="shared" ref="E58:F58" si="53">E22*100/E$7</f>
        <v>8.5604518511311216</v>
      </c>
      <c r="F58" s="21">
        <f t="shared" si="53"/>
        <v>8.1183834033657458</v>
      </c>
      <c r="G58" s="54">
        <f t="shared" si="25"/>
        <v>4.3192062538897957E-2</v>
      </c>
    </row>
    <row r="59" spans="1:25" ht="14.65" customHeight="1" thickBot="1">
      <c r="A59" s="17" t="s">
        <v>23</v>
      </c>
      <c r="B59" s="20">
        <f t="shared" si="22"/>
        <v>0.55877926153649082</v>
      </c>
      <c r="C59" s="20">
        <f t="shared" ref="C59:D59" si="54">C23*100/C$7</f>
        <v>0.59477245376665189</v>
      </c>
      <c r="D59" s="20">
        <f t="shared" si="54"/>
        <v>0.58892133266063118</v>
      </c>
      <c r="E59" s="20">
        <f t="shared" ref="E59:F59" si="55">E23*100/E$7</f>
        <v>0.52621556695095217</v>
      </c>
      <c r="F59" s="20">
        <f t="shared" si="55"/>
        <v>0.49329909216209533</v>
      </c>
      <c r="G59" s="53">
        <f t="shared" si="25"/>
        <v>-6.5480169374395492E-2</v>
      </c>
    </row>
    <row r="60" spans="1:25" s="202" customFormat="1" ht="30" customHeight="1">
      <c r="A60" s="370" t="s">
        <v>127</v>
      </c>
      <c r="B60" s="370"/>
      <c r="C60" s="370"/>
      <c r="D60" s="370"/>
      <c r="E60" s="370"/>
      <c r="F60" s="370"/>
      <c r="G60" s="370"/>
      <c r="H60" s="224"/>
      <c r="I60" s="224"/>
      <c r="J60" s="224"/>
      <c r="K60" s="224"/>
      <c r="L60" s="224"/>
      <c r="M60" s="224"/>
      <c r="N60" s="224"/>
      <c r="O60" s="224"/>
      <c r="P60" s="224"/>
      <c r="Q60" s="224"/>
      <c r="R60" s="224"/>
      <c r="S60" s="224"/>
      <c r="T60" s="224"/>
      <c r="U60" s="224"/>
      <c r="V60" s="224"/>
      <c r="W60" s="224"/>
      <c r="X60" s="224"/>
      <c r="Y60" s="224"/>
    </row>
    <row r="61" spans="1:25" ht="14.65" customHeight="1"/>
    <row r="62" spans="1:25" ht="14.65" customHeight="1"/>
    <row r="63" spans="1:25" ht="14.65" customHeight="1"/>
    <row r="64" spans="1:25" ht="14.65" customHeight="1"/>
    <row r="65" ht="14.65" customHeight="1"/>
    <row r="66" ht="14.65" customHeight="1"/>
    <row r="67" ht="14.65" customHeight="1"/>
    <row r="68" ht="14.65" customHeight="1"/>
    <row r="69" ht="14.65" customHeight="1"/>
    <row r="70" ht="14.65" customHeight="1"/>
    <row r="71" ht="14.65" customHeight="1"/>
    <row r="72" ht="14.65" customHeight="1"/>
    <row r="73" ht="14.65" customHeight="1"/>
    <row r="74" ht="14.65" customHeight="1"/>
    <row r="75" ht="14.65" customHeight="1"/>
    <row r="76" ht="14.65" customHeight="1"/>
    <row r="77" ht="14.65" customHeight="1"/>
    <row r="78" ht="14.65" customHeight="1"/>
    <row r="79" ht="14.65" customHeight="1"/>
    <row r="80" ht="14.65" customHeight="1"/>
    <row r="81" ht="14.65" customHeight="1"/>
    <row r="82" ht="14.65" customHeight="1"/>
    <row r="83" ht="14.65" customHeight="1"/>
    <row r="84" ht="14.65" customHeight="1"/>
    <row r="85" ht="14.65" customHeight="1"/>
    <row r="86" ht="14.65" customHeight="1"/>
    <row r="87" ht="14.65" customHeight="1"/>
    <row r="88" ht="14.65" customHeight="1"/>
    <row r="89" ht="14.65" customHeight="1"/>
    <row r="90" ht="14.65" customHeight="1"/>
    <row r="91" ht="14.65" customHeight="1"/>
    <row r="92" ht="14.65" customHeight="1"/>
    <row r="93" ht="14.65" customHeight="1"/>
    <row r="94" ht="14.65" customHeight="1"/>
    <row r="95" ht="14.65" customHeight="1"/>
    <row r="96" ht="14.65" customHeight="1"/>
    <row r="97" ht="14.65" customHeight="1"/>
    <row r="98" ht="14.65" customHeight="1"/>
    <row r="99" ht="14.65" customHeight="1"/>
    <row r="100" ht="14.65" customHeight="1"/>
    <row r="101" ht="14.65" customHeight="1"/>
    <row r="102" ht="14.65" customHeight="1"/>
  </sheetData>
  <mergeCells count="4">
    <mergeCell ref="B42:G42"/>
    <mergeCell ref="A60:G60"/>
    <mergeCell ref="B6:G6"/>
    <mergeCell ref="B24:G24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workbookViewId="0">
      <selection activeCell="H5" sqref="A5:XFD6"/>
    </sheetView>
  </sheetViews>
  <sheetFormatPr baseColWidth="10" defaultColWidth="10.81640625" defaultRowHeight="14.65" customHeight="1"/>
  <cols>
    <col min="1" max="1" width="17.26953125" style="3" customWidth="1"/>
    <col min="2" max="7" width="12.54296875" style="3" customWidth="1"/>
    <col min="8" max="16384" width="10.81640625" style="3"/>
  </cols>
  <sheetData>
    <row r="1" spans="1:7" s="5" customFormat="1" ht="20.25" customHeight="1">
      <c r="A1" s="4" t="s">
        <v>0</v>
      </c>
      <c r="B1" s="4"/>
      <c r="C1" s="4"/>
      <c r="E1" s="4"/>
      <c r="F1" s="4"/>
    </row>
    <row r="2" spans="1:7" ht="14.65" customHeight="1">
      <c r="A2" s="10"/>
      <c r="B2" s="10"/>
      <c r="C2" s="10"/>
      <c r="E2" s="10"/>
      <c r="F2" s="10"/>
    </row>
    <row r="3" spans="1:7" s="9" customFormat="1" ht="14.65" customHeight="1">
      <c r="A3" s="9" t="s">
        <v>274</v>
      </c>
    </row>
    <row r="4" spans="1:7" ht="14.65" customHeight="1" thickBot="1"/>
    <row r="5" spans="1:7" ht="20" customHeight="1" thickBot="1">
      <c r="A5" s="389" t="s">
        <v>16</v>
      </c>
      <c r="B5" s="394" t="s">
        <v>30</v>
      </c>
      <c r="C5" s="395"/>
      <c r="D5" s="396"/>
      <c r="E5" s="390" t="s">
        <v>41</v>
      </c>
      <c r="F5" s="390"/>
      <c r="G5" s="390"/>
    </row>
    <row r="6" spans="1:7" ht="20" customHeight="1" thickBot="1">
      <c r="A6" s="389"/>
      <c r="B6" s="382" t="s">
        <v>54</v>
      </c>
      <c r="C6" s="397" t="s">
        <v>75</v>
      </c>
      <c r="D6" s="398"/>
      <c r="E6" s="389" t="s">
        <v>54</v>
      </c>
      <c r="F6" s="389" t="s">
        <v>75</v>
      </c>
      <c r="G6" s="389"/>
    </row>
    <row r="7" spans="1:7" ht="30" customHeight="1" thickBot="1">
      <c r="A7" s="389"/>
      <c r="B7" s="399"/>
      <c r="C7" s="24" t="s">
        <v>121</v>
      </c>
      <c r="D7" s="24" t="s">
        <v>122</v>
      </c>
      <c r="E7" s="389"/>
      <c r="F7" s="24" t="s">
        <v>121</v>
      </c>
      <c r="G7" s="24" t="s">
        <v>122</v>
      </c>
    </row>
    <row r="8" spans="1:7" s="152" customFormat="1" ht="12.5" thickBot="1">
      <c r="A8" s="150"/>
      <c r="B8" s="391" t="s">
        <v>5</v>
      </c>
      <c r="C8" s="391"/>
      <c r="D8" s="391"/>
      <c r="E8" s="391"/>
      <c r="F8" s="391"/>
      <c r="G8" s="391"/>
    </row>
    <row r="9" spans="1:7" ht="14.65" customHeight="1" thickBot="1">
      <c r="A9" s="13" t="s">
        <v>1</v>
      </c>
      <c r="B9" s="22">
        <f t="shared" ref="B9:G9" si="0">SUM(B10:B17)</f>
        <v>65214</v>
      </c>
      <c r="C9" s="22">
        <f t="shared" si="0"/>
        <v>31888</v>
      </c>
      <c r="D9" s="22">
        <f t="shared" si="0"/>
        <v>33326</v>
      </c>
      <c r="E9" s="22">
        <f t="shared" si="0"/>
        <v>38566</v>
      </c>
      <c r="F9" s="22">
        <f t="shared" si="0"/>
        <v>18690</v>
      </c>
      <c r="G9" s="22">
        <f t="shared" si="0"/>
        <v>19876</v>
      </c>
    </row>
    <row r="10" spans="1:7" ht="14.65" customHeight="1" thickBot="1">
      <c r="A10" s="14" t="s">
        <v>13</v>
      </c>
      <c r="B10" s="23">
        <f>SUM(C10:D10)</f>
        <v>235</v>
      </c>
      <c r="C10" s="23">
        <v>114</v>
      </c>
      <c r="D10" s="23">
        <v>121</v>
      </c>
      <c r="E10" s="23">
        <f>SUM(F10:G10)</f>
        <v>187</v>
      </c>
      <c r="F10" s="23">
        <v>88</v>
      </c>
      <c r="G10" s="23">
        <v>99</v>
      </c>
    </row>
    <row r="11" spans="1:7" ht="14.65" customHeight="1" thickBot="1">
      <c r="A11" s="84" t="s">
        <v>14</v>
      </c>
      <c r="B11" s="144">
        <f t="shared" ref="B11:B17" si="1">SUM(C11:D11)</f>
        <v>3682</v>
      </c>
      <c r="C11" s="22">
        <v>1853</v>
      </c>
      <c r="D11" s="22">
        <v>1829</v>
      </c>
      <c r="E11" s="144">
        <f t="shared" ref="E11:E17" si="2">SUM(F11:G11)</f>
        <v>3499</v>
      </c>
      <c r="F11" s="22">
        <v>1671</v>
      </c>
      <c r="G11" s="22">
        <v>1828</v>
      </c>
    </row>
    <row r="12" spans="1:7" ht="14.65" customHeight="1" thickBot="1">
      <c r="A12" s="85" t="s">
        <v>15</v>
      </c>
      <c r="B12" s="147">
        <f t="shared" si="1"/>
        <v>7570</v>
      </c>
      <c r="C12" s="23">
        <v>3762</v>
      </c>
      <c r="D12" s="23">
        <v>3808</v>
      </c>
      <c r="E12" s="147">
        <f t="shared" si="2"/>
        <v>4726</v>
      </c>
      <c r="F12" s="23">
        <v>2261</v>
      </c>
      <c r="G12" s="23">
        <v>2465</v>
      </c>
    </row>
    <row r="13" spans="1:7" ht="14.65" customHeight="1" thickBot="1">
      <c r="A13" s="84" t="s">
        <v>17</v>
      </c>
      <c r="B13" s="144">
        <f t="shared" si="1"/>
        <v>13070</v>
      </c>
      <c r="C13" s="22">
        <v>6399</v>
      </c>
      <c r="D13" s="22">
        <v>6671</v>
      </c>
      <c r="E13" s="144">
        <f t="shared" si="2"/>
        <v>5446</v>
      </c>
      <c r="F13" s="22">
        <v>2611</v>
      </c>
      <c r="G13" s="22">
        <v>2835</v>
      </c>
    </row>
    <row r="14" spans="1:7" ht="14.65" customHeight="1" thickBot="1">
      <c r="A14" s="85" t="s">
        <v>18</v>
      </c>
      <c r="B14" s="147">
        <f t="shared" si="1"/>
        <v>14269</v>
      </c>
      <c r="C14" s="23">
        <v>7058</v>
      </c>
      <c r="D14" s="23">
        <v>7211</v>
      </c>
      <c r="E14" s="147">
        <f t="shared" si="2"/>
        <v>5644</v>
      </c>
      <c r="F14" s="23">
        <v>2797</v>
      </c>
      <c r="G14" s="23">
        <v>2847</v>
      </c>
    </row>
    <row r="15" spans="1:7" ht="14.65" customHeight="1" thickBot="1">
      <c r="A15" s="83" t="s">
        <v>113</v>
      </c>
      <c r="B15" s="144">
        <f t="shared" si="1"/>
        <v>21485</v>
      </c>
      <c r="C15" s="22">
        <v>10406</v>
      </c>
      <c r="D15" s="22">
        <v>11079</v>
      </c>
      <c r="E15" s="144">
        <f t="shared" si="2"/>
        <v>10102</v>
      </c>
      <c r="F15" s="22">
        <v>4931</v>
      </c>
      <c r="G15" s="22">
        <v>5171</v>
      </c>
    </row>
    <row r="16" spans="1:7" ht="14.65" customHeight="1" thickBot="1">
      <c r="A16" s="85" t="s">
        <v>125</v>
      </c>
      <c r="B16" s="147">
        <f t="shared" si="1"/>
        <v>3085</v>
      </c>
      <c r="C16" s="23">
        <v>1434</v>
      </c>
      <c r="D16" s="23">
        <v>1651</v>
      </c>
      <c r="E16" s="147">
        <f t="shared" si="2"/>
        <v>5427</v>
      </c>
      <c r="F16" s="23">
        <v>2648</v>
      </c>
      <c r="G16" s="23">
        <v>2779</v>
      </c>
    </row>
    <row r="17" spans="1:8" ht="14.65" customHeight="1" thickBot="1">
      <c r="A17" s="83" t="s">
        <v>126</v>
      </c>
      <c r="B17" s="144">
        <f t="shared" si="1"/>
        <v>1818</v>
      </c>
      <c r="C17" s="22">
        <v>862</v>
      </c>
      <c r="D17" s="22">
        <v>956</v>
      </c>
      <c r="E17" s="144">
        <f t="shared" si="2"/>
        <v>3535</v>
      </c>
      <c r="F17" s="22">
        <v>1683</v>
      </c>
      <c r="G17" s="22">
        <v>1852</v>
      </c>
    </row>
    <row r="18" spans="1:8" s="152" customFormat="1" ht="12.75" customHeight="1" thickBot="1">
      <c r="A18" s="150"/>
      <c r="B18" s="393" t="s">
        <v>123</v>
      </c>
      <c r="C18" s="393"/>
      <c r="D18" s="393"/>
      <c r="E18" s="393"/>
      <c r="F18" s="393"/>
      <c r="G18" s="393"/>
      <c r="H18" s="161"/>
    </row>
    <row r="19" spans="1:8" ht="14.65" customHeight="1" thickBot="1">
      <c r="A19" s="13" t="s">
        <v>1</v>
      </c>
      <c r="B19" s="225">
        <f t="shared" ref="B19:D27" si="3">B9*100/$B9</f>
        <v>100</v>
      </c>
      <c r="C19" s="164">
        <f t="shared" si="3"/>
        <v>48.89747600208544</v>
      </c>
      <c r="D19" s="164">
        <f t="shared" si="3"/>
        <v>51.10252399791456</v>
      </c>
      <c r="E19" s="225">
        <f t="shared" ref="E19:G27" si="4">E9*100/$E9</f>
        <v>100</v>
      </c>
      <c r="F19" s="164">
        <f t="shared" si="4"/>
        <v>48.462376186278071</v>
      </c>
      <c r="G19" s="164">
        <f t="shared" si="4"/>
        <v>51.537623813721929</v>
      </c>
    </row>
    <row r="20" spans="1:8" ht="14.65" customHeight="1" thickBot="1">
      <c r="A20" s="14" t="s">
        <v>13</v>
      </c>
      <c r="B20" s="226">
        <f t="shared" si="3"/>
        <v>100</v>
      </c>
      <c r="C20" s="74">
        <f t="shared" si="3"/>
        <v>48.51063829787234</v>
      </c>
      <c r="D20" s="74">
        <f t="shared" si="3"/>
        <v>51.48936170212766</v>
      </c>
      <c r="E20" s="226">
        <f t="shared" si="4"/>
        <v>100</v>
      </c>
      <c r="F20" s="74">
        <f t="shared" si="4"/>
        <v>47.058823529411768</v>
      </c>
      <c r="G20" s="74">
        <f t="shared" si="4"/>
        <v>52.941176470588232</v>
      </c>
    </row>
    <row r="21" spans="1:8" ht="14.65" customHeight="1" thickBot="1">
      <c r="A21" s="84" t="s">
        <v>14</v>
      </c>
      <c r="B21" s="227">
        <f t="shared" si="3"/>
        <v>100</v>
      </c>
      <c r="C21" s="73">
        <f t="shared" si="3"/>
        <v>50.325909831613252</v>
      </c>
      <c r="D21" s="73">
        <f t="shared" si="3"/>
        <v>49.674090168386748</v>
      </c>
      <c r="E21" s="227">
        <f t="shared" si="4"/>
        <v>100</v>
      </c>
      <c r="F21" s="73">
        <f t="shared" si="4"/>
        <v>47.756501857673619</v>
      </c>
      <c r="G21" s="73">
        <f t="shared" si="4"/>
        <v>52.243498142326381</v>
      </c>
    </row>
    <row r="22" spans="1:8" ht="14.65" customHeight="1" thickBot="1">
      <c r="A22" s="85" t="s">
        <v>15</v>
      </c>
      <c r="B22" s="228">
        <f t="shared" si="3"/>
        <v>100</v>
      </c>
      <c r="C22" s="74">
        <f t="shared" si="3"/>
        <v>49.696169088507268</v>
      </c>
      <c r="D22" s="74">
        <f t="shared" si="3"/>
        <v>50.303830911492732</v>
      </c>
      <c r="E22" s="228">
        <f t="shared" si="4"/>
        <v>100</v>
      </c>
      <c r="F22" s="74">
        <f t="shared" si="4"/>
        <v>47.841726618705039</v>
      </c>
      <c r="G22" s="74">
        <f t="shared" si="4"/>
        <v>52.158273381294961</v>
      </c>
    </row>
    <row r="23" spans="1:8" ht="14.65" customHeight="1" thickBot="1">
      <c r="A23" s="84" t="s">
        <v>17</v>
      </c>
      <c r="B23" s="227">
        <f t="shared" si="3"/>
        <v>100</v>
      </c>
      <c r="C23" s="73">
        <f t="shared" si="3"/>
        <v>48.959449120122414</v>
      </c>
      <c r="D23" s="73">
        <f t="shared" si="3"/>
        <v>51.040550879877586</v>
      </c>
      <c r="E23" s="227">
        <f t="shared" si="4"/>
        <v>100</v>
      </c>
      <c r="F23" s="73">
        <f t="shared" si="4"/>
        <v>47.943444730077118</v>
      </c>
      <c r="G23" s="73">
        <f t="shared" si="4"/>
        <v>52.056555269922882</v>
      </c>
    </row>
    <row r="24" spans="1:8" ht="14.65" customHeight="1" thickBot="1">
      <c r="A24" s="85" t="s">
        <v>18</v>
      </c>
      <c r="B24" s="228">
        <f t="shared" si="3"/>
        <v>100</v>
      </c>
      <c r="C24" s="74">
        <f t="shared" si="3"/>
        <v>49.463872731095378</v>
      </c>
      <c r="D24" s="74">
        <f t="shared" si="3"/>
        <v>50.536127268904622</v>
      </c>
      <c r="E24" s="228">
        <f t="shared" si="4"/>
        <v>100</v>
      </c>
      <c r="F24" s="74">
        <f t="shared" si="4"/>
        <v>49.557051736357195</v>
      </c>
      <c r="G24" s="74">
        <f t="shared" si="4"/>
        <v>50.442948263642805</v>
      </c>
    </row>
    <row r="25" spans="1:8" ht="14.65" customHeight="1" thickBot="1">
      <c r="A25" s="83" t="s">
        <v>113</v>
      </c>
      <c r="B25" s="227">
        <f t="shared" si="3"/>
        <v>100</v>
      </c>
      <c r="C25" s="73">
        <f t="shared" si="3"/>
        <v>48.4337910169886</v>
      </c>
      <c r="D25" s="73">
        <f t="shared" si="3"/>
        <v>51.5662089830114</v>
      </c>
      <c r="E25" s="227">
        <f t="shared" si="4"/>
        <v>100</v>
      </c>
      <c r="F25" s="73">
        <f t="shared" si="4"/>
        <v>48.812116412591564</v>
      </c>
      <c r="G25" s="73">
        <f t="shared" si="4"/>
        <v>51.187883587408436</v>
      </c>
    </row>
    <row r="26" spans="1:8" ht="14.65" customHeight="1" thickBot="1">
      <c r="A26" s="85" t="s">
        <v>125</v>
      </c>
      <c r="B26" s="228">
        <f t="shared" si="3"/>
        <v>100</v>
      </c>
      <c r="C26" s="74">
        <f t="shared" si="3"/>
        <v>46.48298217179903</v>
      </c>
      <c r="D26" s="74">
        <f t="shared" si="3"/>
        <v>53.51701782820097</v>
      </c>
      <c r="E26" s="228">
        <f t="shared" si="4"/>
        <v>100</v>
      </c>
      <c r="F26" s="74">
        <f t="shared" si="4"/>
        <v>48.79307167864382</v>
      </c>
      <c r="G26" s="74">
        <f t="shared" si="4"/>
        <v>51.20692832135618</v>
      </c>
    </row>
    <row r="27" spans="1:8" ht="14.65" customHeight="1" thickBot="1">
      <c r="A27" s="83" t="s">
        <v>126</v>
      </c>
      <c r="B27" s="227">
        <f t="shared" si="3"/>
        <v>100</v>
      </c>
      <c r="C27" s="73">
        <f t="shared" si="3"/>
        <v>47.414741474147412</v>
      </c>
      <c r="D27" s="73">
        <f t="shared" si="3"/>
        <v>52.585258525852588</v>
      </c>
      <c r="E27" s="227">
        <f t="shared" si="4"/>
        <v>100</v>
      </c>
      <c r="F27" s="73">
        <f t="shared" si="4"/>
        <v>47.609618104667611</v>
      </c>
      <c r="G27" s="73">
        <f t="shared" si="4"/>
        <v>52.390381895332389</v>
      </c>
    </row>
    <row r="28" spans="1:8" s="283" customFormat="1" ht="30" customHeight="1">
      <c r="A28" s="370" t="s">
        <v>128</v>
      </c>
      <c r="B28" s="370"/>
      <c r="C28" s="370"/>
      <c r="D28" s="370"/>
      <c r="E28" s="370"/>
      <c r="F28" s="370"/>
      <c r="G28" s="370"/>
    </row>
  </sheetData>
  <mergeCells count="10">
    <mergeCell ref="B8:G8"/>
    <mergeCell ref="B18:G18"/>
    <mergeCell ref="A28:G28"/>
    <mergeCell ref="A5:A7"/>
    <mergeCell ref="B5:D5"/>
    <mergeCell ref="E5:G5"/>
    <mergeCell ref="B6:B7"/>
    <mergeCell ref="C6:D6"/>
    <mergeCell ref="E6:E7"/>
    <mergeCell ref="F6:G6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35"/>
  <sheetViews>
    <sheetView workbookViewId="0"/>
  </sheetViews>
  <sheetFormatPr baseColWidth="10" defaultColWidth="10.81640625" defaultRowHeight="11.5"/>
  <cols>
    <col min="1" max="1" width="18.81640625" style="3" customWidth="1"/>
    <col min="2" max="13" width="10.54296875" style="3" customWidth="1"/>
    <col min="14" max="16" width="10.54296875" style="283" customWidth="1"/>
    <col min="17" max="19" width="10.54296875" style="3" customWidth="1"/>
    <col min="20" max="16384" width="10.81640625" style="3"/>
  </cols>
  <sheetData>
    <row r="1" spans="1:19" s="5" customFormat="1" ht="20.25" customHeight="1">
      <c r="A1" s="4" t="s">
        <v>0</v>
      </c>
      <c r="B1" s="4"/>
      <c r="C1" s="4"/>
      <c r="E1" s="4"/>
      <c r="F1" s="4"/>
      <c r="H1" s="4"/>
      <c r="I1" s="4"/>
      <c r="K1" s="4"/>
      <c r="L1" s="4"/>
      <c r="N1" s="4"/>
      <c r="O1" s="4"/>
      <c r="P1" s="284"/>
      <c r="Q1" s="4"/>
      <c r="R1" s="4"/>
    </row>
    <row r="2" spans="1:19" s="2" customFormat="1" ht="12.5">
      <c r="A2" s="1"/>
      <c r="B2" s="1"/>
      <c r="C2" s="1"/>
      <c r="E2" s="1"/>
      <c r="F2" s="1"/>
      <c r="H2" s="1"/>
      <c r="I2" s="1"/>
      <c r="K2" s="1"/>
      <c r="L2" s="1"/>
      <c r="N2" s="1"/>
      <c r="O2" s="1"/>
      <c r="P2" s="282"/>
      <c r="Q2" s="1"/>
      <c r="R2" s="1"/>
    </row>
    <row r="3" spans="1:19" s="2" customFormat="1" ht="14.65" customHeight="1">
      <c r="A3" s="9" t="s">
        <v>324</v>
      </c>
      <c r="B3" s="9"/>
      <c r="C3" s="9"/>
      <c r="E3" s="9"/>
      <c r="F3" s="9"/>
      <c r="H3" s="9"/>
      <c r="I3" s="9"/>
      <c r="K3" s="9"/>
      <c r="L3" s="9"/>
      <c r="N3" s="9"/>
      <c r="O3" s="9"/>
      <c r="P3" s="282"/>
      <c r="Q3" s="9"/>
      <c r="R3" s="9"/>
    </row>
    <row r="4" spans="1:19" ht="14.65" customHeight="1" thickBot="1"/>
    <row r="5" spans="1:19" s="11" customFormat="1" ht="29" customHeight="1" thickBot="1">
      <c r="A5" s="382" t="s">
        <v>16</v>
      </c>
      <c r="B5" s="394">
        <v>2011</v>
      </c>
      <c r="C5" s="395"/>
      <c r="D5" s="396"/>
      <c r="E5" s="394">
        <v>2012</v>
      </c>
      <c r="F5" s="395"/>
      <c r="G5" s="396"/>
      <c r="H5" s="394">
        <v>2013</v>
      </c>
      <c r="I5" s="395"/>
      <c r="J5" s="396"/>
      <c r="K5" s="394">
        <v>2014</v>
      </c>
      <c r="L5" s="395"/>
      <c r="M5" s="396"/>
      <c r="N5" s="394">
        <v>2015</v>
      </c>
      <c r="O5" s="395"/>
      <c r="P5" s="396"/>
      <c r="Q5" s="394" t="s">
        <v>11</v>
      </c>
      <c r="R5" s="395"/>
      <c r="S5" s="396"/>
    </row>
    <row r="6" spans="1:19" s="11" customFormat="1" ht="45" customHeight="1" thickBot="1">
      <c r="A6" s="399"/>
      <c r="B6" s="132" t="s">
        <v>54</v>
      </c>
      <c r="C6" s="402" t="s">
        <v>109</v>
      </c>
      <c r="D6" s="403"/>
      <c r="E6" s="132" t="s">
        <v>54</v>
      </c>
      <c r="F6" s="402" t="s">
        <v>109</v>
      </c>
      <c r="G6" s="403"/>
      <c r="H6" s="132" t="s">
        <v>54</v>
      </c>
      <c r="I6" s="402" t="s">
        <v>109</v>
      </c>
      <c r="J6" s="403"/>
      <c r="K6" s="132" t="s">
        <v>54</v>
      </c>
      <c r="L6" s="402" t="s">
        <v>109</v>
      </c>
      <c r="M6" s="403"/>
      <c r="N6" s="320" t="s">
        <v>54</v>
      </c>
      <c r="O6" s="402" t="s">
        <v>109</v>
      </c>
      <c r="P6" s="403"/>
      <c r="Q6" s="132" t="s">
        <v>54</v>
      </c>
      <c r="R6" s="402" t="s">
        <v>109</v>
      </c>
      <c r="S6" s="403"/>
    </row>
    <row r="7" spans="1:19" ht="14.65" customHeight="1" thickBot="1">
      <c r="A7" s="139"/>
      <c r="B7" s="365" t="s">
        <v>1</v>
      </c>
      <c r="C7" s="365"/>
      <c r="D7" s="365"/>
      <c r="E7" s="365"/>
      <c r="F7" s="365"/>
      <c r="G7" s="365"/>
      <c r="H7" s="365" t="s">
        <v>1</v>
      </c>
      <c r="I7" s="365"/>
      <c r="J7" s="365"/>
      <c r="K7" s="365"/>
      <c r="L7" s="365"/>
      <c r="M7" s="365"/>
      <c r="N7" s="365"/>
      <c r="O7" s="365"/>
      <c r="P7" s="365"/>
      <c r="Q7" s="365"/>
      <c r="R7" s="365"/>
      <c r="S7" s="365"/>
    </row>
    <row r="8" spans="1:19" ht="24.5" thickBot="1">
      <c r="A8" s="139"/>
      <c r="B8" s="362" t="s">
        <v>5</v>
      </c>
      <c r="C8" s="362"/>
      <c r="D8" s="129" t="s">
        <v>50</v>
      </c>
      <c r="E8" s="362" t="s">
        <v>5</v>
      </c>
      <c r="F8" s="362"/>
      <c r="G8" s="129" t="s">
        <v>50</v>
      </c>
      <c r="H8" s="362" t="s">
        <v>5</v>
      </c>
      <c r="I8" s="362"/>
      <c r="J8" s="129" t="s">
        <v>50</v>
      </c>
      <c r="K8" s="362" t="s">
        <v>5</v>
      </c>
      <c r="L8" s="362"/>
      <c r="M8" s="129" t="s">
        <v>50</v>
      </c>
      <c r="N8" s="362" t="s">
        <v>5</v>
      </c>
      <c r="O8" s="362"/>
      <c r="P8" s="319" t="s">
        <v>50</v>
      </c>
      <c r="Q8" s="362" t="s">
        <v>5</v>
      </c>
      <c r="R8" s="362"/>
      <c r="S8" s="322" t="s">
        <v>323</v>
      </c>
    </row>
    <row r="9" spans="1:19" ht="14.65" customHeight="1" thickBot="1">
      <c r="A9" s="13" t="s">
        <v>1</v>
      </c>
      <c r="B9" s="260">
        <f>B25+B41+B57+B73+B89+B105+B121</f>
        <v>3122700</v>
      </c>
      <c r="C9" s="260">
        <f>C25+C41+C57+C73+C89+C105+C121</f>
        <v>71400</v>
      </c>
      <c r="D9" s="258">
        <f>C9*100/B9</f>
        <v>2.2864828513786146</v>
      </c>
      <c r="E9" s="260">
        <f>E25+E41+E57+E73+E89+E105+E121</f>
        <v>3163599</v>
      </c>
      <c r="F9" s="260">
        <f>F25+F41+F57+F73+F89+F105+F121</f>
        <v>44869</v>
      </c>
      <c r="G9" s="258">
        <f>F9*100/E9</f>
        <v>1.41828973899663</v>
      </c>
      <c r="H9" s="260">
        <f>H25+H41+H57+H73+H89+H105+H121</f>
        <v>3213165</v>
      </c>
      <c r="I9" s="260">
        <f>I25+I41+I57+I73+I89+I105+I121</f>
        <v>81692</v>
      </c>
      <c r="J9" s="143">
        <f>I9*100/H9</f>
        <v>2.5424153443722934</v>
      </c>
      <c r="K9" s="260">
        <f>K25+K41+K57+K73+K89+K105+K121</f>
        <v>3288967</v>
      </c>
      <c r="L9" s="260">
        <f>L25+L41+L57+L73+L89+L105+L121</f>
        <v>80096</v>
      </c>
      <c r="M9" s="143">
        <f>L9*100/K9</f>
        <v>2.4352935131304143</v>
      </c>
      <c r="N9" s="272">
        <f>N25+N41+N57+N73+N89+N105+N121</f>
        <v>3341786</v>
      </c>
      <c r="O9" s="272">
        <f>O25+O41+O57+O73+O89+O105+O121</f>
        <v>80233</v>
      </c>
      <c r="P9" s="258">
        <f>O9*100/N9</f>
        <v>2.4009017932327206</v>
      </c>
      <c r="Q9" s="177">
        <f>N9-B9</f>
        <v>219086</v>
      </c>
      <c r="R9" s="177">
        <f t="shared" ref="R9:S9" si="0">O9-C9</f>
        <v>8833</v>
      </c>
      <c r="S9" s="204">
        <f t="shared" si="0"/>
        <v>0.11441894185410595</v>
      </c>
    </row>
    <row r="10" spans="1:19" ht="14.65" customHeight="1" thickBot="1">
      <c r="A10" s="14" t="s">
        <v>4</v>
      </c>
      <c r="B10" s="257">
        <f>B26+B42+B58+B74+B90+B106+B122</f>
        <v>437390</v>
      </c>
      <c r="C10" s="257">
        <f>C26+C42+C58+C74+C90+C106+C122</f>
        <v>2424</v>
      </c>
      <c r="D10" s="256">
        <f t="shared" ref="D10:D22" si="1">C10*100/B10</f>
        <v>0.5541964836873271</v>
      </c>
      <c r="E10" s="257">
        <f t="shared" ref="E10:F10" si="2">E26+E42+E58+E74+E90+E106+E122</f>
        <v>472176</v>
      </c>
      <c r="F10" s="257">
        <f t="shared" si="2"/>
        <v>2142</v>
      </c>
      <c r="G10" s="256">
        <f t="shared" ref="G10:G22" si="3">F10*100/E10</f>
        <v>0.45364440378164073</v>
      </c>
      <c r="H10" s="257">
        <f t="shared" ref="H10:I10" si="4">H26+H42+H58+H74+H90+H106+H122</f>
        <v>503926</v>
      </c>
      <c r="I10" s="257">
        <f t="shared" si="4"/>
        <v>3151</v>
      </c>
      <c r="J10" s="21">
        <f t="shared" ref="J10:J22" si="5">I10*100/H10</f>
        <v>0.62529022118326893</v>
      </c>
      <c r="K10" s="257">
        <f t="shared" ref="K10:L10" si="6">K26+K42+K58+K74+K90+K106+K122</f>
        <v>561569</v>
      </c>
      <c r="L10" s="257">
        <f t="shared" si="6"/>
        <v>3475</v>
      </c>
      <c r="M10" s="21">
        <f t="shared" ref="M10:M22" si="7">L10*100/K10</f>
        <v>0.61880196378361341</v>
      </c>
      <c r="N10" s="270">
        <f t="shared" ref="N10:O10" si="8">N26+N42+N58+N74+N90+N106+N122</f>
        <v>593639</v>
      </c>
      <c r="O10" s="270">
        <f t="shared" si="8"/>
        <v>3532</v>
      </c>
      <c r="P10" s="256">
        <f t="shared" ref="P10:P22" si="9">O10*100/N10</f>
        <v>0.59497438679062531</v>
      </c>
      <c r="Q10" s="52">
        <f t="shared" ref="Q10:Q22" si="10">N10-B10</f>
        <v>156249</v>
      </c>
      <c r="R10" s="52">
        <f t="shared" ref="R10:R22" si="11">O10-C10</f>
        <v>1108</v>
      </c>
      <c r="S10" s="54">
        <f t="shared" ref="S10:S22" si="12">P10-D10</f>
        <v>4.0777903103298208E-2</v>
      </c>
    </row>
    <row r="11" spans="1:19" ht="14.65" customHeight="1" thickBot="1">
      <c r="A11" s="84" t="s">
        <v>24</v>
      </c>
      <c r="B11" s="259">
        <f t="shared" ref="B11:C11" si="13">B27+B43+B59+B75+B91+B107+B123</f>
        <v>2245388</v>
      </c>
      <c r="C11" s="259">
        <f t="shared" si="13"/>
        <v>65026</v>
      </c>
      <c r="D11" s="255">
        <f t="shared" ref="D11:D16" si="14">C11*100/B11</f>
        <v>2.8959805610433476</v>
      </c>
      <c r="E11" s="259">
        <f t="shared" ref="E11:F11" si="15">E27+E43+E59+E75+E91+E107+E123</f>
        <v>2239350</v>
      </c>
      <c r="F11" s="259">
        <f t="shared" si="15"/>
        <v>39665</v>
      </c>
      <c r="G11" s="255">
        <f t="shared" ref="G11:G16" si="16">F11*100/E11</f>
        <v>1.7712729140152277</v>
      </c>
      <c r="H11" s="259">
        <f t="shared" ref="H11:I11" si="17">H27+H43+H59+H75+H91+H107+H123</f>
        <v>2248686</v>
      </c>
      <c r="I11" s="259">
        <f t="shared" si="17"/>
        <v>73068</v>
      </c>
      <c r="J11" s="20">
        <f t="shared" ref="J11:J16" si="18">I11*100/H11</f>
        <v>3.2493642954151891</v>
      </c>
      <c r="K11" s="259">
        <f t="shared" ref="K11:L11" si="19">K27+K43+K59+K75+K91+K107+K123</f>
        <v>2287978</v>
      </c>
      <c r="L11" s="259">
        <f t="shared" si="19"/>
        <v>71638</v>
      </c>
      <c r="M11" s="20">
        <f t="shared" ref="M11:M16" si="20">L11*100/K11</f>
        <v>3.1310615748927657</v>
      </c>
      <c r="N11" s="271">
        <f t="shared" ref="N11:O11" si="21">N27+N43+N59+N75+N91+N107+N123</f>
        <v>2280113</v>
      </c>
      <c r="O11" s="271">
        <f t="shared" si="21"/>
        <v>71865</v>
      </c>
      <c r="P11" s="255">
        <f t="shared" si="9"/>
        <v>3.1518174757128263</v>
      </c>
      <c r="Q11" s="178">
        <f t="shared" si="10"/>
        <v>34725</v>
      </c>
      <c r="R11" s="178">
        <f t="shared" si="11"/>
        <v>6839</v>
      </c>
      <c r="S11" s="53">
        <f t="shared" si="12"/>
        <v>0.25583691466947878</v>
      </c>
    </row>
    <row r="12" spans="1:19" ht="14.65" customHeight="1" thickBot="1">
      <c r="A12" s="19" t="s">
        <v>17</v>
      </c>
      <c r="B12" s="261">
        <f t="shared" ref="B12:C12" si="22">B28+B44+B60+B76+B92+B108+B124</f>
        <v>597495</v>
      </c>
      <c r="C12" s="261">
        <f t="shared" si="22"/>
        <v>8727</v>
      </c>
      <c r="D12" s="256">
        <f t="shared" si="14"/>
        <v>1.460597996635955</v>
      </c>
      <c r="E12" s="261">
        <f t="shared" ref="E12:F12" si="23">E28+E44+E60+E76+E92+E108+E124</f>
        <v>599563</v>
      </c>
      <c r="F12" s="261">
        <f t="shared" si="23"/>
        <v>6147</v>
      </c>
      <c r="G12" s="256">
        <f t="shared" si="16"/>
        <v>1.0252467213620586</v>
      </c>
      <c r="H12" s="261">
        <f t="shared" ref="H12:I12" si="24">H28+H44+H60+H76+H92+H108+H124</f>
        <v>593685</v>
      </c>
      <c r="I12" s="261">
        <f t="shared" si="24"/>
        <v>10145</v>
      </c>
      <c r="J12" s="21">
        <f t="shared" si="18"/>
        <v>1.7088186496205899</v>
      </c>
      <c r="K12" s="261">
        <f t="shared" ref="K12:L12" si="25">K28+K44+K60+K76+K92+K108+K124</f>
        <v>613155</v>
      </c>
      <c r="L12" s="261">
        <f t="shared" si="25"/>
        <v>10136</v>
      </c>
      <c r="M12" s="21">
        <f t="shared" si="20"/>
        <v>1.6530893493488596</v>
      </c>
      <c r="N12" s="273">
        <f t="shared" ref="N12:O12" si="26">N28+N44+N60+N76+N92+N108+N124</f>
        <v>612931</v>
      </c>
      <c r="O12" s="273">
        <f t="shared" si="26"/>
        <v>9888</v>
      </c>
      <c r="P12" s="256">
        <f t="shared" si="9"/>
        <v>1.6132321582690385</v>
      </c>
      <c r="Q12" s="179">
        <f t="shared" si="10"/>
        <v>15436</v>
      </c>
      <c r="R12" s="179">
        <f t="shared" si="11"/>
        <v>1161</v>
      </c>
      <c r="S12" s="54">
        <f t="shared" si="12"/>
        <v>0.15263416163308352</v>
      </c>
    </row>
    <row r="13" spans="1:19" ht="14.65" customHeight="1" thickBot="1">
      <c r="A13" s="17" t="s">
        <v>18</v>
      </c>
      <c r="B13" s="259">
        <f t="shared" ref="B13:C13" si="27">B29+B45+B61+B77+B93+B109+B125</f>
        <v>648934</v>
      </c>
      <c r="C13" s="259">
        <f t="shared" si="27"/>
        <v>16931</v>
      </c>
      <c r="D13" s="255">
        <f t="shared" si="14"/>
        <v>2.6090480696033804</v>
      </c>
      <c r="E13" s="259">
        <f t="shared" ref="E13:F13" si="28">E29+E45+E61+E77+E93+E109+E125</f>
        <v>666222</v>
      </c>
      <c r="F13" s="259">
        <f t="shared" si="28"/>
        <v>10319</v>
      </c>
      <c r="G13" s="255">
        <f t="shared" si="16"/>
        <v>1.5488831050310556</v>
      </c>
      <c r="H13" s="259">
        <f t="shared" ref="H13:I13" si="29">H29+H45+H61+H77+H93+H109+H125</f>
        <v>661014</v>
      </c>
      <c r="I13" s="259">
        <f t="shared" si="29"/>
        <v>19171</v>
      </c>
      <c r="J13" s="20">
        <f t="shared" si="18"/>
        <v>2.9002411446656198</v>
      </c>
      <c r="K13" s="259">
        <f t="shared" ref="K13:L13" si="30">K29+K45+K61+K77+K93+K109+K125</f>
        <v>651845</v>
      </c>
      <c r="L13" s="259">
        <f t="shared" si="30"/>
        <v>18374</v>
      </c>
      <c r="M13" s="20">
        <f t="shared" si="20"/>
        <v>2.8187682654618813</v>
      </c>
      <c r="N13" s="271">
        <f t="shared" ref="N13:O13" si="31">N29+N45+N61+N77+N93+N109+N125</f>
        <v>670925</v>
      </c>
      <c r="O13" s="271">
        <f t="shared" si="31"/>
        <v>18887</v>
      </c>
      <c r="P13" s="255">
        <f t="shared" si="9"/>
        <v>2.815068748369788</v>
      </c>
      <c r="Q13" s="178">
        <f t="shared" si="10"/>
        <v>21991</v>
      </c>
      <c r="R13" s="178">
        <f t="shared" si="11"/>
        <v>1956</v>
      </c>
      <c r="S13" s="53">
        <f t="shared" si="12"/>
        <v>0.20602067876640762</v>
      </c>
    </row>
    <row r="14" spans="1:19" ht="14.65" customHeight="1" thickBot="1">
      <c r="A14" s="19" t="s">
        <v>19</v>
      </c>
      <c r="B14" s="261">
        <f t="shared" ref="B14:C14" si="32">B30+B46+B62+B78+B94+B110+B126</f>
        <v>656004</v>
      </c>
      <c r="C14" s="261">
        <f t="shared" si="32"/>
        <v>21937</v>
      </c>
      <c r="D14" s="256">
        <f t="shared" si="14"/>
        <v>3.344034487594588</v>
      </c>
      <c r="E14" s="261">
        <f t="shared" ref="E14:F14" si="33">E30+E46+E62+E78+E94+E110+E126</f>
        <v>653517</v>
      </c>
      <c r="F14" s="261">
        <f t="shared" si="33"/>
        <v>13193</v>
      </c>
      <c r="G14" s="256">
        <f t="shared" si="16"/>
        <v>2.0187692133486963</v>
      </c>
      <c r="H14" s="261">
        <f t="shared" ref="H14:I14" si="34">H30+H46+H62+H78+H94+H110+H126</f>
        <v>672615</v>
      </c>
      <c r="I14" s="261">
        <f t="shared" si="34"/>
        <v>25147</v>
      </c>
      <c r="J14" s="21">
        <f t="shared" si="18"/>
        <v>3.7386915248693531</v>
      </c>
      <c r="K14" s="261">
        <f t="shared" ref="K14:L14" si="35">K30+K46+K62+K78+K94+K110+K126</f>
        <v>667197</v>
      </c>
      <c r="L14" s="261">
        <f t="shared" si="35"/>
        <v>24781</v>
      </c>
      <c r="M14" s="21">
        <f t="shared" si="20"/>
        <v>3.7141953575930349</v>
      </c>
      <c r="N14" s="273">
        <f t="shared" ref="N14:O14" si="36">N30+N46+N62+N78+N94+N110+N126</f>
        <v>663505</v>
      </c>
      <c r="O14" s="273">
        <f t="shared" si="36"/>
        <v>24350</v>
      </c>
      <c r="P14" s="256">
        <f t="shared" si="9"/>
        <v>3.669904522196517</v>
      </c>
      <c r="Q14" s="179">
        <f t="shared" si="10"/>
        <v>7501</v>
      </c>
      <c r="R14" s="179">
        <f t="shared" si="11"/>
        <v>2413</v>
      </c>
      <c r="S14" s="54">
        <f t="shared" si="12"/>
        <v>0.32587003460192898</v>
      </c>
    </row>
    <row r="15" spans="1:19" ht="14.65" customHeight="1" thickBot="1">
      <c r="A15" s="17" t="s">
        <v>20</v>
      </c>
      <c r="B15" s="259">
        <f t="shared" ref="B15:C15" si="37">B31+B47+B63+B79+B95+B111+B127</f>
        <v>335685</v>
      </c>
      <c r="C15" s="259">
        <f t="shared" si="37"/>
        <v>16061</v>
      </c>
      <c r="D15" s="255">
        <f t="shared" si="14"/>
        <v>4.7845450347796294</v>
      </c>
      <c r="E15" s="259">
        <f t="shared" ref="E15:F15" si="38">E31+E47+E63+E79+E95+E111+E127</f>
        <v>313869</v>
      </c>
      <c r="F15" s="259">
        <f t="shared" si="38"/>
        <v>9064</v>
      </c>
      <c r="G15" s="255">
        <f t="shared" si="16"/>
        <v>2.8878289987223971</v>
      </c>
      <c r="H15" s="259">
        <f t="shared" ref="H15:I15" si="39">H31+H47+H63+H79+H95+H111+H127</f>
        <v>314962</v>
      </c>
      <c r="I15" s="259">
        <f t="shared" si="39"/>
        <v>17139</v>
      </c>
      <c r="J15" s="20">
        <f t="shared" si="18"/>
        <v>5.441608829001594</v>
      </c>
      <c r="K15" s="259">
        <f t="shared" ref="K15:L15" si="40">K31+K47+K63+K79+K95+K111+K127</f>
        <v>339707</v>
      </c>
      <c r="L15" s="259">
        <f t="shared" si="40"/>
        <v>16978</v>
      </c>
      <c r="M15" s="20">
        <f t="shared" si="20"/>
        <v>4.9978363707547979</v>
      </c>
      <c r="N15" s="271">
        <f t="shared" ref="N15:O15" si="41">N31+N47+N63+N79+N95+N111+N127</f>
        <v>327945</v>
      </c>
      <c r="O15" s="271">
        <f t="shared" si="41"/>
        <v>17365</v>
      </c>
      <c r="P15" s="255">
        <f t="shared" si="9"/>
        <v>5.2950952141365164</v>
      </c>
      <c r="Q15" s="178">
        <f t="shared" si="10"/>
        <v>-7740</v>
      </c>
      <c r="R15" s="178">
        <f t="shared" si="11"/>
        <v>1304</v>
      </c>
      <c r="S15" s="53">
        <f t="shared" si="12"/>
        <v>0.51055017935688696</v>
      </c>
    </row>
    <row r="16" spans="1:19" ht="14.65" customHeight="1" thickBot="1">
      <c r="A16" s="145" t="s">
        <v>60</v>
      </c>
      <c r="B16" s="257">
        <f t="shared" ref="B16" si="42">B32+B48+B64+B80+B96+B112+B128</f>
        <v>7270</v>
      </c>
      <c r="C16" s="261">
        <f>C32+C48+C64+C80+C96+C112+C128</f>
        <v>1370</v>
      </c>
      <c r="D16" s="256">
        <f t="shared" si="14"/>
        <v>18.844566712517192</v>
      </c>
      <c r="E16" s="257">
        <f t="shared" ref="E16:F16" si="43">E32+E48+E64+E80+E96+E112+E128</f>
        <v>6179</v>
      </c>
      <c r="F16" s="257">
        <f t="shared" si="43"/>
        <v>942</v>
      </c>
      <c r="G16" s="256">
        <f t="shared" si="16"/>
        <v>15.245185305065544</v>
      </c>
      <c r="H16" s="257">
        <f t="shared" ref="H16:I16" si="44">H32+H48+H64+H80+H96+H112+H128</f>
        <v>6410</v>
      </c>
      <c r="I16" s="257">
        <f t="shared" si="44"/>
        <v>1466</v>
      </c>
      <c r="J16" s="21">
        <f t="shared" si="18"/>
        <v>22.870514820592824</v>
      </c>
      <c r="K16" s="257">
        <f t="shared" ref="K16:L16" si="45">K32+K48+K64+K80+K96+K112+K128</f>
        <v>16074</v>
      </c>
      <c r="L16" s="257">
        <f t="shared" si="45"/>
        <v>1369</v>
      </c>
      <c r="M16" s="21">
        <f t="shared" si="20"/>
        <v>8.5168595246982708</v>
      </c>
      <c r="N16" s="270">
        <f t="shared" ref="N16:O17" si="46">N32+N48+N64+N80+N96+N112+N128</f>
        <v>4807</v>
      </c>
      <c r="O16" s="270">
        <f t="shared" si="46"/>
        <v>1375</v>
      </c>
      <c r="P16" s="256">
        <f t="shared" si="9"/>
        <v>28.60411899313501</v>
      </c>
      <c r="Q16" s="52">
        <f t="shared" si="10"/>
        <v>-2463</v>
      </c>
      <c r="R16" s="52">
        <f t="shared" si="11"/>
        <v>5</v>
      </c>
      <c r="S16" s="54">
        <f t="shared" si="12"/>
        <v>9.7595522806178181</v>
      </c>
    </row>
    <row r="17" spans="1:19" ht="14.65" customHeight="1" thickBot="1">
      <c r="A17" s="84" t="s">
        <v>12</v>
      </c>
      <c r="B17" s="259">
        <f t="shared" ref="B17:C17" si="47">B33+B49+B65+B81+B97+B113+B129</f>
        <v>439922</v>
      </c>
      <c r="C17" s="259">
        <f t="shared" si="47"/>
        <v>3950</v>
      </c>
      <c r="D17" s="255">
        <f t="shared" si="1"/>
        <v>0.89788644350589419</v>
      </c>
      <c r="E17" s="259">
        <f t="shared" ref="E17:F17" si="48">E33+E49+E65+E81+E97+E113+E129</f>
        <v>452073</v>
      </c>
      <c r="F17" s="259">
        <f t="shared" si="48"/>
        <v>3062</v>
      </c>
      <c r="G17" s="255">
        <f t="shared" si="3"/>
        <v>0.67732423745722481</v>
      </c>
      <c r="H17" s="259">
        <f t="shared" ref="H17:I17" si="49">H33+H49+H65+H81+H97+H113+H129</f>
        <v>460553</v>
      </c>
      <c r="I17" s="259">
        <f t="shared" si="49"/>
        <v>5473</v>
      </c>
      <c r="J17" s="20">
        <f t="shared" si="5"/>
        <v>1.1883540005167701</v>
      </c>
      <c r="K17" s="259">
        <f t="shared" ref="K17:L17" si="50">K33+K49+K65+K81+K97+K113+K129</f>
        <v>439420</v>
      </c>
      <c r="L17" s="259">
        <f t="shared" si="50"/>
        <v>4983</v>
      </c>
      <c r="M17" s="20">
        <f t="shared" si="7"/>
        <v>1.1339948113422238</v>
      </c>
      <c r="N17" s="271">
        <f>N33+N49+N65+N81+N97+N113+N129</f>
        <v>468034</v>
      </c>
      <c r="O17" s="271">
        <f t="shared" si="46"/>
        <v>4836</v>
      </c>
      <c r="P17" s="255">
        <f t="shared" si="9"/>
        <v>1.0332582675617583</v>
      </c>
      <c r="Q17" s="178">
        <f t="shared" si="10"/>
        <v>28112</v>
      </c>
      <c r="R17" s="178">
        <f t="shared" si="11"/>
        <v>886</v>
      </c>
      <c r="S17" s="53">
        <f t="shared" si="12"/>
        <v>0.13537182405586412</v>
      </c>
    </row>
    <row r="18" spans="1:19" ht="14.65" customHeight="1" thickBot="1">
      <c r="A18" s="19" t="s">
        <v>113</v>
      </c>
      <c r="B18" s="261">
        <f>B34+B50+B66+B82+B98+B114+B130</f>
        <v>54612</v>
      </c>
      <c r="C18" s="261">
        <f t="shared" ref="C18" si="51">C34+C50+C66+C82+C98+C114+C130</f>
        <v>261</v>
      </c>
      <c r="D18" s="256">
        <f t="shared" si="1"/>
        <v>0.47791694133157547</v>
      </c>
      <c r="E18" s="261">
        <f t="shared" ref="E18:F18" si="52">E34+E50+E66+E82+E98+E114+E130</f>
        <v>54913</v>
      </c>
      <c r="F18" s="261">
        <f t="shared" si="52"/>
        <v>180</v>
      </c>
      <c r="G18" s="256">
        <f t="shared" si="3"/>
        <v>0.32779123340556882</v>
      </c>
      <c r="H18" s="261">
        <f t="shared" ref="H18:I18" si="53">H34+H50+H66+H82+H98+H114+H130</f>
        <v>54464</v>
      </c>
      <c r="I18" s="261">
        <f t="shared" si="53"/>
        <v>363</v>
      </c>
      <c r="J18" s="21">
        <f t="shared" si="5"/>
        <v>0.66649529964747356</v>
      </c>
      <c r="K18" s="261">
        <f t="shared" ref="K18:L18" si="54">K34+K50+K66+K82+K98+K114+K130</f>
        <v>53566</v>
      </c>
      <c r="L18" s="261">
        <f t="shared" si="54"/>
        <v>277</v>
      </c>
      <c r="M18" s="21">
        <f t="shared" si="7"/>
        <v>0.51711906806556396</v>
      </c>
      <c r="N18" s="273">
        <f t="shared" ref="N18" si="55">N34+N50+N66+N82+N98+N114+N130</f>
        <v>54349</v>
      </c>
      <c r="O18" s="273">
        <v>273</v>
      </c>
      <c r="P18" s="256">
        <f t="shared" si="9"/>
        <v>0.50230915012235733</v>
      </c>
      <c r="Q18" s="179">
        <f t="shared" si="10"/>
        <v>-263</v>
      </c>
      <c r="R18" s="179">
        <f t="shared" si="11"/>
        <v>12</v>
      </c>
      <c r="S18" s="54">
        <f t="shared" si="12"/>
        <v>2.4392208790781855E-2</v>
      </c>
    </row>
    <row r="19" spans="1:19" ht="14.65" customHeight="1" thickBot="1">
      <c r="A19" s="17" t="s">
        <v>21</v>
      </c>
      <c r="B19" s="259">
        <f>B35+B51+B67+B83+B99+B115+B131</f>
        <v>115697</v>
      </c>
      <c r="C19" s="259">
        <f t="shared" ref="C19" si="56">C35+C51+C67+C83+C99+C115+C131</f>
        <v>719</v>
      </c>
      <c r="D19" s="255">
        <f t="shared" si="1"/>
        <v>0.62145085870852312</v>
      </c>
      <c r="E19" s="259">
        <f t="shared" ref="E19:F19" si="57">E35+E51+E67+E83+E99+E115+E131</f>
        <v>119743</v>
      </c>
      <c r="F19" s="259">
        <f t="shared" si="57"/>
        <v>578</v>
      </c>
      <c r="G19" s="255">
        <f t="shared" si="3"/>
        <v>0.48270045013069657</v>
      </c>
      <c r="H19" s="259">
        <f t="shared" ref="H19:I19" si="58">H35+H51+H67+H83+H99+H115+H131</f>
        <v>118227</v>
      </c>
      <c r="I19" s="259">
        <f t="shared" si="58"/>
        <v>939</v>
      </c>
      <c r="J19" s="20">
        <f t="shared" si="5"/>
        <v>0.79423481945748431</v>
      </c>
      <c r="K19" s="259">
        <f t="shared" ref="K19:L19" si="59">K35+K51+K67+K83+K99+K115+K131</f>
        <v>117437</v>
      </c>
      <c r="L19" s="259">
        <f t="shared" si="59"/>
        <v>893</v>
      </c>
      <c r="M19" s="20">
        <f t="shared" si="7"/>
        <v>0.76040770796256718</v>
      </c>
      <c r="N19" s="271">
        <f t="shared" ref="N19:O19" si="60">N35+N51+N67+N83+N99+N115+N131</f>
        <v>125901</v>
      </c>
      <c r="O19" s="271">
        <f t="shared" si="60"/>
        <v>933</v>
      </c>
      <c r="P19" s="255">
        <f t="shared" si="9"/>
        <v>0.74105845068744491</v>
      </c>
      <c r="Q19" s="178">
        <f t="shared" si="10"/>
        <v>10204</v>
      </c>
      <c r="R19" s="178">
        <f t="shared" si="11"/>
        <v>214</v>
      </c>
      <c r="S19" s="53">
        <f t="shared" si="12"/>
        <v>0.11960759197892179</v>
      </c>
    </row>
    <row r="20" spans="1:19" ht="14.65" customHeight="1" thickBot="1">
      <c r="A20" s="19" t="s">
        <v>55</v>
      </c>
      <c r="B20" s="261">
        <f>B36+B52+B68+B84+B100+B116+B132</f>
        <v>107075</v>
      </c>
      <c r="C20" s="261">
        <f t="shared" ref="C20" si="61">C36+C52+C68+C84+C100+C116+C132</f>
        <v>856</v>
      </c>
      <c r="D20" s="256">
        <f t="shared" si="1"/>
        <v>0.7994396451085688</v>
      </c>
      <c r="E20" s="261">
        <f t="shared" ref="E20:F21" si="62">E36+E52+E68+E84+E100+E116+E132</f>
        <v>111607</v>
      </c>
      <c r="F20" s="261">
        <f t="shared" si="62"/>
        <v>650</v>
      </c>
      <c r="G20" s="256">
        <f t="shared" si="3"/>
        <v>0.58240074547295417</v>
      </c>
      <c r="H20" s="261">
        <f t="shared" ref="H20:I21" si="63">H36+H52+H68+H84+H100+H116+H132</f>
        <v>115613</v>
      </c>
      <c r="I20" s="261">
        <f t="shared" si="63"/>
        <v>1147</v>
      </c>
      <c r="J20" s="21">
        <f t="shared" si="5"/>
        <v>0.9921029641995277</v>
      </c>
      <c r="K20" s="261">
        <f t="shared" ref="K20:L21" si="64">K36+K52+K68+K84+K100+K116+K132</f>
        <v>111397</v>
      </c>
      <c r="L20" s="261">
        <f t="shared" si="64"/>
        <v>1012</v>
      </c>
      <c r="M20" s="21">
        <f t="shared" si="7"/>
        <v>0.90846252592080579</v>
      </c>
      <c r="N20" s="273">
        <f t="shared" ref="N20" si="65">N36+N52+N68+N84+N100+N116+N132</f>
        <v>113758</v>
      </c>
      <c r="O20" s="273">
        <v>996</v>
      </c>
      <c r="P20" s="256">
        <f t="shared" si="9"/>
        <v>0.87554281896657815</v>
      </c>
      <c r="Q20" s="179">
        <f t="shared" si="10"/>
        <v>6683</v>
      </c>
      <c r="R20" s="179">
        <f t="shared" si="11"/>
        <v>140</v>
      </c>
      <c r="S20" s="54">
        <f t="shared" si="12"/>
        <v>7.6103173858009354E-2</v>
      </c>
    </row>
    <row r="21" spans="1:19" ht="14.65" customHeight="1" thickBot="1">
      <c r="A21" s="17" t="s">
        <v>56</v>
      </c>
      <c r="B21" s="259">
        <v>90953</v>
      </c>
      <c r="C21" s="259">
        <v>729</v>
      </c>
      <c r="D21" s="255">
        <f t="shared" si="1"/>
        <v>0.80151286928413579</v>
      </c>
      <c r="E21" s="259">
        <f t="shared" si="62"/>
        <v>93713</v>
      </c>
      <c r="F21" s="259">
        <f t="shared" si="62"/>
        <v>582</v>
      </c>
      <c r="G21" s="255">
        <f t="shared" si="3"/>
        <v>0.62104510580175643</v>
      </c>
      <c r="H21" s="259">
        <f t="shared" si="63"/>
        <v>98343</v>
      </c>
      <c r="I21" s="259">
        <f t="shared" si="63"/>
        <v>1093</v>
      </c>
      <c r="J21" s="20">
        <f t="shared" si="5"/>
        <v>1.1114161658684401</v>
      </c>
      <c r="K21" s="259">
        <f t="shared" si="64"/>
        <v>98937</v>
      </c>
      <c r="L21" s="259">
        <f t="shared" si="64"/>
        <v>1016</v>
      </c>
      <c r="M21" s="20">
        <f t="shared" si="7"/>
        <v>1.0269161183379323</v>
      </c>
      <c r="N21" s="271">
        <f t="shared" ref="N21:O21" si="66">N37+N53+N69+N85+N101+N117+N133</f>
        <v>98695</v>
      </c>
      <c r="O21" s="271">
        <f t="shared" si="66"/>
        <v>972</v>
      </c>
      <c r="P21" s="255">
        <f t="shared" si="9"/>
        <v>0.98485232281270585</v>
      </c>
      <c r="Q21" s="178">
        <f t="shared" si="10"/>
        <v>7742</v>
      </c>
      <c r="R21" s="178">
        <f t="shared" si="11"/>
        <v>243</v>
      </c>
      <c r="S21" s="53">
        <f t="shared" si="12"/>
        <v>0.18333945352857006</v>
      </c>
    </row>
    <row r="22" spans="1:19" ht="14.65" customHeight="1" thickBot="1">
      <c r="A22" s="19" t="s">
        <v>114</v>
      </c>
      <c r="B22" s="261">
        <f>B38+B54+B70+B86+B102+B118+B134</f>
        <v>71585</v>
      </c>
      <c r="C22" s="261">
        <f t="shared" ref="C22" si="67">C38+C54+C70+C86+C102+C118+C134</f>
        <v>1385</v>
      </c>
      <c r="D22" s="256">
        <f t="shared" si="1"/>
        <v>1.9347628693161976</v>
      </c>
      <c r="E22" s="261">
        <f t="shared" ref="E22:F22" si="68">E38+E54+E70+E86+E102+E118+E134</f>
        <v>72097</v>
      </c>
      <c r="F22" s="261">
        <f t="shared" si="68"/>
        <v>1072</v>
      </c>
      <c r="G22" s="256">
        <f t="shared" si="3"/>
        <v>1.4868857234004189</v>
      </c>
      <c r="H22" s="261">
        <f t="shared" ref="H22:I22" si="69">H38+H54+H70+H86+H102+H118+H134</f>
        <v>73906</v>
      </c>
      <c r="I22" s="261">
        <f t="shared" si="69"/>
        <v>1931</v>
      </c>
      <c r="J22" s="21">
        <f t="shared" si="5"/>
        <v>2.6127783941763862</v>
      </c>
      <c r="K22" s="261">
        <f t="shared" ref="K22:L22" si="70">K38+K54+K70+K86+K102+K118+K134</f>
        <v>72636</v>
      </c>
      <c r="L22" s="261">
        <f t="shared" si="70"/>
        <v>1785</v>
      </c>
      <c r="M22" s="21">
        <f t="shared" si="7"/>
        <v>2.4574591111845367</v>
      </c>
      <c r="N22" s="273">
        <f t="shared" ref="N22:O22" si="71">N38+N54+N70+N86+N102+N118+N134</f>
        <v>75331</v>
      </c>
      <c r="O22" s="273">
        <f t="shared" si="71"/>
        <v>1728</v>
      </c>
      <c r="P22" s="256">
        <f t="shared" si="9"/>
        <v>2.2938763590022702</v>
      </c>
      <c r="Q22" s="179">
        <f t="shared" si="10"/>
        <v>3746</v>
      </c>
      <c r="R22" s="179">
        <f t="shared" si="11"/>
        <v>343</v>
      </c>
      <c r="S22" s="54">
        <f t="shared" si="12"/>
        <v>0.3591134896860726</v>
      </c>
    </row>
    <row r="23" spans="1:19" ht="14.65" customHeight="1" thickBot="1">
      <c r="A23" s="139"/>
      <c r="B23" s="401" t="s">
        <v>83</v>
      </c>
      <c r="C23" s="401"/>
      <c r="D23" s="401"/>
      <c r="E23" s="401"/>
      <c r="F23" s="401"/>
      <c r="G23" s="401"/>
      <c r="H23" s="365" t="s">
        <v>83</v>
      </c>
      <c r="I23" s="365"/>
      <c r="J23" s="365"/>
      <c r="K23" s="365"/>
      <c r="L23" s="365"/>
      <c r="M23" s="365"/>
      <c r="N23" s="365"/>
      <c r="O23" s="365"/>
      <c r="P23" s="365"/>
      <c r="Q23" s="365"/>
      <c r="R23" s="365"/>
      <c r="S23" s="365"/>
    </row>
    <row r="24" spans="1:19" ht="24.5" thickBot="1">
      <c r="A24" s="139"/>
      <c r="B24" s="362" t="s">
        <v>5</v>
      </c>
      <c r="C24" s="362"/>
      <c r="D24" s="129" t="s">
        <v>50</v>
      </c>
      <c r="E24" s="362" t="s">
        <v>5</v>
      </c>
      <c r="F24" s="362"/>
      <c r="G24" s="129" t="s">
        <v>50</v>
      </c>
      <c r="H24" s="362" t="s">
        <v>5</v>
      </c>
      <c r="I24" s="362"/>
      <c r="J24" s="129" t="s">
        <v>50</v>
      </c>
      <c r="K24" s="362" t="s">
        <v>5</v>
      </c>
      <c r="L24" s="362"/>
      <c r="M24" s="129" t="s">
        <v>50</v>
      </c>
      <c r="N24" s="362" t="s">
        <v>5</v>
      </c>
      <c r="O24" s="362"/>
      <c r="P24" s="319" t="s">
        <v>50</v>
      </c>
      <c r="Q24" s="362" t="s">
        <v>5</v>
      </c>
      <c r="R24" s="362"/>
      <c r="S24" s="322" t="s">
        <v>323</v>
      </c>
    </row>
    <row r="25" spans="1:19" ht="14.65" customHeight="1" thickBot="1">
      <c r="A25" s="13" t="s">
        <v>1</v>
      </c>
      <c r="B25" s="146">
        <f>B26+B27+B33</f>
        <v>1122566</v>
      </c>
      <c r="C25" s="146">
        <f>C26+C27+C33</f>
        <v>16805</v>
      </c>
      <c r="D25" s="143">
        <f>C25*100/B25</f>
        <v>1.4970166564816678</v>
      </c>
      <c r="E25" s="146">
        <f>E26+E27+E33</f>
        <v>1137273</v>
      </c>
      <c r="F25" s="146">
        <f>F26+F27+F33</f>
        <v>10720</v>
      </c>
      <c r="G25" s="143">
        <f>F25*100/E25</f>
        <v>0.94260568922325594</v>
      </c>
      <c r="H25" s="260">
        <f>H26+H27+H33</f>
        <v>1148429</v>
      </c>
      <c r="I25" s="260">
        <f>I26+I27+I33</f>
        <v>20571</v>
      </c>
      <c r="J25" s="143">
        <f>I25*100/H25</f>
        <v>1.7912295840665813</v>
      </c>
      <c r="K25" s="146">
        <f>K26+K27+K33</f>
        <v>1188256</v>
      </c>
      <c r="L25" s="146">
        <f>L26+L27+L33</f>
        <v>20772</v>
      </c>
      <c r="M25" s="143">
        <f>L25*100/K25</f>
        <v>1.7481081517787413</v>
      </c>
      <c r="N25" s="272">
        <f>N26+N27+N33</f>
        <v>1210625</v>
      </c>
      <c r="O25" s="272">
        <f>O26+O27+O33</f>
        <v>21441</v>
      </c>
      <c r="P25" s="258">
        <f>O25*100/N25</f>
        <v>1.7710686628807435</v>
      </c>
      <c r="Q25" s="177">
        <f>N25-B25</f>
        <v>88059</v>
      </c>
      <c r="R25" s="177">
        <f t="shared" ref="R25:R38" si="72">O25-C25</f>
        <v>4636</v>
      </c>
      <c r="S25" s="204">
        <f t="shared" ref="S25:S38" si="73">P25-D25</f>
        <v>0.27405200639907568</v>
      </c>
    </row>
    <row r="26" spans="1:19" ht="14.65" customHeight="1" thickBot="1">
      <c r="A26" s="14" t="s">
        <v>4</v>
      </c>
      <c r="B26" s="23">
        <v>138161</v>
      </c>
      <c r="C26" s="23">
        <v>495</v>
      </c>
      <c r="D26" s="21">
        <f t="shared" ref="D26:D32" si="74">C26*100/B26</f>
        <v>0.35827766156874952</v>
      </c>
      <c r="E26" s="23">
        <v>148207</v>
      </c>
      <c r="F26" s="23">
        <v>455</v>
      </c>
      <c r="G26" s="21">
        <f t="shared" ref="G26:G38" si="75">F26*100/E26</f>
        <v>0.30700304304115189</v>
      </c>
      <c r="H26" s="257">
        <v>155182</v>
      </c>
      <c r="I26" s="257">
        <v>694</v>
      </c>
      <c r="J26" s="21">
        <f t="shared" ref="J26:J38" si="76">I26*100/H26</f>
        <v>0.44721681638334343</v>
      </c>
      <c r="K26" s="23">
        <v>175823</v>
      </c>
      <c r="L26" s="23">
        <v>814</v>
      </c>
      <c r="M26" s="21">
        <f t="shared" ref="M26:M38" si="77">L26*100/K26</f>
        <v>0.46296559608242382</v>
      </c>
      <c r="N26" s="270">
        <v>183447</v>
      </c>
      <c r="O26" s="270">
        <v>817</v>
      </c>
      <c r="P26" s="256">
        <f t="shared" ref="P26:P38" si="78">O26*100/N26</f>
        <v>0.44536024028738547</v>
      </c>
      <c r="Q26" s="52">
        <f t="shared" ref="Q26:Q38" si="79">N26-B26</f>
        <v>45286</v>
      </c>
      <c r="R26" s="52">
        <f t="shared" si="72"/>
        <v>322</v>
      </c>
      <c r="S26" s="54">
        <f t="shared" si="73"/>
        <v>8.708257871863595E-2</v>
      </c>
    </row>
    <row r="27" spans="1:19" ht="14.65" customHeight="1" thickBot="1">
      <c r="A27" s="84" t="s">
        <v>24</v>
      </c>
      <c r="B27" s="144">
        <f>SUM(B28:B32)</f>
        <v>767939</v>
      </c>
      <c r="C27" s="144">
        <f>SUM(C28:C32)</f>
        <v>14921</v>
      </c>
      <c r="D27" s="20">
        <f t="shared" si="74"/>
        <v>1.9429928679231032</v>
      </c>
      <c r="E27" s="144">
        <f>SUM(E28:E32)</f>
        <v>767318</v>
      </c>
      <c r="F27" s="144">
        <f>SUM(F28:F32)</f>
        <v>9198</v>
      </c>
      <c r="G27" s="20">
        <f t="shared" si="75"/>
        <v>1.1987207389895715</v>
      </c>
      <c r="H27" s="259">
        <v>768128</v>
      </c>
      <c r="I27" s="259">
        <v>17983</v>
      </c>
      <c r="J27" s="20">
        <f t="shared" si="76"/>
        <v>2.3411462672887851</v>
      </c>
      <c r="K27" s="144">
        <f>SUM(K28:K32)</f>
        <v>784615</v>
      </c>
      <c r="L27" s="144">
        <f>SUM(L28:L32)</f>
        <v>18164</v>
      </c>
      <c r="M27" s="20">
        <f t="shared" si="77"/>
        <v>2.3150207426572269</v>
      </c>
      <c r="N27" s="271">
        <f>SUM(N28:N32)</f>
        <v>792310</v>
      </c>
      <c r="O27" s="271">
        <f>SUM(O28:O32)</f>
        <v>18702</v>
      </c>
      <c r="P27" s="255">
        <f t="shared" si="78"/>
        <v>2.3604397268745818</v>
      </c>
      <c r="Q27" s="178">
        <f t="shared" si="79"/>
        <v>24371</v>
      </c>
      <c r="R27" s="178">
        <f t="shared" si="72"/>
        <v>3781</v>
      </c>
      <c r="S27" s="53">
        <f t="shared" si="73"/>
        <v>0.41744685895147859</v>
      </c>
    </row>
    <row r="28" spans="1:19" ht="14.65" customHeight="1" thickBot="1">
      <c r="A28" s="19" t="s">
        <v>17</v>
      </c>
      <c r="B28" s="147">
        <v>203765</v>
      </c>
      <c r="C28" s="147">
        <v>2006</v>
      </c>
      <c r="D28" s="21">
        <f t="shared" si="74"/>
        <v>0.98446740117291975</v>
      </c>
      <c r="E28" s="147">
        <v>204490</v>
      </c>
      <c r="F28" s="147">
        <v>1408</v>
      </c>
      <c r="G28" s="21">
        <f t="shared" si="75"/>
        <v>0.68854222700376544</v>
      </c>
      <c r="H28" s="261">
        <v>200862</v>
      </c>
      <c r="I28" s="261">
        <v>2443</v>
      </c>
      <c r="J28" s="21">
        <f t="shared" si="76"/>
        <v>1.2162579283289023</v>
      </c>
      <c r="K28" s="147">
        <v>209464</v>
      </c>
      <c r="L28" s="147">
        <v>2526</v>
      </c>
      <c r="M28" s="21">
        <f t="shared" si="77"/>
        <v>1.2059351487606462</v>
      </c>
      <c r="N28" s="273">
        <v>210307</v>
      </c>
      <c r="O28" s="273">
        <v>2467</v>
      </c>
      <c r="P28" s="256">
        <f t="shared" si="78"/>
        <v>1.1730470217348923</v>
      </c>
      <c r="Q28" s="179">
        <f t="shared" si="79"/>
        <v>6542</v>
      </c>
      <c r="R28" s="179">
        <f t="shared" si="72"/>
        <v>461</v>
      </c>
      <c r="S28" s="54">
        <f t="shared" si="73"/>
        <v>0.18857962056197253</v>
      </c>
    </row>
    <row r="29" spans="1:19" ht="14.65" customHeight="1" thickBot="1">
      <c r="A29" s="17" t="s">
        <v>18</v>
      </c>
      <c r="B29" s="144">
        <v>220676</v>
      </c>
      <c r="C29" s="144">
        <v>3973</v>
      </c>
      <c r="D29" s="20">
        <f t="shared" si="74"/>
        <v>1.8003770233283185</v>
      </c>
      <c r="E29" s="144">
        <v>227581</v>
      </c>
      <c r="F29" s="144">
        <v>2439</v>
      </c>
      <c r="G29" s="20">
        <f t="shared" si="75"/>
        <v>1.0717063375237827</v>
      </c>
      <c r="H29" s="259">
        <v>224909</v>
      </c>
      <c r="I29" s="259">
        <v>4654</v>
      </c>
      <c r="J29" s="20">
        <f t="shared" si="76"/>
        <v>2.0692813537919781</v>
      </c>
      <c r="K29" s="144">
        <v>224637</v>
      </c>
      <c r="L29" s="144">
        <v>4701</v>
      </c>
      <c r="M29" s="20">
        <f t="shared" si="77"/>
        <v>2.0927095714419264</v>
      </c>
      <c r="N29" s="271">
        <v>232562</v>
      </c>
      <c r="O29" s="271">
        <v>4915</v>
      </c>
      <c r="P29" s="255">
        <f t="shared" si="78"/>
        <v>2.1134149173123724</v>
      </c>
      <c r="Q29" s="178">
        <f t="shared" si="79"/>
        <v>11886</v>
      </c>
      <c r="R29" s="178">
        <f t="shared" si="72"/>
        <v>942</v>
      </c>
      <c r="S29" s="53">
        <f t="shared" si="73"/>
        <v>0.31303789398405391</v>
      </c>
    </row>
    <row r="30" spans="1:19" ht="14.65" customHeight="1" thickBot="1">
      <c r="A30" s="19" t="s">
        <v>19</v>
      </c>
      <c r="B30" s="147">
        <v>224649</v>
      </c>
      <c r="C30" s="147">
        <v>5078</v>
      </c>
      <c r="D30" s="21">
        <f t="shared" si="74"/>
        <v>2.2604151365018317</v>
      </c>
      <c r="E30" s="147">
        <v>223698</v>
      </c>
      <c r="F30" s="147">
        <v>3117</v>
      </c>
      <c r="G30" s="21">
        <f t="shared" si="75"/>
        <v>1.3933964541480031</v>
      </c>
      <c r="H30" s="261">
        <v>230545</v>
      </c>
      <c r="I30" s="261">
        <v>6361</v>
      </c>
      <c r="J30" s="21">
        <f t="shared" si="76"/>
        <v>2.7591142727016416</v>
      </c>
      <c r="K30" s="147">
        <v>231413</v>
      </c>
      <c r="L30" s="147">
        <v>6270</v>
      </c>
      <c r="M30" s="21">
        <f t="shared" si="77"/>
        <v>2.7094415611914631</v>
      </c>
      <c r="N30" s="273">
        <v>231520</v>
      </c>
      <c r="O30" s="273">
        <v>6571</v>
      </c>
      <c r="P30" s="256">
        <f t="shared" si="78"/>
        <v>2.8381997235659986</v>
      </c>
      <c r="Q30" s="179">
        <f t="shared" si="79"/>
        <v>6871</v>
      </c>
      <c r="R30" s="179">
        <f t="shared" si="72"/>
        <v>1493</v>
      </c>
      <c r="S30" s="54">
        <f t="shared" si="73"/>
        <v>0.57778458706416691</v>
      </c>
    </row>
    <row r="31" spans="1:19" ht="14.65" customHeight="1" thickBot="1">
      <c r="A31" s="17" t="s">
        <v>20</v>
      </c>
      <c r="B31" s="144">
        <v>116303</v>
      </c>
      <c r="C31" s="144">
        <v>3627</v>
      </c>
      <c r="D31" s="20">
        <f t="shared" si="74"/>
        <v>3.1185781966071384</v>
      </c>
      <c r="E31" s="144">
        <v>109473</v>
      </c>
      <c r="F31" s="144">
        <v>2061</v>
      </c>
      <c r="G31" s="20">
        <f t="shared" si="75"/>
        <v>1.8826559973692143</v>
      </c>
      <c r="H31" s="259">
        <v>109688</v>
      </c>
      <c r="I31" s="259">
        <v>4191</v>
      </c>
      <c r="J31" s="20">
        <f t="shared" si="76"/>
        <v>3.820837283932609</v>
      </c>
      <c r="K31" s="144">
        <v>116935</v>
      </c>
      <c r="L31" s="144">
        <v>4358</v>
      </c>
      <c r="M31" s="20">
        <f t="shared" si="77"/>
        <v>3.726856800786762</v>
      </c>
      <c r="N31" s="271">
        <v>116488</v>
      </c>
      <c r="O31" s="271">
        <v>4449</v>
      </c>
      <c r="P31" s="255">
        <f t="shared" si="78"/>
        <v>3.8192775221482043</v>
      </c>
      <c r="Q31" s="178">
        <f t="shared" si="79"/>
        <v>185</v>
      </c>
      <c r="R31" s="178">
        <f t="shared" si="72"/>
        <v>822</v>
      </c>
      <c r="S31" s="53">
        <f t="shared" si="73"/>
        <v>0.70069932554106584</v>
      </c>
    </row>
    <row r="32" spans="1:19" ht="14.65" customHeight="1" thickBot="1">
      <c r="A32" s="145" t="s">
        <v>60</v>
      </c>
      <c r="B32" s="23">
        <v>2546</v>
      </c>
      <c r="C32" s="23">
        <v>237</v>
      </c>
      <c r="D32" s="21">
        <f t="shared" si="74"/>
        <v>9.308719560094266</v>
      </c>
      <c r="E32" s="23">
        <v>2076</v>
      </c>
      <c r="F32" s="23">
        <v>173</v>
      </c>
      <c r="G32" s="21">
        <f t="shared" si="75"/>
        <v>8.3333333333333339</v>
      </c>
      <c r="H32" s="257">
        <v>2124</v>
      </c>
      <c r="I32" s="257">
        <v>334</v>
      </c>
      <c r="J32" s="21">
        <f t="shared" si="76"/>
        <v>15.725047080979284</v>
      </c>
      <c r="K32" s="23">
        <v>2166</v>
      </c>
      <c r="L32" s="23">
        <v>309</v>
      </c>
      <c r="M32" s="21">
        <f t="shared" si="77"/>
        <v>14.265927977839334</v>
      </c>
      <c r="N32" s="270">
        <v>1433</v>
      </c>
      <c r="O32" s="270">
        <v>300</v>
      </c>
      <c r="P32" s="256">
        <f t="shared" si="78"/>
        <v>20.935101186322399</v>
      </c>
      <c r="Q32" s="52">
        <f t="shared" si="79"/>
        <v>-1113</v>
      </c>
      <c r="R32" s="52">
        <f t="shared" si="72"/>
        <v>63</v>
      </c>
      <c r="S32" s="54">
        <f t="shared" si="73"/>
        <v>11.626381626228133</v>
      </c>
    </row>
    <row r="33" spans="1:19" ht="14.65" customHeight="1" thickBot="1">
      <c r="A33" s="84" t="s">
        <v>12</v>
      </c>
      <c r="B33" s="144">
        <f>SUM(B34:B38)</f>
        <v>216466</v>
      </c>
      <c r="C33" s="144">
        <f>SUM(C34:C38)</f>
        <v>1389</v>
      </c>
      <c r="D33" s="20">
        <f t="shared" ref="D33" si="80">C33*100/B33</f>
        <v>0.64167120933541522</v>
      </c>
      <c r="E33" s="144">
        <f>SUM(E34:E38)</f>
        <v>221748</v>
      </c>
      <c r="F33" s="144">
        <f>SUM(F34:F38)</f>
        <v>1067</v>
      </c>
      <c r="G33" s="20">
        <f t="shared" si="75"/>
        <v>0.48117683135811823</v>
      </c>
      <c r="H33" s="259">
        <v>225119</v>
      </c>
      <c r="I33" s="259">
        <v>1894</v>
      </c>
      <c r="J33" s="20">
        <f t="shared" si="76"/>
        <v>0.8413328062047184</v>
      </c>
      <c r="K33" s="144">
        <f>SUM(K34:K38)</f>
        <v>227818</v>
      </c>
      <c r="L33" s="271">
        <f>SUM(L34:L38)</f>
        <v>1794</v>
      </c>
      <c r="M33" s="20">
        <f t="shared" si="77"/>
        <v>0.7874707002958502</v>
      </c>
      <c r="N33" s="271">
        <f>SUM(N34:N38)</f>
        <v>234868</v>
      </c>
      <c r="O33" s="271">
        <f>SUM(O34:O38)</f>
        <v>1922</v>
      </c>
      <c r="P33" s="255">
        <f t="shared" si="78"/>
        <v>0.81833199925064293</v>
      </c>
      <c r="Q33" s="178">
        <f t="shared" si="79"/>
        <v>18402</v>
      </c>
      <c r="R33" s="178">
        <f t="shared" si="72"/>
        <v>533</v>
      </c>
      <c r="S33" s="53">
        <f t="shared" si="73"/>
        <v>0.17666078991522771</v>
      </c>
    </row>
    <row r="34" spans="1:19" ht="14.65" customHeight="1" thickBot="1">
      <c r="A34" s="19" t="s">
        <v>113</v>
      </c>
      <c r="B34" s="147">
        <v>26237</v>
      </c>
      <c r="C34" s="147">
        <v>81</v>
      </c>
      <c r="D34" s="21">
        <f>C34*100/B34</f>
        <v>0.30872432061592409</v>
      </c>
      <c r="E34" s="147">
        <v>26363</v>
      </c>
      <c r="F34" s="147">
        <v>57</v>
      </c>
      <c r="G34" s="21">
        <f t="shared" si="75"/>
        <v>0.21621211546485605</v>
      </c>
      <c r="H34" s="261">
        <v>26018</v>
      </c>
      <c r="I34" s="261">
        <v>140</v>
      </c>
      <c r="J34" s="21">
        <f t="shared" si="76"/>
        <v>0.53808901529710196</v>
      </c>
      <c r="K34" s="147">
        <v>26573</v>
      </c>
      <c r="L34" s="147">
        <v>106</v>
      </c>
      <c r="M34" s="21">
        <f t="shared" si="77"/>
        <v>0.39890114025514622</v>
      </c>
      <c r="N34" s="273">
        <v>27251</v>
      </c>
      <c r="O34" s="273">
        <v>120</v>
      </c>
      <c r="P34" s="256">
        <f t="shared" si="78"/>
        <v>0.44035081281420863</v>
      </c>
      <c r="Q34" s="179">
        <f t="shared" si="79"/>
        <v>1014</v>
      </c>
      <c r="R34" s="179">
        <f t="shared" si="72"/>
        <v>39</v>
      </c>
      <c r="S34" s="54">
        <f t="shared" si="73"/>
        <v>0.13162649219828454</v>
      </c>
    </row>
    <row r="35" spans="1:19" ht="14.65" customHeight="1" thickBot="1">
      <c r="A35" s="17" t="s">
        <v>21</v>
      </c>
      <c r="B35" s="144">
        <v>57373</v>
      </c>
      <c r="C35" s="144">
        <v>275</v>
      </c>
      <c r="D35" s="20">
        <f>C35*100/B35</f>
        <v>0.47931954055043313</v>
      </c>
      <c r="E35" s="144">
        <v>59165</v>
      </c>
      <c r="F35" s="144">
        <v>174</v>
      </c>
      <c r="G35" s="20">
        <f t="shared" si="75"/>
        <v>0.29409279134623512</v>
      </c>
      <c r="H35" s="259">
        <v>58294</v>
      </c>
      <c r="I35" s="259">
        <v>349</v>
      </c>
      <c r="J35" s="20">
        <f t="shared" si="76"/>
        <v>0.59868940199677501</v>
      </c>
      <c r="K35" s="144">
        <v>58892</v>
      </c>
      <c r="L35" s="144">
        <v>343</v>
      </c>
      <c r="M35" s="20">
        <f t="shared" si="77"/>
        <v>0.58242206072132041</v>
      </c>
      <c r="N35" s="271">
        <v>63520</v>
      </c>
      <c r="O35" s="271">
        <v>380</v>
      </c>
      <c r="P35" s="255">
        <f t="shared" si="78"/>
        <v>0.59823677581863977</v>
      </c>
      <c r="Q35" s="178">
        <f t="shared" si="79"/>
        <v>6147</v>
      </c>
      <c r="R35" s="178">
        <f t="shared" si="72"/>
        <v>105</v>
      </c>
      <c r="S35" s="53">
        <f t="shared" si="73"/>
        <v>0.11891723526820663</v>
      </c>
    </row>
    <row r="36" spans="1:19" ht="14.65" customHeight="1" thickBot="1">
      <c r="A36" s="19" t="s">
        <v>55</v>
      </c>
      <c r="B36" s="147">
        <v>53508</v>
      </c>
      <c r="C36" s="147">
        <v>347</v>
      </c>
      <c r="D36" s="21">
        <f>C36*100/B36</f>
        <v>0.64850115870524039</v>
      </c>
      <c r="E36" s="147">
        <v>55506</v>
      </c>
      <c r="F36" s="147">
        <v>216</v>
      </c>
      <c r="G36" s="21">
        <f t="shared" si="75"/>
        <v>0.3891471192303535</v>
      </c>
      <c r="H36" s="261">
        <v>57087</v>
      </c>
      <c r="I36" s="261">
        <v>390</v>
      </c>
      <c r="J36" s="21">
        <f t="shared" si="76"/>
        <v>0.68316779652109938</v>
      </c>
      <c r="K36" s="147">
        <v>56826</v>
      </c>
      <c r="L36" s="147">
        <v>405</v>
      </c>
      <c r="M36" s="21">
        <f t="shared" si="77"/>
        <v>0.71270193221412736</v>
      </c>
      <c r="N36" s="273">
        <v>57503</v>
      </c>
      <c r="O36" s="273">
        <v>400</v>
      </c>
      <c r="P36" s="256">
        <f t="shared" si="78"/>
        <v>0.69561588091056115</v>
      </c>
      <c r="Q36" s="179">
        <f t="shared" si="79"/>
        <v>3995</v>
      </c>
      <c r="R36" s="179">
        <f t="shared" si="72"/>
        <v>53</v>
      </c>
      <c r="S36" s="54">
        <f t="shared" si="73"/>
        <v>4.7114722205320758E-2</v>
      </c>
    </row>
    <row r="37" spans="1:19" ht="14.65" customHeight="1" thickBot="1">
      <c r="A37" s="17" t="s">
        <v>56</v>
      </c>
      <c r="B37" s="144">
        <v>45851</v>
      </c>
      <c r="C37" s="142">
        <v>268</v>
      </c>
      <c r="D37" s="20">
        <f>C37*100/B37</f>
        <v>0.5845019737846503</v>
      </c>
      <c r="E37" s="144">
        <v>47031</v>
      </c>
      <c r="F37" s="144">
        <v>226</v>
      </c>
      <c r="G37" s="20">
        <f t="shared" si="75"/>
        <v>0.48053411579596439</v>
      </c>
      <c r="H37" s="259">
        <v>49217</v>
      </c>
      <c r="I37" s="259">
        <v>390</v>
      </c>
      <c r="J37" s="20">
        <f t="shared" si="76"/>
        <v>0.79240912692768761</v>
      </c>
      <c r="K37" s="142">
        <v>50657</v>
      </c>
      <c r="L37" s="142">
        <v>369</v>
      </c>
      <c r="M37" s="20">
        <f t="shared" si="77"/>
        <v>0.72842845016483404</v>
      </c>
      <c r="N37" s="271">
        <v>50613</v>
      </c>
      <c r="O37" s="271">
        <v>405</v>
      </c>
      <c r="P37" s="255">
        <f t="shared" si="78"/>
        <v>0.80018967458953238</v>
      </c>
      <c r="Q37" s="178">
        <f t="shared" si="79"/>
        <v>4762</v>
      </c>
      <c r="R37" s="178">
        <f t="shared" si="72"/>
        <v>137</v>
      </c>
      <c r="S37" s="53">
        <f t="shared" si="73"/>
        <v>0.21568770080488209</v>
      </c>
    </row>
    <row r="38" spans="1:19" ht="14.65" customHeight="1" thickBot="1">
      <c r="A38" s="19" t="s">
        <v>114</v>
      </c>
      <c r="B38" s="147">
        <v>33497</v>
      </c>
      <c r="C38" s="141">
        <v>418</v>
      </c>
      <c r="D38" s="21">
        <f>C38*100/B38</f>
        <v>1.2478729438457175</v>
      </c>
      <c r="E38" s="147">
        <v>33683</v>
      </c>
      <c r="F38" s="147">
        <v>394</v>
      </c>
      <c r="G38" s="21">
        <f t="shared" si="75"/>
        <v>1.1697295371552414</v>
      </c>
      <c r="H38" s="261">
        <v>34503</v>
      </c>
      <c r="I38" s="261">
        <v>625</v>
      </c>
      <c r="J38" s="21">
        <f t="shared" si="76"/>
        <v>1.8114366866649276</v>
      </c>
      <c r="K38" s="141">
        <v>34870</v>
      </c>
      <c r="L38" s="141">
        <v>571</v>
      </c>
      <c r="M38" s="21">
        <f t="shared" si="77"/>
        <v>1.6375107542299971</v>
      </c>
      <c r="N38" s="273">
        <v>35981</v>
      </c>
      <c r="O38" s="273">
        <v>617</v>
      </c>
      <c r="P38" s="256">
        <f t="shared" si="78"/>
        <v>1.7147939190128123</v>
      </c>
      <c r="Q38" s="179">
        <f t="shared" si="79"/>
        <v>2484</v>
      </c>
      <c r="R38" s="179">
        <f t="shared" si="72"/>
        <v>199</v>
      </c>
      <c r="S38" s="54">
        <f t="shared" si="73"/>
        <v>0.46692097516709485</v>
      </c>
    </row>
    <row r="39" spans="1:19" ht="14.65" customHeight="1" thickBot="1">
      <c r="A39" s="139"/>
      <c r="B39" s="365" t="s">
        <v>52</v>
      </c>
      <c r="C39" s="365"/>
      <c r="D39" s="365"/>
      <c r="E39" s="365"/>
      <c r="F39" s="365"/>
      <c r="G39" s="365"/>
      <c r="H39" s="365" t="s">
        <v>52</v>
      </c>
      <c r="I39" s="365"/>
      <c r="J39" s="365"/>
      <c r="K39" s="365"/>
      <c r="L39" s="365"/>
      <c r="M39" s="365"/>
      <c r="N39" s="365"/>
      <c r="O39" s="365"/>
      <c r="P39" s="365"/>
      <c r="Q39" s="365"/>
      <c r="R39" s="365"/>
      <c r="S39" s="365"/>
    </row>
    <row r="40" spans="1:19" ht="24.5" thickBot="1">
      <c r="A40" s="139"/>
      <c r="B40" s="362" t="s">
        <v>5</v>
      </c>
      <c r="C40" s="362"/>
      <c r="D40" s="129" t="s">
        <v>50</v>
      </c>
      <c r="E40" s="362" t="s">
        <v>5</v>
      </c>
      <c r="F40" s="362"/>
      <c r="G40" s="129" t="s">
        <v>50</v>
      </c>
      <c r="H40" s="362" t="s">
        <v>5</v>
      </c>
      <c r="I40" s="362"/>
      <c r="J40" s="129" t="s">
        <v>50</v>
      </c>
      <c r="K40" s="362" t="s">
        <v>5</v>
      </c>
      <c r="L40" s="362"/>
      <c r="M40" s="129" t="s">
        <v>50</v>
      </c>
      <c r="N40" s="362" t="s">
        <v>5</v>
      </c>
      <c r="O40" s="362"/>
      <c r="P40" s="319" t="s">
        <v>50</v>
      </c>
      <c r="Q40" s="362" t="s">
        <v>5</v>
      </c>
      <c r="R40" s="362"/>
      <c r="S40" s="322" t="s">
        <v>323</v>
      </c>
    </row>
    <row r="41" spans="1:19" ht="14.65" customHeight="1" thickBot="1">
      <c r="A41" s="13" t="s">
        <v>1</v>
      </c>
      <c r="B41" s="146">
        <f>B42+B43+B49</f>
        <v>510018</v>
      </c>
      <c r="C41" s="146">
        <f>C42+C43+C49</f>
        <v>12475</v>
      </c>
      <c r="D41" s="143">
        <f>C41*100/B41</f>
        <v>2.4459921022395288</v>
      </c>
      <c r="E41" s="146">
        <f>E42+E43+E49</f>
        <v>511621</v>
      </c>
      <c r="F41" s="146">
        <f>F42+F43+F49</f>
        <v>7345</v>
      </c>
      <c r="G41" s="143">
        <f>F41*100/E41</f>
        <v>1.4356330174093714</v>
      </c>
      <c r="H41" s="260">
        <f>H42+H43+H49</f>
        <v>517539</v>
      </c>
      <c r="I41" s="260">
        <f>I42+I43+I49</f>
        <v>14338</v>
      </c>
      <c r="J41" s="143">
        <f>I41*100/H41</f>
        <v>2.7704192341060287</v>
      </c>
      <c r="K41" s="272">
        <f>K42+K43+K49</f>
        <v>521730</v>
      </c>
      <c r="L41" s="272">
        <f>L42+L43+L49</f>
        <v>13530</v>
      </c>
      <c r="M41" s="143">
        <f>L41*100/K41</f>
        <v>2.5932953826691967</v>
      </c>
      <c r="N41" s="272">
        <f>N42+N43+N49</f>
        <v>524512</v>
      </c>
      <c r="O41" s="272">
        <f>O42+O43+O49</f>
        <v>13333</v>
      </c>
      <c r="P41" s="258">
        <f>O41*100/N41</f>
        <v>2.5419818803001646</v>
      </c>
      <c r="Q41" s="177">
        <f>N41-B41</f>
        <v>14494</v>
      </c>
      <c r="R41" s="177">
        <f t="shared" ref="R41:R54" si="81">O41-C41</f>
        <v>858</v>
      </c>
      <c r="S41" s="204">
        <f t="shared" ref="S41:S54" si="82">P41-D41</f>
        <v>9.59897780606358E-2</v>
      </c>
    </row>
    <row r="42" spans="1:19" ht="14.65" customHeight="1" thickBot="1">
      <c r="A42" s="14" t="s">
        <v>4</v>
      </c>
      <c r="B42" s="23">
        <v>58659</v>
      </c>
      <c r="C42" s="23">
        <v>380</v>
      </c>
      <c r="D42" s="21">
        <f t="shared" ref="D42:D49" si="83">C42*100/B42</f>
        <v>0.64781192996812087</v>
      </c>
      <c r="E42" s="23">
        <v>64702</v>
      </c>
      <c r="F42" s="23">
        <v>340</v>
      </c>
      <c r="G42" s="21">
        <f t="shared" ref="G42:G54" si="84">F42*100/E42</f>
        <v>0.52548607461902264</v>
      </c>
      <c r="H42" s="257">
        <v>71151</v>
      </c>
      <c r="I42" s="257">
        <v>551</v>
      </c>
      <c r="J42" s="21">
        <f t="shared" ref="J42:J54" si="85">I42*100/H42</f>
        <v>0.77440935475256845</v>
      </c>
      <c r="K42" s="270">
        <v>80309</v>
      </c>
      <c r="L42" s="270">
        <v>487</v>
      </c>
      <c r="M42" s="21">
        <f t="shared" ref="M42:M54" si="86">L42*100/K42</f>
        <v>0.60640775006537251</v>
      </c>
      <c r="N42" s="270">
        <v>85220</v>
      </c>
      <c r="O42" s="270">
        <v>598</v>
      </c>
      <c r="P42" s="256">
        <f t="shared" ref="P42:P54" si="87">O42*100/N42</f>
        <v>0.70171321286083077</v>
      </c>
      <c r="Q42" s="52">
        <f t="shared" ref="Q42:Q54" si="88">N42-B42</f>
        <v>26561</v>
      </c>
      <c r="R42" s="52">
        <f t="shared" si="81"/>
        <v>218</v>
      </c>
      <c r="S42" s="54">
        <f t="shared" si="82"/>
        <v>5.3901282892709901E-2</v>
      </c>
    </row>
    <row r="43" spans="1:19" ht="14.65" customHeight="1" thickBot="1">
      <c r="A43" s="84" t="s">
        <v>24</v>
      </c>
      <c r="B43" s="144">
        <f>SUM(B44:B48)</f>
        <v>413563</v>
      </c>
      <c r="C43" s="144">
        <f>SUM(C44:C48)</f>
        <v>11563</v>
      </c>
      <c r="D43" s="20">
        <f t="shared" si="83"/>
        <v>2.7959464458861163</v>
      </c>
      <c r="E43" s="144">
        <f>SUM(E44:E48)</f>
        <v>407585</v>
      </c>
      <c r="F43" s="144">
        <f>SUM(F44:F48)</f>
        <v>6626</v>
      </c>
      <c r="G43" s="20">
        <f t="shared" si="84"/>
        <v>1.6256731724670928</v>
      </c>
      <c r="H43" s="259">
        <v>406241</v>
      </c>
      <c r="I43" s="259">
        <v>13185</v>
      </c>
      <c r="J43" s="20">
        <f t="shared" si="85"/>
        <v>3.2456103642911476</v>
      </c>
      <c r="K43" s="271">
        <f>SUM(K44:K48)</f>
        <v>401278</v>
      </c>
      <c r="L43" s="271">
        <f>SUM(L44:L48)</f>
        <v>12400</v>
      </c>
      <c r="M43" s="20">
        <f t="shared" si="86"/>
        <v>3.0901270440941193</v>
      </c>
      <c r="N43" s="271">
        <f>SUM(N44:N48)</f>
        <v>397884</v>
      </c>
      <c r="O43" s="271">
        <f>SUM(O44:O48)</f>
        <v>12110</v>
      </c>
      <c r="P43" s="255">
        <f t="shared" si="87"/>
        <v>3.0436006474248778</v>
      </c>
      <c r="Q43" s="178">
        <f t="shared" si="88"/>
        <v>-15679</v>
      </c>
      <c r="R43" s="178">
        <f t="shared" si="81"/>
        <v>547</v>
      </c>
      <c r="S43" s="53">
        <f t="shared" si="82"/>
        <v>0.2476542015387615</v>
      </c>
    </row>
    <row r="44" spans="1:19" ht="14.65" customHeight="1" thickBot="1">
      <c r="A44" s="19" t="s">
        <v>17</v>
      </c>
      <c r="B44" s="147">
        <v>107121</v>
      </c>
      <c r="C44" s="147">
        <v>1531</v>
      </c>
      <c r="D44" s="21">
        <f t="shared" si="83"/>
        <v>1.4292248952119566</v>
      </c>
      <c r="E44" s="147">
        <v>106734</v>
      </c>
      <c r="F44" s="147">
        <v>1088</v>
      </c>
      <c r="G44" s="21">
        <f t="shared" si="84"/>
        <v>1.0193565311896866</v>
      </c>
      <c r="H44" s="261">
        <v>105402</v>
      </c>
      <c r="I44" s="261">
        <v>1773</v>
      </c>
      <c r="J44" s="21">
        <f t="shared" si="85"/>
        <v>1.6821312688563785</v>
      </c>
      <c r="K44" s="273">
        <v>107016</v>
      </c>
      <c r="L44" s="273">
        <v>1743</v>
      </c>
      <c r="M44" s="21">
        <f t="shared" si="86"/>
        <v>1.6287284144427001</v>
      </c>
      <c r="N44" s="273">
        <v>105694</v>
      </c>
      <c r="O44" s="273">
        <v>1643</v>
      </c>
      <c r="P44" s="256">
        <f t="shared" si="87"/>
        <v>1.5544874827331732</v>
      </c>
      <c r="Q44" s="179">
        <f t="shared" si="88"/>
        <v>-1427</v>
      </c>
      <c r="R44" s="179">
        <f t="shared" si="81"/>
        <v>112</v>
      </c>
      <c r="S44" s="54">
        <f t="shared" si="82"/>
        <v>0.12526258752121655</v>
      </c>
    </row>
    <row r="45" spans="1:19" ht="14.65" customHeight="1" thickBot="1">
      <c r="A45" s="17" t="s">
        <v>18</v>
      </c>
      <c r="B45" s="144">
        <v>120416</v>
      </c>
      <c r="C45" s="144">
        <v>2988</v>
      </c>
      <c r="D45" s="20">
        <f t="shared" si="83"/>
        <v>2.4813978208875898</v>
      </c>
      <c r="E45" s="144">
        <v>121534</v>
      </c>
      <c r="F45" s="144">
        <v>1756</v>
      </c>
      <c r="G45" s="20">
        <f t="shared" si="84"/>
        <v>1.4448631658630506</v>
      </c>
      <c r="H45" s="259">
        <v>119533</v>
      </c>
      <c r="I45" s="259">
        <v>3556</v>
      </c>
      <c r="J45" s="20">
        <f t="shared" si="85"/>
        <v>2.9749106941179422</v>
      </c>
      <c r="K45" s="271">
        <v>115930</v>
      </c>
      <c r="L45" s="271">
        <v>3155</v>
      </c>
      <c r="M45" s="20">
        <f t="shared" si="86"/>
        <v>2.7214698524971968</v>
      </c>
      <c r="N45" s="271">
        <v>117439</v>
      </c>
      <c r="O45" s="271">
        <v>3246</v>
      </c>
      <c r="P45" s="255">
        <f t="shared" si="87"/>
        <v>2.7639881129778012</v>
      </c>
      <c r="Q45" s="178">
        <f t="shared" si="88"/>
        <v>-2977</v>
      </c>
      <c r="R45" s="178">
        <f t="shared" si="81"/>
        <v>258</v>
      </c>
      <c r="S45" s="53">
        <f t="shared" si="82"/>
        <v>0.28259029209021147</v>
      </c>
    </row>
    <row r="46" spans="1:19" ht="14.65" customHeight="1" thickBot="1">
      <c r="A46" s="19" t="s">
        <v>19</v>
      </c>
      <c r="B46" s="147">
        <v>122074</v>
      </c>
      <c r="C46" s="147">
        <v>3902</v>
      </c>
      <c r="D46" s="21">
        <f t="shared" si="83"/>
        <v>3.1964218424889821</v>
      </c>
      <c r="E46" s="147">
        <v>120788</v>
      </c>
      <c r="F46" s="147">
        <v>2188</v>
      </c>
      <c r="G46" s="21">
        <f t="shared" si="84"/>
        <v>1.8114382223399677</v>
      </c>
      <c r="H46" s="261">
        <v>122777</v>
      </c>
      <c r="I46" s="261">
        <v>4527</v>
      </c>
      <c r="J46" s="21">
        <f t="shared" si="85"/>
        <v>3.6871726789219479</v>
      </c>
      <c r="K46" s="273">
        <v>118632</v>
      </c>
      <c r="L46" s="273">
        <v>4360</v>
      </c>
      <c r="M46" s="21">
        <f t="shared" si="86"/>
        <v>3.6752309663497202</v>
      </c>
      <c r="N46" s="273">
        <v>116752</v>
      </c>
      <c r="O46" s="273">
        <v>4070</v>
      </c>
      <c r="P46" s="256">
        <f t="shared" si="87"/>
        <v>3.4860216527340002</v>
      </c>
      <c r="Q46" s="179">
        <f t="shared" si="88"/>
        <v>-5322</v>
      </c>
      <c r="R46" s="179">
        <f t="shared" si="81"/>
        <v>168</v>
      </c>
      <c r="S46" s="54">
        <f t="shared" si="82"/>
        <v>0.28959981024501813</v>
      </c>
    </row>
    <row r="47" spans="1:19" ht="14.65" customHeight="1" thickBot="1">
      <c r="A47" s="17" t="s">
        <v>20</v>
      </c>
      <c r="B47" s="144">
        <v>62691</v>
      </c>
      <c r="C47" s="144">
        <v>2911</v>
      </c>
      <c r="D47" s="20">
        <f t="shared" si="83"/>
        <v>4.6434097398350644</v>
      </c>
      <c r="E47" s="144">
        <v>57386</v>
      </c>
      <c r="F47" s="144">
        <v>1444</v>
      </c>
      <c r="G47" s="20">
        <f t="shared" si="84"/>
        <v>2.5162931725507964</v>
      </c>
      <c r="H47" s="259">
        <v>57297</v>
      </c>
      <c r="I47" s="259">
        <v>3083</v>
      </c>
      <c r="J47" s="20">
        <f t="shared" si="85"/>
        <v>5.3807354660802487</v>
      </c>
      <c r="K47" s="271">
        <v>58761</v>
      </c>
      <c r="L47" s="271">
        <v>2944</v>
      </c>
      <c r="M47" s="20">
        <f t="shared" si="86"/>
        <v>5.0101257636867986</v>
      </c>
      <c r="N47" s="271">
        <v>57116</v>
      </c>
      <c r="O47" s="271">
        <v>2941</v>
      </c>
      <c r="P47" s="255">
        <f t="shared" si="87"/>
        <v>5.1491701099516769</v>
      </c>
      <c r="Q47" s="178">
        <f t="shared" si="88"/>
        <v>-5575</v>
      </c>
      <c r="R47" s="178">
        <f t="shared" si="81"/>
        <v>30</v>
      </c>
      <c r="S47" s="53">
        <f t="shared" si="82"/>
        <v>0.50576037011661246</v>
      </c>
    </row>
    <row r="48" spans="1:19" ht="14.65" customHeight="1" thickBot="1">
      <c r="A48" s="145" t="s">
        <v>60</v>
      </c>
      <c r="B48" s="23">
        <v>1261</v>
      </c>
      <c r="C48" s="23">
        <v>231</v>
      </c>
      <c r="D48" s="21">
        <f t="shared" si="83"/>
        <v>18.3187946074544</v>
      </c>
      <c r="E48" s="23">
        <v>1143</v>
      </c>
      <c r="F48" s="23">
        <v>150</v>
      </c>
      <c r="G48" s="21">
        <f t="shared" si="84"/>
        <v>13.123359580052494</v>
      </c>
      <c r="H48" s="257">
        <v>1232</v>
      </c>
      <c r="I48" s="257">
        <v>246</v>
      </c>
      <c r="J48" s="21">
        <f t="shared" si="85"/>
        <v>19.967532467532468</v>
      </c>
      <c r="K48" s="270">
        <v>939</v>
      </c>
      <c r="L48" s="270">
        <v>198</v>
      </c>
      <c r="M48" s="21">
        <f t="shared" si="86"/>
        <v>21.08626198083067</v>
      </c>
      <c r="N48" s="270">
        <v>883</v>
      </c>
      <c r="O48" s="270">
        <v>210</v>
      </c>
      <c r="P48" s="256">
        <f t="shared" si="87"/>
        <v>23.782559456398641</v>
      </c>
      <c r="Q48" s="52">
        <f t="shared" si="88"/>
        <v>-378</v>
      </c>
      <c r="R48" s="52">
        <f t="shared" si="81"/>
        <v>-21</v>
      </c>
      <c r="S48" s="54">
        <f t="shared" si="82"/>
        <v>5.4637648489442405</v>
      </c>
    </row>
    <row r="49" spans="1:19" ht="14.65" customHeight="1" thickBot="1">
      <c r="A49" s="84" t="s">
        <v>12</v>
      </c>
      <c r="B49" s="144">
        <f>SUM(B50:B54)</f>
        <v>37796</v>
      </c>
      <c r="C49" s="144">
        <f>SUM(C50:C54)</f>
        <v>532</v>
      </c>
      <c r="D49" s="20">
        <f t="shared" si="83"/>
        <v>1.4075563551698593</v>
      </c>
      <c r="E49" s="144">
        <f>SUM(E50:E54)</f>
        <v>39334</v>
      </c>
      <c r="F49" s="144">
        <f>SUM(F50:F54)</f>
        <v>379</v>
      </c>
      <c r="G49" s="20">
        <f t="shared" si="84"/>
        <v>0.9635429907967662</v>
      </c>
      <c r="H49" s="259">
        <v>40147</v>
      </c>
      <c r="I49" s="259">
        <v>602</v>
      </c>
      <c r="J49" s="20">
        <f t="shared" si="85"/>
        <v>1.4994893765412109</v>
      </c>
      <c r="K49" s="271">
        <f>SUM(K50:K54)</f>
        <v>40143</v>
      </c>
      <c r="L49" s="271">
        <f>SUM(L50:L54)</f>
        <v>643</v>
      </c>
      <c r="M49" s="20">
        <f t="shared" si="86"/>
        <v>1.6017736591684728</v>
      </c>
      <c r="N49" s="271">
        <f>SUM(N50:N54)</f>
        <v>41408</v>
      </c>
      <c r="O49" s="271">
        <f>SUM(O50:O54)</f>
        <v>625</v>
      </c>
      <c r="P49" s="255">
        <f t="shared" si="87"/>
        <v>1.509370170015456</v>
      </c>
      <c r="Q49" s="178">
        <f t="shared" si="88"/>
        <v>3612</v>
      </c>
      <c r="R49" s="178">
        <f t="shared" si="81"/>
        <v>93</v>
      </c>
      <c r="S49" s="53">
        <f t="shared" si="82"/>
        <v>0.10181381484559671</v>
      </c>
    </row>
    <row r="50" spans="1:19" ht="14.65" customHeight="1" thickBot="1">
      <c r="A50" s="19" t="s">
        <v>113</v>
      </c>
      <c r="B50" s="147">
        <v>5184</v>
      </c>
      <c r="C50" s="147">
        <v>42</v>
      </c>
      <c r="D50" s="21">
        <f>C50*100/B50</f>
        <v>0.81018518518518523</v>
      </c>
      <c r="E50" s="147">
        <v>5190</v>
      </c>
      <c r="F50" s="147">
        <v>22</v>
      </c>
      <c r="G50" s="21">
        <f t="shared" si="84"/>
        <v>0.4238921001926782</v>
      </c>
      <c r="H50" s="261">
        <v>5243</v>
      </c>
      <c r="I50" s="261">
        <v>41</v>
      </c>
      <c r="J50" s="21">
        <f t="shared" si="85"/>
        <v>0.78199504100705708</v>
      </c>
      <c r="K50" s="273">
        <v>5081</v>
      </c>
      <c r="L50" s="273">
        <v>31</v>
      </c>
      <c r="M50" s="21">
        <f t="shared" si="86"/>
        <v>0.61011611887423733</v>
      </c>
      <c r="N50" s="273">
        <v>5119</v>
      </c>
      <c r="O50" s="273">
        <v>35</v>
      </c>
      <c r="P50" s="256">
        <f t="shared" si="87"/>
        <v>0.68372729048642311</v>
      </c>
      <c r="Q50" s="179">
        <f t="shared" si="88"/>
        <v>-65</v>
      </c>
      <c r="R50" s="179">
        <f t="shared" si="81"/>
        <v>-7</v>
      </c>
      <c r="S50" s="54">
        <f t="shared" si="82"/>
        <v>-0.12645789469876212</v>
      </c>
    </row>
    <row r="51" spans="1:19" ht="14.65" customHeight="1" thickBot="1">
      <c r="A51" s="17" t="s">
        <v>21</v>
      </c>
      <c r="B51" s="144">
        <v>10206</v>
      </c>
      <c r="C51" s="144">
        <v>95</v>
      </c>
      <c r="D51" s="20">
        <f>C51*100/B51</f>
        <v>0.93082500489907893</v>
      </c>
      <c r="E51" s="144">
        <v>10514</v>
      </c>
      <c r="F51" s="144">
        <v>72</v>
      </c>
      <c r="G51" s="20">
        <f t="shared" si="84"/>
        <v>0.68480121742438649</v>
      </c>
      <c r="H51" s="259">
        <v>10537</v>
      </c>
      <c r="I51" s="259">
        <v>97</v>
      </c>
      <c r="J51" s="20">
        <f t="shared" si="85"/>
        <v>0.92056562588972191</v>
      </c>
      <c r="K51" s="271">
        <v>10558</v>
      </c>
      <c r="L51" s="271">
        <v>103</v>
      </c>
      <c r="M51" s="20">
        <f t="shared" si="86"/>
        <v>0.9755635537033529</v>
      </c>
      <c r="N51" s="271">
        <v>11327</v>
      </c>
      <c r="O51" s="271">
        <v>108</v>
      </c>
      <c r="P51" s="255">
        <f t="shared" si="87"/>
        <v>0.95347400017656925</v>
      </c>
      <c r="Q51" s="178">
        <f t="shared" si="88"/>
        <v>1121</v>
      </c>
      <c r="R51" s="178">
        <f t="shared" si="81"/>
        <v>13</v>
      </c>
      <c r="S51" s="53">
        <f t="shared" si="82"/>
        <v>2.2648995277490314E-2</v>
      </c>
    </row>
    <row r="52" spans="1:19" ht="14.65" customHeight="1" thickBot="1">
      <c r="A52" s="19" t="s">
        <v>55</v>
      </c>
      <c r="B52" s="147">
        <v>9133</v>
      </c>
      <c r="C52" s="147">
        <v>66</v>
      </c>
      <c r="D52" s="21">
        <f>C52*100/B52</f>
        <v>0.722654111463922</v>
      </c>
      <c r="E52" s="147">
        <v>9598</v>
      </c>
      <c r="F52" s="147">
        <v>71</v>
      </c>
      <c r="G52" s="21">
        <f t="shared" si="84"/>
        <v>0.73973744530110441</v>
      </c>
      <c r="H52" s="261">
        <v>10057</v>
      </c>
      <c r="I52" s="261">
        <v>113</v>
      </c>
      <c r="J52" s="21">
        <f t="shared" si="85"/>
        <v>1.1235955056179776</v>
      </c>
      <c r="K52" s="273">
        <v>9724</v>
      </c>
      <c r="L52" s="273">
        <v>101</v>
      </c>
      <c r="M52" s="21">
        <f t="shared" si="86"/>
        <v>1.0386672151378034</v>
      </c>
      <c r="N52" s="273">
        <v>9974</v>
      </c>
      <c r="O52" s="273">
        <v>111</v>
      </c>
      <c r="P52" s="256">
        <f t="shared" si="87"/>
        <v>1.1128935231602166</v>
      </c>
      <c r="Q52" s="179">
        <f t="shared" si="88"/>
        <v>841</v>
      </c>
      <c r="R52" s="179">
        <f t="shared" si="81"/>
        <v>45</v>
      </c>
      <c r="S52" s="54">
        <f t="shared" si="82"/>
        <v>0.39023941169629461</v>
      </c>
    </row>
    <row r="53" spans="1:19" ht="14.65" customHeight="1" thickBot="1">
      <c r="A53" s="17" t="s">
        <v>56</v>
      </c>
      <c r="B53" s="144">
        <v>7481</v>
      </c>
      <c r="C53" s="142">
        <v>90</v>
      </c>
      <c r="D53" s="20">
        <f>C53*100/B53</f>
        <v>1.2030477208929287</v>
      </c>
      <c r="E53" s="144">
        <v>7867</v>
      </c>
      <c r="F53" s="142">
        <v>47</v>
      </c>
      <c r="G53" s="20">
        <f t="shared" si="84"/>
        <v>0.59743231219016146</v>
      </c>
      <c r="H53" s="259">
        <v>8103</v>
      </c>
      <c r="I53" s="259">
        <v>118</v>
      </c>
      <c r="J53" s="20">
        <f t="shared" si="85"/>
        <v>1.4562507713192645</v>
      </c>
      <c r="K53" s="271">
        <v>8460</v>
      </c>
      <c r="L53" s="271">
        <v>124</v>
      </c>
      <c r="M53" s="20">
        <f t="shared" si="86"/>
        <v>1.4657210401891252</v>
      </c>
      <c r="N53" s="271">
        <v>8350</v>
      </c>
      <c r="O53" s="271">
        <v>109</v>
      </c>
      <c r="P53" s="255">
        <f t="shared" si="87"/>
        <v>1.3053892215568863</v>
      </c>
      <c r="Q53" s="178">
        <f t="shared" si="88"/>
        <v>869</v>
      </c>
      <c r="R53" s="178">
        <f t="shared" si="81"/>
        <v>19</v>
      </c>
      <c r="S53" s="53">
        <f t="shared" si="82"/>
        <v>0.10234150066395764</v>
      </c>
    </row>
    <row r="54" spans="1:19" ht="14.65" customHeight="1" thickBot="1">
      <c r="A54" s="19" t="s">
        <v>114</v>
      </c>
      <c r="B54" s="147">
        <v>5792</v>
      </c>
      <c r="C54" s="141">
        <v>239</v>
      </c>
      <c r="D54" s="21">
        <f>C54*100/B54</f>
        <v>4.1263812154696131</v>
      </c>
      <c r="E54" s="147">
        <v>6165</v>
      </c>
      <c r="F54" s="141">
        <v>167</v>
      </c>
      <c r="G54" s="21">
        <f t="shared" si="84"/>
        <v>2.7088402270884022</v>
      </c>
      <c r="H54" s="261">
        <v>6207</v>
      </c>
      <c r="I54" s="261">
        <v>233</v>
      </c>
      <c r="J54" s="21">
        <f t="shared" si="85"/>
        <v>3.7538263251168038</v>
      </c>
      <c r="K54" s="273">
        <v>6320</v>
      </c>
      <c r="L54" s="273">
        <v>284</v>
      </c>
      <c r="M54" s="21">
        <f t="shared" si="86"/>
        <v>4.4936708860759493</v>
      </c>
      <c r="N54" s="273">
        <v>6638</v>
      </c>
      <c r="O54" s="273">
        <v>262</v>
      </c>
      <c r="P54" s="256">
        <f t="shared" si="87"/>
        <v>3.9469719795119014</v>
      </c>
      <c r="Q54" s="179">
        <f t="shared" si="88"/>
        <v>846</v>
      </c>
      <c r="R54" s="179">
        <f t="shared" si="81"/>
        <v>23</v>
      </c>
      <c r="S54" s="54">
        <f t="shared" si="82"/>
        <v>-0.17940923595771174</v>
      </c>
    </row>
    <row r="55" spans="1:19" ht="14.65" customHeight="1" thickBot="1">
      <c r="A55" s="139"/>
      <c r="B55" s="365" t="s">
        <v>110</v>
      </c>
      <c r="C55" s="365"/>
      <c r="D55" s="365"/>
      <c r="E55" s="365"/>
      <c r="F55" s="365"/>
      <c r="G55" s="365"/>
      <c r="H55" s="365" t="s">
        <v>110</v>
      </c>
      <c r="I55" s="365"/>
      <c r="J55" s="365"/>
      <c r="K55" s="365"/>
      <c r="L55" s="365"/>
      <c r="M55" s="365"/>
      <c r="N55" s="365"/>
      <c r="O55" s="365"/>
      <c r="P55" s="365"/>
      <c r="Q55" s="365"/>
      <c r="R55" s="365"/>
      <c r="S55" s="365"/>
    </row>
    <row r="56" spans="1:19" ht="24.5" thickBot="1">
      <c r="A56" s="139"/>
      <c r="B56" s="362" t="s">
        <v>5</v>
      </c>
      <c r="C56" s="362"/>
      <c r="D56" s="129" t="s">
        <v>50</v>
      </c>
      <c r="E56" s="362" t="s">
        <v>5</v>
      </c>
      <c r="F56" s="362"/>
      <c r="G56" s="129" t="s">
        <v>50</v>
      </c>
      <c r="H56" s="362" t="s">
        <v>5</v>
      </c>
      <c r="I56" s="362"/>
      <c r="J56" s="129" t="s">
        <v>50</v>
      </c>
      <c r="K56" s="362" t="s">
        <v>5</v>
      </c>
      <c r="L56" s="362"/>
      <c r="M56" s="129" t="s">
        <v>50</v>
      </c>
      <c r="N56" s="362" t="s">
        <v>5</v>
      </c>
      <c r="O56" s="362"/>
      <c r="P56" s="319" t="s">
        <v>50</v>
      </c>
      <c r="Q56" s="362" t="s">
        <v>5</v>
      </c>
      <c r="R56" s="362"/>
      <c r="S56" s="322" t="s">
        <v>323</v>
      </c>
    </row>
    <row r="57" spans="1:19" ht="14.65" customHeight="1" thickBot="1">
      <c r="A57" s="13" t="s">
        <v>1</v>
      </c>
      <c r="B57" s="146">
        <f>B58+B59+B65</f>
        <v>598433</v>
      </c>
      <c r="C57" s="146">
        <f>C58+C59+C65</f>
        <v>10737</v>
      </c>
      <c r="D57" s="143">
        <f>C57*100/B57</f>
        <v>1.7941858152875927</v>
      </c>
      <c r="E57" s="146">
        <f>E58+E59+E65</f>
        <v>591811</v>
      </c>
      <c r="F57" s="146">
        <f>F58+F59+F65</f>
        <v>5791</v>
      </c>
      <c r="G57" s="143">
        <f>F57*100/E57</f>
        <v>0.97852185917463519</v>
      </c>
      <c r="H57" s="260">
        <f>H58+H59+H65</f>
        <v>592294</v>
      </c>
      <c r="I57" s="260">
        <f>I58+I59+I65</f>
        <v>12176</v>
      </c>
      <c r="J57" s="143">
        <f>I57*100/H57</f>
        <v>2.0557358338933032</v>
      </c>
      <c r="K57" s="272">
        <f>K58+K59+K65</f>
        <v>597872</v>
      </c>
      <c r="L57" s="272">
        <f>L58+L59+L65</f>
        <v>11808</v>
      </c>
      <c r="M57" s="143">
        <f>L57*100/K57</f>
        <v>1.9750046832766879</v>
      </c>
      <c r="N57" s="272">
        <f>N58+N59+N65</f>
        <v>592162</v>
      </c>
      <c r="O57" s="272">
        <f>O58+O59+O65</f>
        <v>11649</v>
      </c>
      <c r="P57" s="258">
        <f>O57*100/N57</f>
        <v>1.9671981653669097</v>
      </c>
      <c r="Q57" s="177">
        <f>N57-B57</f>
        <v>-6271</v>
      </c>
      <c r="R57" s="177">
        <f t="shared" ref="R57:R70" si="89">O57-C57</f>
        <v>912</v>
      </c>
      <c r="S57" s="204">
        <f t="shared" ref="S57:S70" si="90">P57-D57</f>
        <v>0.17301235007931703</v>
      </c>
    </row>
    <row r="58" spans="1:19" ht="14.65" customHeight="1" thickBot="1">
      <c r="A58" s="14" t="s">
        <v>4</v>
      </c>
      <c r="B58" s="23">
        <v>53767</v>
      </c>
      <c r="C58" s="23">
        <v>222</v>
      </c>
      <c r="D58" s="21">
        <f t="shared" ref="D58:D70" si="91">C58*100/B58</f>
        <v>0.41289266650547735</v>
      </c>
      <c r="E58" s="23">
        <v>59475</v>
      </c>
      <c r="F58" s="23">
        <v>206</v>
      </c>
      <c r="G58" s="21">
        <f t="shared" ref="G58:G70" si="92">F58*100/E58</f>
        <v>0.34636401849516602</v>
      </c>
      <c r="H58" s="257">
        <v>65688</v>
      </c>
      <c r="I58" s="257">
        <v>341</v>
      </c>
      <c r="J58" s="21">
        <f t="shared" ref="J58:J70" si="93">I58*100/H58</f>
        <v>0.51912069175496289</v>
      </c>
      <c r="K58" s="270">
        <v>76212</v>
      </c>
      <c r="L58" s="270">
        <v>379</v>
      </c>
      <c r="M58" s="21">
        <f t="shared" ref="M58:M70" si="94">L58*100/K58</f>
        <v>0.4972970135936598</v>
      </c>
      <c r="N58" s="270">
        <v>80017</v>
      </c>
      <c r="O58" s="270">
        <v>412</v>
      </c>
      <c r="P58" s="256">
        <f t="shared" ref="P58:P70" si="95">O58*100/N58</f>
        <v>0.51489058575052804</v>
      </c>
      <c r="Q58" s="52">
        <f t="shared" ref="Q58:Q70" si="96">N58-B58</f>
        <v>26250</v>
      </c>
      <c r="R58" s="52">
        <f t="shared" si="89"/>
        <v>190</v>
      </c>
      <c r="S58" s="54">
        <f t="shared" si="90"/>
        <v>0.10199791924505069</v>
      </c>
    </row>
    <row r="59" spans="1:19" ht="14.65" customHeight="1" thickBot="1">
      <c r="A59" s="84" t="s">
        <v>24</v>
      </c>
      <c r="B59" s="144">
        <f>SUM(B60:B64)</f>
        <v>513970</v>
      </c>
      <c r="C59" s="144">
        <f>SUM(C60:C64)</f>
        <v>10243</v>
      </c>
      <c r="D59" s="20">
        <f t="shared" si="91"/>
        <v>1.9929178745841196</v>
      </c>
      <c r="E59" s="144">
        <f>SUM(E60:E64)</f>
        <v>502211</v>
      </c>
      <c r="F59" s="144">
        <f>SUM(F60:F64)</f>
        <v>5432</v>
      </c>
      <c r="G59" s="20">
        <f t="shared" si="92"/>
        <v>1.0816170892314187</v>
      </c>
      <c r="H59" s="259">
        <v>496341</v>
      </c>
      <c r="I59" s="259">
        <v>11427</v>
      </c>
      <c r="J59" s="20">
        <f t="shared" si="93"/>
        <v>2.3022478497645773</v>
      </c>
      <c r="K59" s="271">
        <f>SUM(K60:K64)</f>
        <v>492599</v>
      </c>
      <c r="L59" s="271">
        <f>SUM(L60:L64)</f>
        <v>11030</v>
      </c>
      <c r="M59" s="20">
        <f t="shared" si="94"/>
        <v>2.2391438066256732</v>
      </c>
      <c r="N59" s="271">
        <f>SUM(N60:N64)</f>
        <v>482174</v>
      </c>
      <c r="O59" s="271">
        <f>SUM(O60:O64)</f>
        <v>10861</v>
      </c>
      <c r="P59" s="255">
        <f t="shared" si="95"/>
        <v>2.252506356626446</v>
      </c>
      <c r="Q59" s="178">
        <f t="shared" si="96"/>
        <v>-31796</v>
      </c>
      <c r="R59" s="178">
        <f t="shared" si="89"/>
        <v>618</v>
      </c>
      <c r="S59" s="53">
        <f t="shared" si="90"/>
        <v>0.25958848204232643</v>
      </c>
    </row>
    <row r="60" spans="1:19" ht="14.65" customHeight="1" thickBot="1">
      <c r="A60" s="19" t="s">
        <v>17</v>
      </c>
      <c r="B60" s="147">
        <v>132967</v>
      </c>
      <c r="C60" s="147">
        <v>1301</v>
      </c>
      <c r="D60" s="21">
        <f t="shared" si="91"/>
        <v>0.97843825911692373</v>
      </c>
      <c r="E60" s="147">
        <v>130582</v>
      </c>
      <c r="F60" s="147">
        <v>862</v>
      </c>
      <c r="G60" s="21">
        <f t="shared" si="92"/>
        <v>0.66012160941017906</v>
      </c>
      <c r="H60" s="261">
        <v>127379</v>
      </c>
      <c r="I60" s="261">
        <v>1614</v>
      </c>
      <c r="J60" s="21">
        <f t="shared" si="93"/>
        <v>1.2670848413003712</v>
      </c>
      <c r="K60" s="273">
        <v>129644</v>
      </c>
      <c r="L60" s="273">
        <v>1544</v>
      </c>
      <c r="M60" s="21">
        <f t="shared" si="94"/>
        <v>1.1909536885625251</v>
      </c>
      <c r="N60" s="273">
        <v>126681</v>
      </c>
      <c r="O60" s="273">
        <v>1444</v>
      </c>
      <c r="P60" s="256">
        <f t="shared" si="95"/>
        <v>1.1398710145957167</v>
      </c>
      <c r="Q60" s="179">
        <f t="shared" si="96"/>
        <v>-6286</v>
      </c>
      <c r="R60" s="179">
        <f t="shared" si="89"/>
        <v>143</v>
      </c>
      <c r="S60" s="54">
        <f t="shared" si="90"/>
        <v>0.16143275547879299</v>
      </c>
    </row>
    <row r="61" spans="1:19" ht="14.65" customHeight="1" thickBot="1">
      <c r="A61" s="17" t="s">
        <v>18</v>
      </c>
      <c r="B61" s="144">
        <v>150716</v>
      </c>
      <c r="C61" s="144">
        <v>2795</v>
      </c>
      <c r="D61" s="20">
        <f t="shared" si="91"/>
        <v>1.8544812760423579</v>
      </c>
      <c r="E61" s="144">
        <v>151377</v>
      </c>
      <c r="F61" s="144">
        <v>1425</v>
      </c>
      <c r="G61" s="20">
        <f t="shared" si="92"/>
        <v>0.94135833052577345</v>
      </c>
      <c r="H61" s="259">
        <v>147277</v>
      </c>
      <c r="I61" s="259">
        <v>2987</v>
      </c>
      <c r="J61" s="20">
        <f t="shared" si="93"/>
        <v>2.0281510351242895</v>
      </c>
      <c r="K61" s="271">
        <v>142678</v>
      </c>
      <c r="L61" s="271">
        <v>2895</v>
      </c>
      <c r="M61" s="20">
        <f t="shared" si="94"/>
        <v>2.029044421704818</v>
      </c>
      <c r="N61" s="271">
        <v>143051</v>
      </c>
      <c r="O61" s="271">
        <v>2875</v>
      </c>
      <c r="P61" s="255">
        <f t="shared" si="95"/>
        <v>2.0097727383939992</v>
      </c>
      <c r="Q61" s="178">
        <f t="shared" si="96"/>
        <v>-7665</v>
      </c>
      <c r="R61" s="178">
        <f t="shared" si="89"/>
        <v>80</v>
      </c>
      <c r="S61" s="53">
        <f t="shared" si="90"/>
        <v>0.15529146235164126</v>
      </c>
    </row>
    <row r="62" spans="1:19" ht="14.65" customHeight="1" thickBot="1">
      <c r="A62" s="19" t="s">
        <v>19</v>
      </c>
      <c r="B62" s="147">
        <v>153850</v>
      </c>
      <c r="C62" s="147">
        <v>3536</v>
      </c>
      <c r="D62" s="21">
        <f t="shared" si="91"/>
        <v>2.298342541436464</v>
      </c>
      <c r="E62" s="147">
        <v>150563</v>
      </c>
      <c r="F62" s="147">
        <v>1855</v>
      </c>
      <c r="G62" s="21">
        <f t="shared" si="92"/>
        <v>1.2320424008554558</v>
      </c>
      <c r="H62" s="261">
        <v>152466</v>
      </c>
      <c r="I62" s="261">
        <v>4069</v>
      </c>
      <c r="J62" s="21">
        <f t="shared" si="93"/>
        <v>2.6687917306153501</v>
      </c>
      <c r="K62" s="273">
        <v>148869</v>
      </c>
      <c r="L62" s="273">
        <v>3938</v>
      </c>
      <c r="M62" s="21">
        <f t="shared" si="94"/>
        <v>2.6452787349951969</v>
      </c>
      <c r="N62" s="273">
        <v>143681</v>
      </c>
      <c r="O62" s="273">
        <v>3908</v>
      </c>
      <c r="P62" s="256">
        <f t="shared" si="95"/>
        <v>2.7199142544943311</v>
      </c>
      <c r="Q62" s="179">
        <f t="shared" si="96"/>
        <v>-10169</v>
      </c>
      <c r="R62" s="179">
        <f t="shared" si="89"/>
        <v>372</v>
      </c>
      <c r="S62" s="54">
        <f t="shared" si="90"/>
        <v>0.42157171305786711</v>
      </c>
    </row>
    <row r="63" spans="1:19" ht="14.65" customHeight="1" thickBot="1">
      <c r="A63" s="17" t="s">
        <v>20</v>
      </c>
      <c r="B63" s="144">
        <v>75382</v>
      </c>
      <c r="C63" s="144">
        <v>2429</v>
      </c>
      <c r="D63" s="20">
        <f t="shared" si="91"/>
        <v>3.2222546496511102</v>
      </c>
      <c r="E63" s="144">
        <v>68777</v>
      </c>
      <c r="F63" s="144">
        <v>1174</v>
      </c>
      <c r="G63" s="20">
        <f t="shared" si="92"/>
        <v>1.7069659915378688</v>
      </c>
      <c r="H63" s="259">
        <v>68332</v>
      </c>
      <c r="I63" s="259">
        <v>2583</v>
      </c>
      <c r="J63" s="20">
        <f t="shared" si="93"/>
        <v>3.7800737575367322</v>
      </c>
      <c r="K63" s="271">
        <v>70501</v>
      </c>
      <c r="L63" s="271">
        <v>2491</v>
      </c>
      <c r="M63" s="20">
        <f t="shared" si="94"/>
        <v>3.53328321584091</v>
      </c>
      <c r="N63" s="271">
        <v>68072</v>
      </c>
      <c r="O63" s="271">
        <v>2493</v>
      </c>
      <c r="P63" s="255">
        <f t="shared" si="95"/>
        <v>3.6622987425079327</v>
      </c>
      <c r="Q63" s="178">
        <f t="shared" si="96"/>
        <v>-7310</v>
      </c>
      <c r="R63" s="178">
        <f t="shared" si="89"/>
        <v>64</v>
      </c>
      <c r="S63" s="53">
        <f t="shared" si="90"/>
        <v>0.44004409285682256</v>
      </c>
    </row>
    <row r="64" spans="1:19" ht="14.65" customHeight="1" thickBot="1">
      <c r="A64" s="145" t="s">
        <v>60</v>
      </c>
      <c r="B64" s="23">
        <v>1055</v>
      </c>
      <c r="C64" s="23">
        <v>182</v>
      </c>
      <c r="D64" s="21">
        <f t="shared" si="91"/>
        <v>17.251184834123222</v>
      </c>
      <c r="E64" s="23">
        <v>912</v>
      </c>
      <c r="F64" s="23">
        <v>116</v>
      </c>
      <c r="G64" s="21">
        <f t="shared" si="92"/>
        <v>12.719298245614034</v>
      </c>
      <c r="H64" s="257">
        <v>887</v>
      </c>
      <c r="I64" s="257">
        <v>174</v>
      </c>
      <c r="J64" s="21">
        <f t="shared" si="93"/>
        <v>19.616685456595263</v>
      </c>
      <c r="K64" s="270">
        <v>907</v>
      </c>
      <c r="L64" s="270">
        <v>162</v>
      </c>
      <c r="M64" s="21">
        <f t="shared" si="94"/>
        <v>17.861080485115767</v>
      </c>
      <c r="N64" s="270">
        <v>689</v>
      </c>
      <c r="O64" s="270">
        <v>141</v>
      </c>
      <c r="P64" s="256">
        <f t="shared" si="95"/>
        <v>20.4644412191582</v>
      </c>
      <c r="Q64" s="52">
        <f t="shared" si="96"/>
        <v>-366</v>
      </c>
      <c r="R64" s="52">
        <f t="shared" si="89"/>
        <v>-41</v>
      </c>
      <c r="S64" s="54">
        <f t="shared" si="90"/>
        <v>3.2132563850349776</v>
      </c>
    </row>
    <row r="65" spans="1:19" ht="14.65" customHeight="1" thickBot="1">
      <c r="A65" s="84" t="s">
        <v>12</v>
      </c>
      <c r="B65" s="144">
        <f>SUM(B66:B70)</f>
        <v>30696</v>
      </c>
      <c r="C65" s="144">
        <f>SUM(C66:C70)</f>
        <v>272</v>
      </c>
      <c r="D65" s="20">
        <f t="shared" si="91"/>
        <v>0.88610893927547563</v>
      </c>
      <c r="E65" s="144">
        <f>SUM(E66:E70)</f>
        <v>30125</v>
      </c>
      <c r="F65" s="144">
        <f>SUM(F66:F70)</f>
        <v>153</v>
      </c>
      <c r="G65" s="20">
        <f t="shared" si="92"/>
        <v>0.50788381742738586</v>
      </c>
      <c r="H65" s="259">
        <v>30265</v>
      </c>
      <c r="I65" s="259">
        <v>408</v>
      </c>
      <c r="J65" s="20">
        <f t="shared" si="93"/>
        <v>1.3480918552783743</v>
      </c>
      <c r="K65" s="271">
        <f>SUM(K66:K70)</f>
        <v>29061</v>
      </c>
      <c r="L65" s="271">
        <f>SUM(L66:L70)</f>
        <v>399</v>
      </c>
      <c r="M65" s="20">
        <f t="shared" si="94"/>
        <v>1.372974088985238</v>
      </c>
      <c r="N65" s="271">
        <f>SUM(N66:N70)</f>
        <v>29971</v>
      </c>
      <c r="O65" s="271">
        <f>SUM(O66:O70)</f>
        <v>376</v>
      </c>
      <c r="P65" s="255">
        <f t="shared" si="95"/>
        <v>1.2545460611924861</v>
      </c>
      <c r="Q65" s="178">
        <f t="shared" si="96"/>
        <v>-725</v>
      </c>
      <c r="R65" s="178">
        <f t="shared" si="89"/>
        <v>104</v>
      </c>
      <c r="S65" s="53">
        <f t="shared" si="90"/>
        <v>0.3684371219170105</v>
      </c>
    </row>
    <row r="66" spans="1:19" ht="14.65" customHeight="1" thickBot="1">
      <c r="A66" s="19" t="s">
        <v>113</v>
      </c>
      <c r="B66" s="147">
        <v>4807</v>
      </c>
      <c r="C66" s="147">
        <v>20</v>
      </c>
      <c r="D66" s="21">
        <f t="shared" si="91"/>
        <v>0.41605991262741837</v>
      </c>
      <c r="E66" s="147">
        <v>4422</v>
      </c>
      <c r="F66" s="147">
        <v>16</v>
      </c>
      <c r="G66" s="21">
        <f t="shared" si="92"/>
        <v>0.36182722749886931</v>
      </c>
      <c r="H66" s="261">
        <v>4294</v>
      </c>
      <c r="I66" s="261">
        <v>32</v>
      </c>
      <c r="J66" s="21">
        <f t="shared" si="93"/>
        <v>0.7452258965999069</v>
      </c>
      <c r="K66" s="273">
        <v>4077</v>
      </c>
      <c r="L66" s="273">
        <v>29</v>
      </c>
      <c r="M66" s="21">
        <f t="shared" si="94"/>
        <v>0.71130733382389011</v>
      </c>
      <c r="N66" s="273">
        <v>4182</v>
      </c>
      <c r="O66" s="273">
        <v>19</v>
      </c>
      <c r="P66" s="256">
        <f t="shared" si="95"/>
        <v>0.45432807269249165</v>
      </c>
      <c r="Q66" s="179">
        <f t="shared" si="96"/>
        <v>-625</v>
      </c>
      <c r="R66" s="179">
        <f t="shared" si="89"/>
        <v>-1</v>
      </c>
      <c r="S66" s="54">
        <f t="shared" si="90"/>
        <v>3.8268160065073276E-2</v>
      </c>
    </row>
    <row r="67" spans="1:19" ht="14.65" customHeight="1" thickBot="1">
      <c r="A67" s="17" t="s">
        <v>21</v>
      </c>
      <c r="B67" s="144">
        <v>7943</v>
      </c>
      <c r="C67" s="144">
        <v>58</v>
      </c>
      <c r="D67" s="20">
        <f t="shared" si="91"/>
        <v>0.73020269419614758</v>
      </c>
      <c r="E67" s="144">
        <v>8093</v>
      </c>
      <c r="F67" s="144">
        <v>31</v>
      </c>
      <c r="G67" s="20">
        <f t="shared" si="92"/>
        <v>0.38304707772148772</v>
      </c>
      <c r="H67" s="259">
        <v>7855</v>
      </c>
      <c r="I67" s="259">
        <v>62</v>
      </c>
      <c r="J67" s="20">
        <f t="shared" si="93"/>
        <v>0.7893061744112031</v>
      </c>
      <c r="K67" s="271">
        <v>7590</v>
      </c>
      <c r="L67" s="271">
        <v>79</v>
      </c>
      <c r="M67" s="20">
        <f t="shared" si="94"/>
        <v>1.0408432147562583</v>
      </c>
      <c r="N67" s="271">
        <v>8105</v>
      </c>
      <c r="O67" s="271">
        <v>84</v>
      </c>
      <c r="P67" s="255">
        <f t="shared" si="95"/>
        <v>1.0363972856261567</v>
      </c>
      <c r="Q67" s="178">
        <f t="shared" si="96"/>
        <v>162</v>
      </c>
      <c r="R67" s="178">
        <f t="shared" si="89"/>
        <v>26</v>
      </c>
      <c r="S67" s="53">
        <f t="shared" si="90"/>
        <v>0.30619459143000916</v>
      </c>
    </row>
    <row r="68" spans="1:19" ht="14.65" customHeight="1" thickBot="1">
      <c r="A68" s="19" t="s">
        <v>55</v>
      </c>
      <c r="B68" s="147">
        <v>6938</v>
      </c>
      <c r="C68" s="147">
        <v>58</v>
      </c>
      <c r="D68" s="21">
        <f t="shared" si="91"/>
        <v>0.83597578552897089</v>
      </c>
      <c r="E68" s="147">
        <v>6767</v>
      </c>
      <c r="F68" s="147">
        <v>41</v>
      </c>
      <c r="G68" s="21">
        <f t="shared" si="92"/>
        <v>0.60588148367075512</v>
      </c>
      <c r="H68" s="261">
        <v>7176</v>
      </c>
      <c r="I68" s="261">
        <v>76</v>
      </c>
      <c r="J68" s="21">
        <f t="shared" si="93"/>
        <v>1.0590858416945375</v>
      </c>
      <c r="K68" s="273">
        <v>6680</v>
      </c>
      <c r="L68" s="273">
        <v>72</v>
      </c>
      <c r="M68" s="21">
        <f t="shared" si="94"/>
        <v>1.0778443113772456</v>
      </c>
      <c r="N68" s="273">
        <v>6795</v>
      </c>
      <c r="O68" s="273">
        <v>87</v>
      </c>
      <c r="P68" s="256">
        <f t="shared" si="95"/>
        <v>1.2803532008830023</v>
      </c>
      <c r="Q68" s="179">
        <f t="shared" si="96"/>
        <v>-143</v>
      </c>
      <c r="R68" s="179">
        <f t="shared" si="89"/>
        <v>29</v>
      </c>
      <c r="S68" s="54">
        <f t="shared" si="90"/>
        <v>0.44437741535403141</v>
      </c>
    </row>
    <row r="69" spans="1:19" ht="14.65" customHeight="1" thickBot="1">
      <c r="A69" s="17" t="s">
        <v>56</v>
      </c>
      <c r="B69" s="144">
        <v>5352</v>
      </c>
      <c r="C69" s="142">
        <v>38</v>
      </c>
      <c r="D69" s="20">
        <f t="shared" si="91"/>
        <v>0.71001494768310913</v>
      </c>
      <c r="E69" s="144">
        <v>5439</v>
      </c>
      <c r="F69" s="142">
        <v>28</v>
      </c>
      <c r="G69" s="20">
        <f t="shared" si="92"/>
        <v>0.51480051480051481</v>
      </c>
      <c r="H69" s="259">
        <v>5528</v>
      </c>
      <c r="I69" s="259">
        <v>92</v>
      </c>
      <c r="J69" s="20">
        <f t="shared" si="93"/>
        <v>1.6642547033285093</v>
      </c>
      <c r="K69" s="271">
        <v>5634</v>
      </c>
      <c r="L69" s="271">
        <v>80</v>
      </c>
      <c r="M69" s="20">
        <f t="shared" si="94"/>
        <v>1.419950301739439</v>
      </c>
      <c r="N69" s="271">
        <v>5634</v>
      </c>
      <c r="O69" s="271">
        <v>75</v>
      </c>
      <c r="P69" s="255">
        <f t="shared" si="95"/>
        <v>1.3312034078807242</v>
      </c>
      <c r="Q69" s="178">
        <f t="shared" si="96"/>
        <v>282</v>
      </c>
      <c r="R69" s="178">
        <f t="shared" si="89"/>
        <v>37</v>
      </c>
      <c r="S69" s="53">
        <f t="shared" si="90"/>
        <v>0.62118846019761509</v>
      </c>
    </row>
    <row r="70" spans="1:19" ht="14.65" customHeight="1" thickBot="1">
      <c r="A70" s="19" t="s">
        <v>114</v>
      </c>
      <c r="B70" s="147">
        <v>5656</v>
      </c>
      <c r="C70" s="141">
        <v>98</v>
      </c>
      <c r="D70" s="21">
        <f t="shared" si="91"/>
        <v>1.7326732673267327</v>
      </c>
      <c r="E70" s="147">
        <v>5404</v>
      </c>
      <c r="F70" s="141">
        <v>37</v>
      </c>
      <c r="G70" s="21">
        <f t="shared" si="92"/>
        <v>0.68467801628423386</v>
      </c>
      <c r="H70" s="261">
        <v>5412</v>
      </c>
      <c r="I70" s="261">
        <v>146</v>
      </c>
      <c r="J70" s="21">
        <f t="shared" si="93"/>
        <v>2.6977087952697709</v>
      </c>
      <c r="K70" s="273">
        <v>5080</v>
      </c>
      <c r="L70" s="273">
        <v>139</v>
      </c>
      <c r="M70" s="21">
        <f t="shared" si="94"/>
        <v>2.7362204724409449</v>
      </c>
      <c r="N70" s="273">
        <v>5255</v>
      </c>
      <c r="O70" s="273">
        <v>111</v>
      </c>
      <c r="P70" s="256">
        <f t="shared" si="95"/>
        <v>2.1122740247383445</v>
      </c>
      <c r="Q70" s="179">
        <f t="shared" si="96"/>
        <v>-401</v>
      </c>
      <c r="R70" s="179">
        <f t="shared" si="89"/>
        <v>13</v>
      </c>
      <c r="S70" s="54">
        <f t="shared" si="90"/>
        <v>0.37960075741161181</v>
      </c>
    </row>
    <row r="71" spans="1:19" ht="14.65" customHeight="1" thickBot="1">
      <c r="A71" s="139"/>
      <c r="B71" s="365" t="s">
        <v>8</v>
      </c>
      <c r="C71" s="365"/>
      <c r="D71" s="365"/>
      <c r="E71" s="365"/>
      <c r="F71" s="365"/>
      <c r="G71" s="365"/>
      <c r="H71" s="365" t="s">
        <v>8</v>
      </c>
      <c r="I71" s="365"/>
      <c r="J71" s="365"/>
      <c r="K71" s="365"/>
      <c r="L71" s="365"/>
      <c r="M71" s="365"/>
      <c r="N71" s="365"/>
      <c r="O71" s="365"/>
      <c r="P71" s="365"/>
      <c r="Q71" s="365"/>
      <c r="R71" s="365"/>
      <c r="S71" s="365"/>
    </row>
    <row r="72" spans="1:19" ht="24.5" thickBot="1">
      <c r="A72" s="139"/>
      <c r="B72" s="362" t="s">
        <v>5</v>
      </c>
      <c r="C72" s="362"/>
      <c r="D72" s="129" t="s">
        <v>50</v>
      </c>
      <c r="E72" s="362" t="s">
        <v>5</v>
      </c>
      <c r="F72" s="362"/>
      <c r="G72" s="129" t="s">
        <v>50</v>
      </c>
      <c r="H72" s="362" t="s">
        <v>5</v>
      </c>
      <c r="I72" s="362"/>
      <c r="J72" s="129" t="s">
        <v>50</v>
      </c>
      <c r="K72" s="362" t="s">
        <v>5</v>
      </c>
      <c r="L72" s="362"/>
      <c r="M72" s="129" t="s">
        <v>50</v>
      </c>
      <c r="N72" s="362" t="s">
        <v>5</v>
      </c>
      <c r="O72" s="362"/>
      <c r="P72" s="319" t="s">
        <v>50</v>
      </c>
      <c r="Q72" s="362" t="s">
        <v>5</v>
      </c>
      <c r="R72" s="362"/>
      <c r="S72" s="322" t="s">
        <v>323</v>
      </c>
    </row>
    <row r="73" spans="1:19" ht="14.65" customHeight="1" thickBot="1">
      <c r="A73" s="13" t="s">
        <v>1</v>
      </c>
      <c r="B73" s="146">
        <f>B74+B75+B81</f>
        <v>154013</v>
      </c>
      <c r="C73" s="146">
        <f>C74+C75+C81</f>
        <v>4981</v>
      </c>
      <c r="D73" s="143">
        <f>C73*100/B73</f>
        <v>3.2341425723802537</v>
      </c>
      <c r="E73" s="146">
        <f>E74+E75+E81</f>
        <v>157459</v>
      </c>
      <c r="F73" s="146">
        <f>F74+F75+F81</f>
        <v>2860</v>
      </c>
      <c r="G73" s="143">
        <f>F73*100/E73</f>
        <v>1.8163458424097703</v>
      </c>
      <c r="H73" s="260">
        <f>H74+H75+H81</f>
        <v>161684</v>
      </c>
      <c r="I73" s="260">
        <f>I74+I75+I81</f>
        <v>5464</v>
      </c>
      <c r="J73" s="143">
        <f>I73*100/H73</f>
        <v>3.3794314836347441</v>
      </c>
      <c r="K73" s="272">
        <f>K74+K75+K81</f>
        <v>165310</v>
      </c>
      <c r="L73" s="272">
        <f>L74+L75+L81</f>
        <v>5265</v>
      </c>
      <c r="M73" s="143">
        <f>L73*100/K73</f>
        <v>3.1849252918758695</v>
      </c>
      <c r="N73" s="272">
        <f>N74+N75+N81</f>
        <v>170127</v>
      </c>
      <c r="O73" s="272">
        <f>O74+O75+O81</f>
        <v>5154</v>
      </c>
      <c r="P73" s="258">
        <f>O73*100/N73</f>
        <v>3.0295014900633057</v>
      </c>
      <c r="Q73" s="177">
        <f>N73-B73</f>
        <v>16114</v>
      </c>
      <c r="R73" s="177">
        <f t="shared" ref="R73:R86" si="97">O73-C73</f>
        <v>173</v>
      </c>
      <c r="S73" s="204">
        <f t="shared" ref="S73:S86" si="98">P73-D73</f>
        <v>-0.204641082316948</v>
      </c>
    </row>
    <row r="74" spans="1:19" ht="14.65" customHeight="1" thickBot="1">
      <c r="A74" s="14" t="s">
        <v>4</v>
      </c>
      <c r="B74" s="23">
        <v>25696</v>
      </c>
      <c r="C74" s="23">
        <v>208</v>
      </c>
      <c r="D74" s="21">
        <f t="shared" ref="D74:D86" si="99">C74*100/B74</f>
        <v>0.8094645080946451</v>
      </c>
      <c r="E74" s="23">
        <v>27854</v>
      </c>
      <c r="F74" s="23">
        <v>130</v>
      </c>
      <c r="G74" s="21">
        <f t="shared" ref="G74:G86" si="100">F74*100/E74</f>
        <v>0.46671932217993822</v>
      </c>
      <c r="H74" s="257">
        <v>29624</v>
      </c>
      <c r="I74" s="257">
        <v>205</v>
      </c>
      <c r="J74" s="21">
        <f t="shared" ref="J74:J86" si="101">I74*100/H74</f>
        <v>0.69200648123143393</v>
      </c>
      <c r="K74" s="270">
        <v>32356</v>
      </c>
      <c r="L74" s="270">
        <v>256</v>
      </c>
      <c r="M74" s="21">
        <f t="shared" ref="M74:M86" si="102">L74*100/K74</f>
        <v>0.79119792310545189</v>
      </c>
      <c r="N74" s="270">
        <v>34127</v>
      </c>
      <c r="O74" s="270">
        <v>228</v>
      </c>
      <c r="P74" s="256">
        <f t="shared" ref="P74:P81" si="103">O74*100/N74</f>
        <v>0.66809271251501745</v>
      </c>
      <c r="Q74" s="52">
        <f t="shared" ref="Q74:Q86" si="104">N74-B74</f>
        <v>8431</v>
      </c>
      <c r="R74" s="52">
        <f t="shared" si="97"/>
        <v>20</v>
      </c>
      <c r="S74" s="54">
        <f t="shared" si="98"/>
        <v>-0.14137179557962765</v>
      </c>
    </row>
    <row r="75" spans="1:19" ht="14.65" customHeight="1" thickBot="1">
      <c r="A75" s="84" t="s">
        <v>24</v>
      </c>
      <c r="B75" s="144">
        <f>SUM(B76:B80)</f>
        <v>103249</v>
      </c>
      <c r="C75" s="144">
        <f>SUM(C76:C80)</f>
        <v>4473</v>
      </c>
      <c r="D75" s="20">
        <f t="shared" si="99"/>
        <v>4.3322453486232311</v>
      </c>
      <c r="E75" s="144">
        <f>SUM(E76:E80)</f>
        <v>104065</v>
      </c>
      <c r="F75" s="144">
        <f>SUM(F76:F80)</f>
        <v>2547</v>
      </c>
      <c r="G75" s="20">
        <f t="shared" si="100"/>
        <v>2.4475087685581127</v>
      </c>
      <c r="H75" s="259">
        <v>106160</v>
      </c>
      <c r="I75" s="259">
        <v>4868</v>
      </c>
      <c r="J75" s="20">
        <f t="shared" si="101"/>
        <v>4.5855312735493596</v>
      </c>
      <c r="K75" s="271">
        <f>SUM(K76:K80)</f>
        <v>107270</v>
      </c>
      <c r="L75" s="271">
        <f>SUM(L76:L80)</f>
        <v>4726</v>
      </c>
      <c r="M75" s="20">
        <f t="shared" si="102"/>
        <v>4.4057052297939778</v>
      </c>
      <c r="N75" s="271">
        <f>SUM(N76:N80)</f>
        <v>108862</v>
      </c>
      <c r="O75" s="271">
        <f>SUM(O76:O80)</f>
        <v>4765</v>
      </c>
      <c r="P75" s="255">
        <f t="shared" si="103"/>
        <v>4.3771012841946684</v>
      </c>
      <c r="Q75" s="178">
        <f t="shared" si="104"/>
        <v>5613</v>
      </c>
      <c r="R75" s="178">
        <f t="shared" si="97"/>
        <v>292</v>
      </c>
      <c r="S75" s="53">
        <f t="shared" si="98"/>
        <v>4.48559355714373E-2</v>
      </c>
    </row>
    <row r="76" spans="1:19" ht="14.65" customHeight="1" thickBot="1">
      <c r="A76" s="19" t="s">
        <v>17</v>
      </c>
      <c r="B76" s="147">
        <v>27866</v>
      </c>
      <c r="C76" s="147">
        <v>538</v>
      </c>
      <c r="D76" s="21">
        <f t="shared" si="99"/>
        <v>1.9306681978037752</v>
      </c>
      <c r="E76" s="147">
        <v>28236</v>
      </c>
      <c r="F76" s="147">
        <v>328</v>
      </c>
      <c r="G76" s="21">
        <f t="shared" si="100"/>
        <v>1.1616376257260235</v>
      </c>
      <c r="H76" s="261">
        <v>28356</v>
      </c>
      <c r="I76" s="261">
        <v>651</v>
      </c>
      <c r="J76" s="21">
        <f t="shared" si="101"/>
        <v>2.2958104104951333</v>
      </c>
      <c r="K76" s="273">
        <v>29278</v>
      </c>
      <c r="L76" s="273">
        <v>592</v>
      </c>
      <c r="M76" s="21">
        <f t="shared" si="102"/>
        <v>2.0219960379807365</v>
      </c>
      <c r="N76" s="273">
        <v>29191</v>
      </c>
      <c r="O76" s="273">
        <v>640</v>
      </c>
      <c r="P76" s="256">
        <f t="shared" si="103"/>
        <v>2.1924565790825938</v>
      </c>
      <c r="Q76" s="179">
        <f t="shared" si="104"/>
        <v>1325</v>
      </c>
      <c r="R76" s="179">
        <f t="shared" si="97"/>
        <v>102</v>
      </c>
      <c r="S76" s="54">
        <f t="shared" si="98"/>
        <v>0.26178838127881865</v>
      </c>
    </row>
    <row r="77" spans="1:19" ht="14.65" customHeight="1" thickBot="1">
      <c r="A77" s="17" t="s">
        <v>18</v>
      </c>
      <c r="B77" s="144">
        <v>29265</v>
      </c>
      <c r="C77" s="144">
        <v>1055</v>
      </c>
      <c r="D77" s="20">
        <f t="shared" si="99"/>
        <v>3.6049888945839741</v>
      </c>
      <c r="E77" s="144">
        <v>30624</v>
      </c>
      <c r="F77" s="144">
        <v>637</v>
      </c>
      <c r="G77" s="20">
        <f t="shared" si="100"/>
        <v>2.080067920585162</v>
      </c>
      <c r="H77" s="259">
        <v>30969</v>
      </c>
      <c r="I77" s="259">
        <v>1226</v>
      </c>
      <c r="J77" s="20">
        <f t="shared" si="101"/>
        <v>3.9587975071846038</v>
      </c>
      <c r="K77" s="271">
        <v>30755</v>
      </c>
      <c r="L77" s="271">
        <v>1206</v>
      </c>
      <c r="M77" s="20">
        <f t="shared" si="102"/>
        <v>3.9213136075434889</v>
      </c>
      <c r="N77" s="271">
        <v>32088</v>
      </c>
      <c r="O77" s="271">
        <v>1210</v>
      </c>
      <c r="P77" s="255">
        <f t="shared" si="103"/>
        <v>3.7708800797806035</v>
      </c>
      <c r="Q77" s="178">
        <f t="shared" si="104"/>
        <v>2823</v>
      </c>
      <c r="R77" s="178">
        <f t="shared" si="97"/>
        <v>155</v>
      </c>
      <c r="S77" s="53">
        <f t="shared" si="98"/>
        <v>0.16589118519662938</v>
      </c>
    </row>
    <row r="78" spans="1:19" ht="14.65" customHeight="1" thickBot="1">
      <c r="A78" s="19" t="s">
        <v>19</v>
      </c>
      <c r="B78" s="147">
        <v>29650</v>
      </c>
      <c r="C78" s="147">
        <v>1582</v>
      </c>
      <c r="D78" s="21">
        <f t="shared" si="99"/>
        <v>5.3355817875210789</v>
      </c>
      <c r="E78" s="147">
        <v>29830</v>
      </c>
      <c r="F78" s="147">
        <v>852</v>
      </c>
      <c r="G78" s="21">
        <f t="shared" si="100"/>
        <v>2.8561850486087832</v>
      </c>
      <c r="H78" s="261">
        <v>31389</v>
      </c>
      <c r="I78" s="261">
        <v>1761</v>
      </c>
      <c r="J78" s="21">
        <f t="shared" si="101"/>
        <v>5.6102456274491059</v>
      </c>
      <c r="K78" s="273">
        <v>31096</v>
      </c>
      <c r="L78" s="273">
        <v>1671</v>
      </c>
      <c r="M78" s="21">
        <f t="shared" si="102"/>
        <v>5.3736815024440441</v>
      </c>
      <c r="N78" s="273">
        <v>31405</v>
      </c>
      <c r="O78" s="273">
        <v>1604</v>
      </c>
      <c r="P78" s="256">
        <f t="shared" si="103"/>
        <v>5.1074669638592578</v>
      </c>
      <c r="Q78" s="179">
        <f t="shared" si="104"/>
        <v>1755</v>
      </c>
      <c r="R78" s="179">
        <f t="shared" si="97"/>
        <v>22</v>
      </c>
      <c r="S78" s="54">
        <f t="shared" si="98"/>
        <v>-0.22811482366182112</v>
      </c>
    </row>
    <row r="79" spans="1:19" ht="14.65" customHeight="1" thickBot="1">
      <c r="A79" s="17" t="s">
        <v>20</v>
      </c>
      <c r="B79" s="144">
        <v>16066</v>
      </c>
      <c r="C79" s="144">
        <v>1175</v>
      </c>
      <c r="D79" s="20">
        <f t="shared" si="99"/>
        <v>7.3135814764098095</v>
      </c>
      <c r="E79" s="144">
        <v>15004</v>
      </c>
      <c r="F79" s="144">
        <v>658</v>
      </c>
      <c r="G79" s="20">
        <f t="shared" si="100"/>
        <v>4.3854972007464674</v>
      </c>
      <c r="H79" s="259">
        <v>15096</v>
      </c>
      <c r="I79" s="259">
        <v>1146</v>
      </c>
      <c r="J79" s="20">
        <f t="shared" si="101"/>
        <v>7.5914149443561207</v>
      </c>
      <c r="K79" s="271">
        <v>15848</v>
      </c>
      <c r="L79" s="271">
        <v>1155</v>
      </c>
      <c r="M79" s="20">
        <f t="shared" si="102"/>
        <v>7.2879858657243819</v>
      </c>
      <c r="N79" s="271">
        <v>15869</v>
      </c>
      <c r="O79" s="271">
        <v>1197</v>
      </c>
      <c r="P79" s="255">
        <f t="shared" si="103"/>
        <v>7.5430083811204236</v>
      </c>
      <c r="Q79" s="178">
        <f t="shared" si="104"/>
        <v>-197</v>
      </c>
      <c r="R79" s="178">
        <f t="shared" si="97"/>
        <v>22</v>
      </c>
      <c r="S79" s="53">
        <f t="shared" si="98"/>
        <v>0.22942690471061411</v>
      </c>
    </row>
    <row r="80" spans="1:19" ht="14.65" customHeight="1" thickBot="1">
      <c r="A80" s="145" t="s">
        <v>60</v>
      </c>
      <c r="B80" s="23">
        <v>402</v>
      </c>
      <c r="C80" s="23">
        <v>123</v>
      </c>
      <c r="D80" s="21">
        <f t="shared" si="99"/>
        <v>30.597014925373134</v>
      </c>
      <c r="E80" s="23">
        <v>371</v>
      </c>
      <c r="F80" s="23">
        <v>72</v>
      </c>
      <c r="G80" s="21">
        <f t="shared" si="100"/>
        <v>19.40700808625337</v>
      </c>
      <c r="H80" s="257">
        <v>350</v>
      </c>
      <c r="I80" s="257">
        <v>84</v>
      </c>
      <c r="J80" s="21">
        <f t="shared" si="101"/>
        <v>24</v>
      </c>
      <c r="K80" s="270">
        <v>293</v>
      </c>
      <c r="L80" s="270">
        <v>102</v>
      </c>
      <c r="M80" s="21">
        <f t="shared" si="102"/>
        <v>34.812286689419793</v>
      </c>
      <c r="N80" s="270">
        <v>309</v>
      </c>
      <c r="O80" s="270">
        <v>114</v>
      </c>
      <c r="P80" s="256">
        <f t="shared" si="103"/>
        <v>36.893203883495147</v>
      </c>
      <c r="Q80" s="52">
        <f t="shared" si="104"/>
        <v>-93</v>
      </c>
      <c r="R80" s="52">
        <f t="shared" si="97"/>
        <v>-9</v>
      </c>
      <c r="S80" s="54">
        <f t="shared" si="98"/>
        <v>6.2961889581220127</v>
      </c>
    </row>
    <row r="81" spans="1:19" ht="14.65" customHeight="1" thickBot="1">
      <c r="A81" s="84" t="s">
        <v>12</v>
      </c>
      <c r="B81" s="144">
        <f>SUM(B82:B86)</f>
        <v>25068</v>
      </c>
      <c r="C81" s="144">
        <f>SUM(C82:C86)</f>
        <v>300</v>
      </c>
      <c r="D81" s="20">
        <f t="shared" si="99"/>
        <v>1.1967448539971277</v>
      </c>
      <c r="E81" s="144">
        <f>SUM(E82:E86)</f>
        <v>25540</v>
      </c>
      <c r="F81" s="144">
        <f>SUM(F82:F86)</f>
        <v>183</v>
      </c>
      <c r="G81" s="20">
        <f t="shared" si="100"/>
        <v>0.71652310101801098</v>
      </c>
      <c r="H81" s="259">
        <v>25900</v>
      </c>
      <c r="I81" s="259">
        <v>391</v>
      </c>
      <c r="J81" s="20">
        <f t="shared" si="101"/>
        <v>1.5096525096525097</v>
      </c>
      <c r="K81" s="271">
        <f>SUM(K82:K86)</f>
        <v>25684</v>
      </c>
      <c r="L81" s="271">
        <f>SUM(L82:L86)</f>
        <v>283</v>
      </c>
      <c r="M81" s="20">
        <f t="shared" si="102"/>
        <v>1.1018532938794581</v>
      </c>
      <c r="N81" s="271">
        <f>SUM(N82:N86)</f>
        <v>27138</v>
      </c>
      <c r="O81" s="271">
        <f>SUM(O82:O86)</f>
        <v>161</v>
      </c>
      <c r="P81" s="255">
        <f t="shared" si="103"/>
        <v>0.59326405777876046</v>
      </c>
      <c r="Q81" s="178">
        <f t="shared" si="104"/>
        <v>2070</v>
      </c>
      <c r="R81" s="178">
        <f t="shared" si="97"/>
        <v>-139</v>
      </c>
      <c r="S81" s="53">
        <f t="shared" si="98"/>
        <v>-0.60348079621836725</v>
      </c>
    </row>
    <row r="82" spans="1:19" ht="14.65" customHeight="1" thickBot="1">
      <c r="A82" s="19" t="s">
        <v>113</v>
      </c>
      <c r="B82" s="147">
        <v>2998</v>
      </c>
      <c r="C82" s="147">
        <v>23</v>
      </c>
      <c r="D82" s="21">
        <f t="shared" si="99"/>
        <v>0.76717811874583053</v>
      </c>
      <c r="E82" s="147">
        <v>3002</v>
      </c>
      <c r="F82" s="147">
        <v>9</v>
      </c>
      <c r="G82" s="21">
        <f t="shared" si="100"/>
        <v>0.29980013324450366</v>
      </c>
      <c r="H82" s="261">
        <v>2958</v>
      </c>
      <c r="I82" s="261">
        <v>31</v>
      </c>
      <c r="J82" s="21">
        <f t="shared" si="101"/>
        <v>1.0480054090601758</v>
      </c>
      <c r="K82" s="273">
        <v>3070</v>
      </c>
      <c r="L82" s="273">
        <v>9</v>
      </c>
      <c r="M82" s="21">
        <f t="shared" si="102"/>
        <v>0.29315960912052119</v>
      </c>
      <c r="N82" s="273">
        <v>3111</v>
      </c>
      <c r="O82" s="273" t="s">
        <v>53</v>
      </c>
      <c r="P82" s="273" t="s">
        <v>53</v>
      </c>
      <c r="Q82" s="179">
        <f t="shared" si="104"/>
        <v>113</v>
      </c>
      <c r="R82" s="273" t="s">
        <v>53</v>
      </c>
      <c r="S82" s="273" t="s">
        <v>53</v>
      </c>
    </row>
    <row r="83" spans="1:19" ht="14.65" customHeight="1" thickBot="1">
      <c r="A83" s="17" t="s">
        <v>21</v>
      </c>
      <c r="B83" s="144">
        <v>6502</v>
      </c>
      <c r="C83" s="144">
        <v>46</v>
      </c>
      <c r="D83" s="20">
        <f t="shared" si="99"/>
        <v>0.70747462319286369</v>
      </c>
      <c r="E83" s="144">
        <v>6676</v>
      </c>
      <c r="F83" s="144">
        <v>33</v>
      </c>
      <c r="G83" s="20">
        <f t="shared" si="100"/>
        <v>0.49430796884361894</v>
      </c>
      <c r="H83" s="259">
        <v>6845</v>
      </c>
      <c r="I83" s="259">
        <v>75</v>
      </c>
      <c r="J83" s="20">
        <f t="shared" si="101"/>
        <v>1.0956902848794741</v>
      </c>
      <c r="K83" s="271">
        <v>6862</v>
      </c>
      <c r="L83" s="271">
        <v>51</v>
      </c>
      <c r="M83" s="20">
        <f t="shared" si="102"/>
        <v>0.74322354998542695</v>
      </c>
      <c r="N83" s="271">
        <v>7398</v>
      </c>
      <c r="O83" s="271">
        <v>27</v>
      </c>
      <c r="P83" s="255">
        <f t="shared" ref="P83" si="105">O83*100/N83</f>
        <v>0.36496350364963503</v>
      </c>
      <c r="Q83" s="178">
        <f t="shared" si="104"/>
        <v>896</v>
      </c>
      <c r="R83" s="178">
        <f t="shared" si="97"/>
        <v>-19</v>
      </c>
      <c r="S83" s="53">
        <f t="shared" si="98"/>
        <v>-0.34251111954322866</v>
      </c>
    </row>
    <row r="84" spans="1:19" ht="14.65" customHeight="1" thickBot="1">
      <c r="A84" s="19" t="s">
        <v>55</v>
      </c>
      <c r="B84" s="147">
        <v>6155</v>
      </c>
      <c r="C84" s="147">
        <v>63</v>
      </c>
      <c r="D84" s="21">
        <f t="shared" si="99"/>
        <v>1.0235580828594639</v>
      </c>
      <c r="E84" s="147">
        <v>6270</v>
      </c>
      <c r="F84" s="147">
        <v>40</v>
      </c>
      <c r="G84" s="21">
        <f t="shared" si="100"/>
        <v>0.63795853269537484</v>
      </c>
      <c r="H84" s="261">
        <v>6517</v>
      </c>
      <c r="I84" s="261">
        <v>91</v>
      </c>
      <c r="J84" s="21">
        <f t="shared" si="101"/>
        <v>1.3963480128893662</v>
      </c>
      <c r="K84" s="273">
        <v>6438</v>
      </c>
      <c r="L84" s="273">
        <v>67</v>
      </c>
      <c r="M84" s="21">
        <f t="shared" si="102"/>
        <v>1.0406958682820753</v>
      </c>
      <c r="N84" s="273">
        <v>6719</v>
      </c>
      <c r="O84" s="273" t="s">
        <v>53</v>
      </c>
      <c r="P84" s="273" t="s">
        <v>53</v>
      </c>
      <c r="Q84" s="179">
        <f t="shared" si="104"/>
        <v>564</v>
      </c>
      <c r="R84" s="273" t="s">
        <v>53</v>
      </c>
      <c r="S84" s="273" t="s">
        <v>53</v>
      </c>
    </row>
    <row r="85" spans="1:19" ht="14.65" customHeight="1" thickBot="1">
      <c r="A85" s="17" t="s">
        <v>56</v>
      </c>
      <c r="B85" s="144">
        <v>5258</v>
      </c>
      <c r="C85" s="142">
        <v>60</v>
      </c>
      <c r="D85" s="20">
        <f t="shared" si="99"/>
        <v>1.1411182959300115</v>
      </c>
      <c r="E85" s="144">
        <v>5409</v>
      </c>
      <c r="F85" s="142">
        <v>41</v>
      </c>
      <c r="G85" s="20">
        <f t="shared" si="100"/>
        <v>0.7579959327047513</v>
      </c>
      <c r="H85" s="259">
        <v>5497</v>
      </c>
      <c r="I85" s="259">
        <v>74</v>
      </c>
      <c r="J85" s="20">
        <f t="shared" si="101"/>
        <v>1.346188830271057</v>
      </c>
      <c r="K85" s="271">
        <v>5547</v>
      </c>
      <c r="L85" s="271">
        <v>73</v>
      </c>
      <c r="M85" s="20">
        <f t="shared" si="102"/>
        <v>1.3160266810888768</v>
      </c>
      <c r="N85" s="271">
        <v>5869</v>
      </c>
      <c r="O85" s="271">
        <v>54</v>
      </c>
      <c r="P85" s="255">
        <f t="shared" ref="P85:P86" si="106">O85*100/N85</f>
        <v>0.92008860112455271</v>
      </c>
      <c r="Q85" s="178">
        <f t="shared" si="104"/>
        <v>611</v>
      </c>
      <c r="R85" s="178">
        <f t="shared" si="97"/>
        <v>-6</v>
      </c>
      <c r="S85" s="53">
        <f t="shared" si="98"/>
        <v>-0.22102969480545875</v>
      </c>
    </row>
    <row r="86" spans="1:19" ht="14.65" customHeight="1" thickBot="1">
      <c r="A86" s="19" t="s">
        <v>114</v>
      </c>
      <c r="B86" s="147">
        <v>4155</v>
      </c>
      <c r="C86" s="141">
        <v>108</v>
      </c>
      <c r="D86" s="21">
        <f t="shared" si="99"/>
        <v>2.5992779783393503</v>
      </c>
      <c r="E86" s="147">
        <v>4183</v>
      </c>
      <c r="F86" s="141">
        <v>60</v>
      </c>
      <c r="G86" s="21">
        <f t="shared" si="100"/>
        <v>1.4343772412144393</v>
      </c>
      <c r="H86" s="261">
        <v>4083</v>
      </c>
      <c r="I86" s="261">
        <v>120</v>
      </c>
      <c r="J86" s="21">
        <f t="shared" si="101"/>
        <v>2.9390154298310067</v>
      </c>
      <c r="K86" s="273">
        <v>3767</v>
      </c>
      <c r="L86" s="273">
        <v>83</v>
      </c>
      <c r="M86" s="21">
        <f t="shared" si="102"/>
        <v>2.2033448367401114</v>
      </c>
      <c r="N86" s="273">
        <v>4041</v>
      </c>
      <c r="O86" s="273">
        <v>80</v>
      </c>
      <c r="P86" s="256">
        <f t="shared" si="106"/>
        <v>1.979707993071022</v>
      </c>
      <c r="Q86" s="179">
        <f t="shared" si="104"/>
        <v>-114</v>
      </c>
      <c r="R86" s="179">
        <f t="shared" si="97"/>
        <v>-28</v>
      </c>
      <c r="S86" s="54">
        <f t="shared" si="98"/>
        <v>-0.61956998526832829</v>
      </c>
    </row>
    <row r="87" spans="1:19" ht="14.65" customHeight="1" thickBot="1">
      <c r="A87" s="139"/>
      <c r="B87" s="365" t="s">
        <v>51</v>
      </c>
      <c r="C87" s="365"/>
      <c r="D87" s="365"/>
      <c r="E87" s="365"/>
      <c r="F87" s="365"/>
      <c r="G87" s="365"/>
      <c r="H87" s="365" t="s">
        <v>51</v>
      </c>
      <c r="I87" s="365"/>
      <c r="J87" s="365"/>
      <c r="K87" s="365"/>
      <c r="L87" s="365"/>
      <c r="M87" s="365"/>
      <c r="N87" s="365"/>
      <c r="O87" s="365"/>
      <c r="P87" s="365"/>
      <c r="Q87" s="365"/>
      <c r="R87" s="365"/>
      <c r="S87" s="365"/>
    </row>
    <row r="88" spans="1:19" ht="24.5" thickBot="1">
      <c r="A88" s="139"/>
      <c r="B88" s="362" t="s">
        <v>5</v>
      </c>
      <c r="C88" s="362"/>
      <c r="D88" s="129" t="s">
        <v>50</v>
      </c>
      <c r="E88" s="362" t="s">
        <v>5</v>
      </c>
      <c r="F88" s="362"/>
      <c r="G88" s="129" t="s">
        <v>50</v>
      </c>
      <c r="H88" s="362" t="s">
        <v>5</v>
      </c>
      <c r="I88" s="362"/>
      <c r="J88" s="129" t="s">
        <v>50</v>
      </c>
      <c r="K88" s="362" t="s">
        <v>5</v>
      </c>
      <c r="L88" s="362"/>
      <c r="M88" s="129" t="s">
        <v>50</v>
      </c>
      <c r="N88" s="362" t="s">
        <v>5</v>
      </c>
      <c r="O88" s="362"/>
      <c r="P88" s="319" t="s">
        <v>50</v>
      </c>
      <c r="Q88" s="362" t="s">
        <v>5</v>
      </c>
      <c r="R88" s="362"/>
      <c r="S88" s="322" t="s">
        <v>323</v>
      </c>
    </row>
    <row r="89" spans="1:19" ht="14.65" customHeight="1" thickBot="1">
      <c r="A89" s="13" t="s">
        <v>1</v>
      </c>
      <c r="B89" s="146">
        <f>B90+B91+B97</f>
        <v>278564</v>
      </c>
      <c r="C89" s="146">
        <f>C90+C91+C97</f>
        <v>15755</v>
      </c>
      <c r="D89" s="143">
        <f>C89*100/B89</f>
        <v>5.655791846756939</v>
      </c>
      <c r="E89" s="146">
        <f>E90+E91+E97</f>
        <v>284426</v>
      </c>
      <c r="F89" s="146">
        <f>F90+F91+F97</f>
        <v>11043</v>
      </c>
      <c r="G89" s="143">
        <f>F89*100/E89</f>
        <v>3.8825564470196112</v>
      </c>
      <c r="H89" s="264">
        <f>H90+H91+H97</f>
        <v>294061</v>
      </c>
      <c r="I89" s="264">
        <f>I90+I91+I97</f>
        <v>16789</v>
      </c>
      <c r="J89" s="143">
        <f>I89*100/H89</f>
        <v>5.7093596226633245</v>
      </c>
      <c r="K89" s="272">
        <f>K90+K91+K97</f>
        <v>296944</v>
      </c>
      <c r="L89" s="272">
        <f>L90+L91+L97</f>
        <v>16184</v>
      </c>
      <c r="M89" s="143">
        <f>L89*100/K89</f>
        <v>5.4501858936365108</v>
      </c>
      <c r="N89" s="272">
        <f>N90+N91+N97</f>
        <v>308033</v>
      </c>
      <c r="O89" s="272">
        <f>O90+O91+O97</f>
        <v>16333</v>
      </c>
      <c r="P89" s="258">
        <f>O89*100/N89</f>
        <v>5.302353968568303</v>
      </c>
      <c r="Q89" s="177">
        <f>N89-B89</f>
        <v>29469</v>
      </c>
      <c r="R89" s="177">
        <f t="shared" ref="R89:R102" si="107">O89-C89</f>
        <v>578</v>
      </c>
      <c r="S89" s="204">
        <f t="shared" ref="S89:S102" si="108">P89-D89</f>
        <v>-0.35343787818863603</v>
      </c>
    </row>
    <row r="90" spans="1:19" ht="14.65" customHeight="1" thickBot="1">
      <c r="A90" s="14" t="s">
        <v>4</v>
      </c>
      <c r="B90" s="23">
        <v>56711</v>
      </c>
      <c r="C90" s="23">
        <v>658</v>
      </c>
      <c r="D90" s="21">
        <f t="shared" ref="D90:D102" si="109">C90*100/B90</f>
        <v>1.160268730934034</v>
      </c>
      <c r="E90" s="23">
        <v>59280</v>
      </c>
      <c r="F90" s="23">
        <v>605</v>
      </c>
      <c r="G90" s="21">
        <f t="shared" ref="G90:G102" si="110">F90*100/E90</f>
        <v>1.0205802968960864</v>
      </c>
      <c r="H90" s="262">
        <v>61738</v>
      </c>
      <c r="I90" s="262">
        <v>728</v>
      </c>
      <c r="J90" s="21">
        <f t="shared" ref="J90:J102" si="111">I90*100/H90</f>
        <v>1.1791765201334672</v>
      </c>
      <c r="K90" s="270">
        <v>66037</v>
      </c>
      <c r="L90" s="270">
        <v>828</v>
      </c>
      <c r="M90" s="21">
        <f t="shared" ref="M90:M102" si="112">L90*100/K90</f>
        <v>1.2538425428169058</v>
      </c>
      <c r="N90" s="270">
        <v>69936</v>
      </c>
      <c r="O90" s="270">
        <v>784</v>
      </c>
      <c r="P90" s="256">
        <f t="shared" ref="P90:P102" si="113">O90*100/N90</f>
        <v>1.1210249370853351</v>
      </c>
      <c r="Q90" s="52">
        <f t="shared" ref="Q90:Q102" si="114">N90-B90</f>
        <v>13225</v>
      </c>
      <c r="R90" s="52">
        <f t="shared" si="107"/>
        <v>126</v>
      </c>
      <c r="S90" s="54">
        <f t="shared" si="108"/>
        <v>-3.9243793848698916E-2</v>
      </c>
    </row>
    <row r="91" spans="1:19" ht="14.65" customHeight="1" thickBot="1">
      <c r="A91" s="84" t="s">
        <v>24</v>
      </c>
      <c r="B91" s="144">
        <f>SUM(B92:B96)</f>
        <v>177991</v>
      </c>
      <c r="C91" s="144">
        <f>SUM(C92:C96)</f>
        <v>14441</v>
      </c>
      <c r="D91" s="20">
        <f t="shared" si="109"/>
        <v>8.1133315729447002</v>
      </c>
      <c r="E91" s="144">
        <f>SUM(E92:E96)</f>
        <v>179410</v>
      </c>
      <c r="F91" s="144">
        <f>SUM(F92:F96)</f>
        <v>9881</v>
      </c>
      <c r="G91" s="20">
        <f t="shared" si="110"/>
        <v>5.507496795050443</v>
      </c>
      <c r="H91" s="263">
        <v>185029</v>
      </c>
      <c r="I91" s="263">
        <v>15042</v>
      </c>
      <c r="J91" s="20">
        <f t="shared" si="111"/>
        <v>8.1295364510428101</v>
      </c>
      <c r="K91" s="271">
        <f>SUM(K92:K96)</f>
        <v>185755</v>
      </c>
      <c r="L91" s="271">
        <f>SUM(L92:L96)</f>
        <v>14540</v>
      </c>
      <c r="M91" s="20">
        <f t="shared" si="112"/>
        <v>7.8275147371537779</v>
      </c>
      <c r="N91" s="271">
        <f>SUM(N92:N96)</f>
        <v>190635</v>
      </c>
      <c r="O91" s="271">
        <f>SUM(O92:O96)</f>
        <v>14754</v>
      </c>
      <c r="P91" s="255">
        <f t="shared" si="113"/>
        <v>7.7393972775198678</v>
      </c>
      <c r="Q91" s="178">
        <f t="shared" si="114"/>
        <v>12644</v>
      </c>
      <c r="R91" s="178">
        <f t="shared" si="107"/>
        <v>313</v>
      </c>
      <c r="S91" s="53">
        <f t="shared" si="108"/>
        <v>-0.37393429542483236</v>
      </c>
    </row>
    <row r="92" spans="1:19" ht="14.65" customHeight="1" thickBot="1">
      <c r="A92" s="19" t="s">
        <v>17</v>
      </c>
      <c r="B92" s="147">
        <v>49078</v>
      </c>
      <c r="C92" s="147">
        <v>1989</v>
      </c>
      <c r="D92" s="21">
        <f t="shared" si="109"/>
        <v>4.0527323851827699</v>
      </c>
      <c r="E92" s="147">
        <v>49807</v>
      </c>
      <c r="F92" s="147">
        <v>1518</v>
      </c>
      <c r="G92" s="21">
        <f t="shared" si="110"/>
        <v>3.0477643704700141</v>
      </c>
      <c r="H92" s="265">
        <v>50317</v>
      </c>
      <c r="I92" s="265">
        <v>2107</v>
      </c>
      <c r="J92" s="21">
        <f t="shared" si="111"/>
        <v>4.1874515571278099</v>
      </c>
      <c r="K92" s="273">
        <v>51481</v>
      </c>
      <c r="L92" s="273">
        <v>2089</v>
      </c>
      <c r="M92" s="21">
        <f t="shared" si="112"/>
        <v>4.057807734892485</v>
      </c>
      <c r="N92" s="273">
        <v>52275</v>
      </c>
      <c r="O92" s="273">
        <v>2096</v>
      </c>
      <c r="P92" s="256">
        <f t="shared" si="113"/>
        <v>4.0095648015303684</v>
      </c>
      <c r="Q92" s="179">
        <f t="shared" si="114"/>
        <v>3197</v>
      </c>
      <c r="R92" s="179">
        <f t="shared" si="107"/>
        <v>107</v>
      </c>
      <c r="S92" s="54">
        <f t="shared" si="108"/>
        <v>-4.3167583652401476E-2</v>
      </c>
    </row>
    <row r="93" spans="1:19" ht="14.65" customHeight="1" thickBot="1">
      <c r="A93" s="17" t="s">
        <v>18</v>
      </c>
      <c r="B93" s="144">
        <v>50861</v>
      </c>
      <c r="C93" s="144">
        <v>3670</v>
      </c>
      <c r="D93" s="20">
        <f t="shared" si="109"/>
        <v>7.2157448732820821</v>
      </c>
      <c r="E93" s="144">
        <v>52715</v>
      </c>
      <c r="F93" s="144">
        <v>2496</v>
      </c>
      <c r="G93" s="20">
        <f t="shared" si="110"/>
        <v>4.7348951911220718</v>
      </c>
      <c r="H93" s="263">
        <v>54122</v>
      </c>
      <c r="I93" s="263">
        <v>3975</v>
      </c>
      <c r="J93" s="20">
        <f t="shared" si="111"/>
        <v>7.3445179409482284</v>
      </c>
      <c r="K93" s="271">
        <v>53022</v>
      </c>
      <c r="L93" s="271">
        <v>3692</v>
      </c>
      <c r="M93" s="20">
        <f t="shared" si="112"/>
        <v>6.9631473727886535</v>
      </c>
      <c r="N93" s="271">
        <v>55289</v>
      </c>
      <c r="O93" s="271">
        <v>3786</v>
      </c>
      <c r="P93" s="255">
        <f t="shared" si="113"/>
        <v>6.8476550489247412</v>
      </c>
      <c r="Q93" s="178">
        <f t="shared" si="114"/>
        <v>4428</v>
      </c>
      <c r="R93" s="178">
        <f t="shared" si="107"/>
        <v>116</v>
      </c>
      <c r="S93" s="53">
        <f t="shared" si="108"/>
        <v>-0.36808982435734094</v>
      </c>
    </row>
    <row r="94" spans="1:19" ht="14.65" customHeight="1" thickBot="1">
      <c r="A94" s="19" t="s">
        <v>19</v>
      </c>
      <c r="B94" s="147">
        <v>50669</v>
      </c>
      <c r="C94" s="147">
        <v>4753</v>
      </c>
      <c r="D94" s="21">
        <f t="shared" si="109"/>
        <v>9.3804890564250325</v>
      </c>
      <c r="E94" s="147">
        <v>50754</v>
      </c>
      <c r="F94" s="147">
        <v>3192</v>
      </c>
      <c r="G94" s="21">
        <f t="shared" si="110"/>
        <v>6.2891594751152615</v>
      </c>
      <c r="H94" s="265">
        <v>53598</v>
      </c>
      <c r="I94" s="265">
        <v>4896</v>
      </c>
      <c r="J94" s="21">
        <f t="shared" si="111"/>
        <v>9.134669204074779</v>
      </c>
      <c r="K94" s="273">
        <v>53388</v>
      </c>
      <c r="L94" s="273">
        <v>4892</v>
      </c>
      <c r="M94" s="21">
        <f t="shared" si="112"/>
        <v>9.1631078144901483</v>
      </c>
      <c r="N94" s="273">
        <v>54134</v>
      </c>
      <c r="O94" s="273">
        <v>4735</v>
      </c>
      <c r="P94" s="256">
        <f t="shared" si="113"/>
        <v>8.7468134628883885</v>
      </c>
      <c r="Q94" s="179">
        <f t="shared" si="114"/>
        <v>3465</v>
      </c>
      <c r="R94" s="179">
        <f t="shared" si="107"/>
        <v>-18</v>
      </c>
      <c r="S94" s="54">
        <f t="shared" si="108"/>
        <v>-0.63367559353664404</v>
      </c>
    </row>
    <row r="95" spans="1:19" ht="14.65" customHeight="1" thickBot="1">
      <c r="A95" s="17" t="s">
        <v>20</v>
      </c>
      <c r="B95" s="144">
        <v>26562</v>
      </c>
      <c r="C95" s="144">
        <v>3646</v>
      </c>
      <c r="D95" s="20">
        <f t="shared" si="109"/>
        <v>13.726376025901663</v>
      </c>
      <c r="E95" s="144">
        <v>25365</v>
      </c>
      <c r="F95" s="144">
        <v>2397</v>
      </c>
      <c r="G95" s="20">
        <f t="shared" si="110"/>
        <v>9.4500295683027797</v>
      </c>
      <c r="H95" s="263">
        <v>26208</v>
      </c>
      <c r="I95" s="263">
        <v>3659</v>
      </c>
      <c r="J95" s="20">
        <f t="shared" si="111"/>
        <v>13.961385836385837</v>
      </c>
      <c r="K95" s="271">
        <v>27114</v>
      </c>
      <c r="L95" s="271">
        <v>3510</v>
      </c>
      <c r="M95" s="20">
        <f t="shared" si="112"/>
        <v>12.945341889798629</v>
      </c>
      <c r="N95" s="271">
        <v>28207</v>
      </c>
      <c r="O95" s="271">
        <v>3745</v>
      </c>
      <c r="P95" s="255">
        <f t="shared" si="113"/>
        <v>13.276846172935796</v>
      </c>
      <c r="Q95" s="178">
        <f t="shared" si="114"/>
        <v>1645</v>
      </c>
      <c r="R95" s="178">
        <f t="shared" si="107"/>
        <v>99</v>
      </c>
      <c r="S95" s="53">
        <f t="shared" si="108"/>
        <v>-0.44952985296586689</v>
      </c>
    </row>
    <row r="96" spans="1:19" ht="14.65" customHeight="1" thickBot="1">
      <c r="A96" s="145" t="s">
        <v>60</v>
      </c>
      <c r="B96" s="23">
        <v>821</v>
      </c>
      <c r="C96" s="23">
        <v>383</v>
      </c>
      <c r="D96" s="21">
        <f t="shared" si="109"/>
        <v>46.650426309378808</v>
      </c>
      <c r="E96" s="23">
        <v>769</v>
      </c>
      <c r="F96" s="23">
        <v>278</v>
      </c>
      <c r="G96" s="21">
        <f t="shared" si="110"/>
        <v>36.150845253576072</v>
      </c>
      <c r="H96" s="262">
        <v>784</v>
      </c>
      <c r="I96" s="262">
        <v>405</v>
      </c>
      <c r="J96" s="21">
        <f t="shared" si="111"/>
        <v>51.658163265306122</v>
      </c>
      <c r="K96" s="270">
        <v>750</v>
      </c>
      <c r="L96" s="270">
        <v>357</v>
      </c>
      <c r="M96" s="21">
        <f t="shared" si="112"/>
        <v>47.6</v>
      </c>
      <c r="N96" s="270">
        <v>730</v>
      </c>
      <c r="O96" s="270">
        <v>392</v>
      </c>
      <c r="P96" s="256">
        <f t="shared" si="113"/>
        <v>53.698630136986303</v>
      </c>
      <c r="Q96" s="52">
        <f t="shared" si="114"/>
        <v>-91</v>
      </c>
      <c r="R96" s="52">
        <f t="shared" si="107"/>
        <v>9</v>
      </c>
      <c r="S96" s="54">
        <f t="shared" si="108"/>
        <v>7.0482038276074945</v>
      </c>
    </row>
    <row r="97" spans="1:19" ht="14.65" customHeight="1" thickBot="1">
      <c r="A97" s="84" t="s">
        <v>12</v>
      </c>
      <c r="B97" s="144">
        <f>SUM(B98:B102)</f>
        <v>43862</v>
      </c>
      <c r="C97" s="144">
        <f>SUM(C98:C102)</f>
        <v>656</v>
      </c>
      <c r="D97" s="20">
        <f t="shared" si="109"/>
        <v>1.4955998358487985</v>
      </c>
      <c r="E97" s="144">
        <f>SUM(E98:E102)</f>
        <v>45736</v>
      </c>
      <c r="F97" s="144">
        <f>SUM(F98:F102)</f>
        <v>557</v>
      </c>
      <c r="G97" s="20">
        <f t="shared" si="110"/>
        <v>1.2178590169669408</v>
      </c>
      <c r="H97" s="263">
        <v>47294</v>
      </c>
      <c r="I97" s="263">
        <v>1019</v>
      </c>
      <c r="J97" s="20">
        <f t="shared" si="111"/>
        <v>2.1546073497695266</v>
      </c>
      <c r="K97" s="271">
        <f>SUM(K98:K102)</f>
        <v>45152</v>
      </c>
      <c r="L97" s="271">
        <f>SUM(L98:L102)</f>
        <v>816</v>
      </c>
      <c r="M97" s="20">
        <f t="shared" si="112"/>
        <v>1.8072289156626506</v>
      </c>
      <c r="N97" s="271">
        <f>SUM(N98:N102)</f>
        <v>47462</v>
      </c>
      <c r="O97" s="271">
        <f>SUM(O98:O102)</f>
        <v>795</v>
      </c>
      <c r="P97" s="255">
        <f t="shared" si="113"/>
        <v>1.675024229910244</v>
      </c>
      <c r="Q97" s="178">
        <f t="shared" si="114"/>
        <v>3600</v>
      </c>
      <c r="R97" s="178">
        <f t="shared" si="107"/>
        <v>139</v>
      </c>
      <c r="S97" s="53">
        <f t="shared" si="108"/>
        <v>0.1794243940614455</v>
      </c>
    </row>
    <row r="98" spans="1:19" ht="14.65" customHeight="1" thickBot="1">
      <c r="A98" s="19" t="s">
        <v>113</v>
      </c>
      <c r="B98" s="147">
        <v>4999</v>
      </c>
      <c r="C98" s="147">
        <v>39</v>
      </c>
      <c r="D98" s="21">
        <f t="shared" si="109"/>
        <v>0.78015603120624122</v>
      </c>
      <c r="E98" s="147">
        <v>5173</v>
      </c>
      <c r="F98" s="147">
        <v>41</v>
      </c>
      <c r="G98" s="21">
        <f t="shared" si="110"/>
        <v>0.79257684129132033</v>
      </c>
      <c r="H98" s="265">
        <v>5105</v>
      </c>
      <c r="I98" s="265">
        <v>49</v>
      </c>
      <c r="J98" s="21">
        <f t="shared" si="111"/>
        <v>0.95984329089128306</v>
      </c>
      <c r="K98" s="273">
        <v>4697</v>
      </c>
      <c r="L98" s="273">
        <v>34</v>
      </c>
      <c r="M98" s="21">
        <f t="shared" si="112"/>
        <v>0.72386629763678945</v>
      </c>
      <c r="N98" s="273">
        <v>4724</v>
      </c>
      <c r="O98" s="273">
        <v>35</v>
      </c>
      <c r="P98" s="256">
        <f t="shared" si="113"/>
        <v>0.7408975444538527</v>
      </c>
      <c r="Q98" s="179">
        <f t="shared" si="114"/>
        <v>-275</v>
      </c>
      <c r="R98" s="179">
        <f t="shared" si="107"/>
        <v>-4</v>
      </c>
      <c r="S98" s="54">
        <f t="shared" si="108"/>
        <v>-3.9258486752388522E-2</v>
      </c>
    </row>
    <row r="99" spans="1:19" ht="14.65" customHeight="1" thickBot="1">
      <c r="A99" s="17" t="s">
        <v>21</v>
      </c>
      <c r="B99" s="144">
        <v>11543</v>
      </c>
      <c r="C99" s="144">
        <v>93</v>
      </c>
      <c r="D99" s="20">
        <f t="shared" si="109"/>
        <v>0.80568309798146065</v>
      </c>
      <c r="E99" s="144">
        <v>11976</v>
      </c>
      <c r="F99" s="144">
        <v>112</v>
      </c>
      <c r="G99" s="20">
        <f t="shared" si="110"/>
        <v>0.93520374081496327</v>
      </c>
      <c r="H99" s="263">
        <v>11913</v>
      </c>
      <c r="I99" s="263">
        <v>166</v>
      </c>
      <c r="J99" s="20">
        <f t="shared" si="111"/>
        <v>1.3934357424662134</v>
      </c>
      <c r="K99" s="271">
        <v>11568</v>
      </c>
      <c r="L99" s="271">
        <v>143</v>
      </c>
      <c r="M99" s="20">
        <f t="shared" si="112"/>
        <v>1.2361687413554634</v>
      </c>
      <c r="N99" s="271">
        <v>12676</v>
      </c>
      <c r="O99" s="271">
        <v>139</v>
      </c>
      <c r="P99" s="255">
        <f t="shared" si="113"/>
        <v>1.0965604291574629</v>
      </c>
      <c r="Q99" s="178">
        <f t="shared" si="114"/>
        <v>1133</v>
      </c>
      <c r="R99" s="178">
        <f t="shared" si="107"/>
        <v>46</v>
      </c>
      <c r="S99" s="53">
        <f t="shared" si="108"/>
        <v>0.29087733117600223</v>
      </c>
    </row>
    <row r="100" spans="1:19" ht="14.65" customHeight="1" thickBot="1">
      <c r="A100" s="19" t="s">
        <v>55</v>
      </c>
      <c r="B100" s="147">
        <v>10793</v>
      </c>
      <c r="C100" s="147">
        <v>149</v>
      </c>
      <c r="D100" s="21">
        <f t="shared" si="109"/>
        <v>1.380524413972019</v>
      </c>
      <c r="E100" s="147">
        <v>11465</v>
      </c>
      <c r="F100" s="147">
        <v>125</v>
      </c>
      <c r="G100" s="21">
        <f t="shared" si="110"/>
        <v>1.0902747492368077</v>
      </c>
      <c r="H100" s="265">
        <v>11858</v>
      </c>
      <c r="I100" s="265">
        <v>220</v>
      </c>
      <c r="J100" s="21">
        <f t="shared" si="111"/>
        <v>1.8552875695732838</v>
      </c>
      <c r="K100" s="273">
        <v>11087</v>
      </c>
      <c r="L100" s="273">
        <v>163</v>
      </c>
      <c r="M100" s="21">
        <f t="shared" si="112"/>
        <v>1.4701903129791647</v>
      </c>
      <c r="N100" s="273">
        <v>11628</v>
      </c>
      <c r="O100" s="273">
        <v>170</v>
      </c>
      <c r="P100" s="256">
        <f t="shared" si="113"/>
        <v>1.4619883040935673</v>
      </c>
      <c r="Q100" s="179">
        <f t="shared" si="114"/>
        <v>835</v>
      </c>
      <c r="R100" s="179">
        <f t="shared" si="107"/>
        <v>21</v>
      </c>
      <c r="S100" s="54">
        <f t="shared" si="108"/>
        <v>8.146389012154831E-2</v>
      </c>
    </row>
    <row r="101" spans="1:19" ht="14.65" customHeight="1" thickBot="1">
      <c r="A101" s="17" t="s">
        <v>56</v>
      </c>
      <c r="B101" s="144">
        <v>9212</v>
      </c>
      <c r="C101" s="142">
        <v>129</v>
      </c>
      <c r="D101" s="20">
        <f t="shared" si="109"/>
        <v>1.4003473729917499</v>
      </c>
      <c r="E101" s="144">
        <v>9502</v>
      </c>
      <c r="F101" s="142">
        <v>113</v>
      </c>
      <c r="G101" s="20">
        <f t="shared" si="110"/>
        <v>1.1892233214060197</v>
      </c>
      <c r="H101" s="263">
        <v>10329</v>
      </c>
      <c r="I101" s="263">
        <v>197</v>
      </c>
      <c r="J101" s="20">
        <f t="shared" si="111"/>
        <v>1.9072514280182011</v>
      </c>
      <c r="K101" s="271">
        <v>10054</v>
      </c>
      <c r="L101" s="271">
        <v>155</v>
      </c>
      <c r="M101" s="20">
        <f t="shared" si="112"/>
        <v>1.5416749552416948</v>
      </c>
      <c r="N101" s="271">
        <v>10176</v>
      </c>
      <c r="O101" s="271">
        <v>156</v>
      </c>
      <c r="P101" s="255">
        <f t="shared" si="113"/>
        <v>1.5330188679245282</v>
      </c>
      <c r="Q101" s="178">
        <f t="shared" si="114"/>
        <v>964</v>
      </c>
      <c r="R101" s="178">
        <f t="shared" si="107"/>
        <v>27</v>
      </c>
      <c r="S101" s="53">
        <f t="shared" si="108"/>
        <v>0.1326714949327783</v>
      </c>
    </row>
    <row r="102" spans="1:19" ht="14.65" customHeight="1" thickBot="1">
      <c r="A102" s="19" t="s">
        <v>114</v>
      </c>
      <c r="B102" s="147">
        <v>7315</v>
      </c>
      <c r="C102" s="141">
        <v>246</v>
      </c>
      <c r="D102" s="21">
        <f t="shared" si="109"/>
        <v>3.3629528366370471</v>
      </c>
      <c r="E102" s="147">
        <v>7620</v>
      </c>
      <c r="F102" s="141">
        <v>166</v>
      </c>
      <c r="G102" s="21">
        <f t="shared" si="110"/>
        <v>2.1784776902887137</v>
      </c>
      <c r="H102" s="265">
        <v>8089</v>
      </c>
      <c r="I102" s="265">
        <v>387</v>
      </c>
      <c r="J102" s="21">
        <f t="shared" si="111"/>
        <v>4.7842749412782792</v>
      </c>
      <c r="K102" s="273">
        <v>7746</v>
      </c>
      <c r="L102" s="273">
        <v>321</v>
      </c>
      <c r="M102" s="21">
        <f t="shared" si="112"/>
        <v>4.144074360960496</v>
      </c>
      <c r="N102" s="273">
        <v>8258</v>
      </c>
      <c r="O102" s="273">
        <v>295</v>
      </c>
      <c r="P102" s="256">
        <f t="shared" si="113"/>
        <v>3.5722935335432306</v>
      </c>
      <c r="Q102" s="179">
        <f t="shared" si="114"/>
        <v>943</v>
      </c>
      <c r="R102" s="179">
        <f t="shared" si="107"/>
        <v>49</v>
      </c>
      <c r="S102" s="54">
        <f t="shared" si="108"/>
        <v>0.20934069690618351</v>
      </c>
    </row>
    <row r="103" spans="1:19" ht="14.65" customHeight="1" thickBot="1">
      <c r="A103" s="139"/>
      <c r="B103" s="365" t="s">
        <v>9</v>
      </c>
      <c r="C103" s="365"/>
      <c r="D103" s="365"/>
      <c r="E103" s="365"/>
      <c r="F103" s="365"/>
      <c r="G103" s="365"/>
      <c r="H103" s="365" t="s">
        <v>9</v>
      </c>
      <c r="I103" s="365"/>
      <c r="J103" s="365"/>
      <c r="K103" s="365"/>
      <c r="L103" s="365"/>
      <c r="M103" s="365"/>
      <c r="N103" s="365"/>
      <c r="O103" s="365"/>
      <c r="P103" s="365"/>
      <c r="Q103" s="365"/>
      <c r="R103" s="365"/>
      <c r="S103" s="365"/>
    </row>
    <row r="104" spans="1:19" ht="24.5" thickBot="1">
      <c r="A104" s="139"/>
      <c r="B104" s="362" t="s">
        <v>5</v>
      </c>
      <c r="C104" s="362"/>
      <c r="D104" s="129" t="s">
        <v>50</v>
      </c>
      <c r="E104" s="362" t="s">
        <v>5</v>
      </c>
      <c r="F104" s="362"/>
      <c r="G104" s="129" t="s">
        <v>50</v>
      </c>
      <c r="H104" s="362" t="s">
        <v>5</v>
      </c>
      <c r="I104" s="362"/>
      <c r="J104" s="129" t="s">
        <v>50</v>
      </c>
      <c r="K104" s="362" t="s">
        <v>5</v>
      </c>
      <c r="L104" s="362"/>
      <c r="M104" s="129" t="s">
        <v>50</v>
      </c>
      <c r="N104" s="362" t="s">
        <v>5</v>
      </c>
      <c r="O104" s="362"/>
      <c r="P104" s="319" t="s">
        <v>50</v>
      </c>
      <c r="Q104" s="362" t="s">
        <v>5</v>
      </c>
      <c r="R104" s="362"/>
      <c r="S104" s="322" t="s">
        <v>323</v>
      </c>
    </row>
    <row r="105" spans="1:19" ht="14.65" customHeight="1" thickBot="1">
      <c r="A105" s="13" t="s">
        <v>1</v>
      </c>
      <c r="B105" s="146">
        <f>B106+B107+B113</f>
        <v>93458</v>
      </c>
      <c r="C105" s="146">
        <f>C106+C107+C113</f>
        <v>2417</v>
      </c>
      <c r="D105" s="143">
        <f>C105*100/B105</f>
        <v>2.5861884482869311</v>
      </c>
      <c r="E105" s="146">
        <f>E106+E107+E113</f>
        <v>95872</v>
      </c>
      <c r="F105" s="146">
        <f>F106+F107+F113</f>
        <v>1272</v>
      </c>
      <c r="G105" s="143">
        <f>F105*100/E105</f>
        <v>1.3267690253671562</v>
      </c>
      <c r="H105" s="268">
        <f>H106+H107+H113</f>
        <v>97372</v>
      </c>
      <c r="I105" s="268">
        <f>I106+I107+I113</f>
        <v>2723</v>
      </c>
      <c r="J105" s="143">
        <f>I105*100/H105</f>
        <v>2.7964918046255596</v>
      </c>
      <c r="K105" s="272">
        <f>K106+K107+K113</f>
        <v>104853</v>
      </c>
      <c r="L105" s="272">
        <f>L106+L107+L113</f>
        <v>2689</v>
      </c>
      <c r="M105" s="143">
        <f>L105*100/K105</f>
        <v>2.5645427407894861</v>
      </c>
      <c r="N105" s="272">
        <f>N106+N107+N113</f>
        <v>103780</v>
      </c>
      <c r="O105" s="272">
        <f>O106+O107+O113</f>
        <v>2655</v>
      </c>
      <c r="P105" s="258">
        <f>O105*100/N105</f>
        <v>2.5582963962227789</v>
      </c>
      <c r="Q105" s="177">
        <f>N105-B105</f>
        <v>10322</v>
      </c>
      <c r="R105" s="177">
        <f t="shared" ref="R105:R118" si="115">O105-C105</f>
        <v>238</v>
      </c>
      <c r="S105" s="204">
        <f t="shared" ref="S105:S118" si="116">P105-D105</f>
        <v>-2.7892052064152129E-2</v>
      </c>
    </row>
    <row r="106" spans="1:19" ht="14.65" customHeight="1" thickBot="1">
      <c r="A106" s="14" t="s">
        <v>4</v>
      </c>
      <c r="B106" s="23">
        <v>14131</v>
      </c>
      <c r="C106" s="23">
        <v>71</v>
      </c>
      <c r="D106" s="21">
        <f t="shared" ref="D106:D118" si="117">C106*100/B106</f>
        <v>0.50244144080390629</v>
      </c>
      <c r="E106" s="23">
        <v>15668</v>
      </c>
      <c r="F106" s="23">
        <v>46</v>
      </c>
      <c r="G106" s="21">
        <f t="shared" ref="G106:G118" si="118">F106*100/E106</f>
        <v>0.29359203472044931</v>
      </c>
      <c r="H106" s="266">
        <v>16598</v>
      </c>
      <c r="I106" s="266">
        <v>85</v>
      </c>
      <c r="J106" s="21">
        <f t="shared" ref="J106:J118" si="119">I106*100/H106</f>
        <v>0.51210989275816365</v>
      </c>
      <c r="K106" s="270">
        <v>18593</v>
      </c>
      <c r="L106" s="270">
        <v>111</v>
      </c>
      <c r="M106" s="21">
        <f t="shared" ref="M106:M118" si="120">L106*100/K106</f>
        <v>0.59699887054267731</v>
      </c>
      <c r="N106" s="270">
        <v>19899</v>
      </c>
      <c r="O106" s="270">
        <v>95</v>
      </c>
      <c r="P106" s="256">
        <f t="shared" ref="P106:P113" si="121">O106*100/N106</f>
        <v>0.47741092517211919</v>
      </c>
      <c r="Q106" s="52">
        <f t="shared" ref="Q106:Q118" si="122">N106-B106</f>
        <v>5768</v>
      </c>
      <c r="R106" s="52">
        <f t="shared" si="115"/>
        <v>24</v>
      </c>
      <c r="S106" s="54">
        <f t="shared" si="116"/>
        <v>-2.5030515631787098E-2</v>
      </c>
    </row>
    <row r="107" spans="1:19" ht="14.65" customHeight="1" thickBot="1">
      <c r="A107" s="84" t="s">
        <v>24</v>
      </c>
      <c r="B107" s="144">
        <f>SUM(B108:B112)</f>
        <v>65087</v>
      </c>
      <c r="C107" s="144">
        <f>SUM(C108:C112)</f>
        <v>2298</v>
      </c>
      <c r="D107" s="20">
        <f t="shared" si="117"/>
        <v>3.5306589641556685</v>
      </c>
      <c r="E107" s="144">
        <f>SUM(E108:E112)</f>
        <v>65954</v>
      </c>
      <c r="F107" s="144">
        <f>SUM(F108:F112)</f>
        <v>1152</v>
      </c>
      <c r="G107" s="20">
        <f t="shared" si="118"/>
        <v>1.7466719228553234</v>
      </c>
      <c r="H107" s="267">
        <v>66208</v>
      </c>
      <c r="I107" s="267">
        <v>2541</v>
      </c>
      <c r="J107" s="20">
        <f t="shared" si="119"/>
        <v>3.8379047849202514</v>
      </c>
      <c r="K107" s="271">
        <f>SUM(K108:K112)</f>
        <v>86061</v>
      </c>
      <c r="L107" s="271">
        <f>SUM(L108:L112)</f>
        <v>2517</v>
      </c>
      <c r="M107" s="20">
        <f t="shared" si="120"/>
        <v>2.9246697110189284</v>
      </c>
      <c r="N107" s="271">
        <f>SUM(N108:N112)</f>
        <v>68362</v>
      </c>
      <c r="O107" s="271">
        <f>SUM(O108:O112)</f>
        <v>2509</v>
      </c>
      <c r="P107" s="255">
        <f t="shared" si="121"/>
        <v>3.670167636991311</v>
      </c>
      <c r="Q107" s="178">
        <f t="shared" si="122"/>
        <v>3275</v>
      </c>
      <c r="R107" s="178">
        <f t="shared" si="115"/>
        <v>211</v>
      </c>
      <c r="S107" s="53">
        <f t="shared" si="116"/>
        <v>0.1395086728356425</v>
      </c>
    </row>
    <row r="108" spans="1:19" ht="14.65" customHeight="1" thickBot="1">
      <c r="A108" s="19" t="s">
        <v>17</v>
      </c>
      <c r="B108" s="147">
        <v>16982</v>
      </c>
      <c r="C108" s="147">
        <v>312</v>
      </c>
      <c r="D108" s="21">
        <f t="shared" si="117"/>
        <v>1.8372394299846897</v>
      </c>
      <c r="E108" s="147">
        <v>17462</v>
      </c>
      <c r="F108" s="147">
        <v>184</v>
      </c>
      <c r="G108" s="21">
        <f t="shared" si="118"/>
        <v>1.0537166418508761</v>
      </c>
      <c r="H108" s="269">
        <v>17390</v>
      </c>
      <c r="I108" s="269">
        <v>350</v>
      </c>
      <c r="J108" s="21">
        <f t="shared" si="119"/>
        <v>2.0126509488211615</v>
      </c>
      <c r="K108" s="273">
        <v>18593</v>
      </c>
      <c r="L108" s="273">
        <v>356</v>
      </c>
      <c r="M108" s="21">
        <f t="shared" si="120"/>
        <v>1.9146990802990373</v>
      </c>
      <c r="N108" s="273">
        <v>18516</v>
      </c>
      <c r="O108" s="273">
        <v>366</v>
      </c>
      <c r="P108" s="256">
        <f t="shared" si="121"/>
        <v>1.9766688269604666</v>
      </c>
      <c r="Q108" s="179">
        <f t="shared" si="122"/>
        <v>1534</v>
      </c>
      <c r="R108" s="179">
        <f t="shared" si="115"/>
        <v>54</v>
      </c>
      <c r="S108" s="54">
        <f t="shared" si="116"/>
        <v>0.13942939697577694</v>
      </c>
    </row>
    <row r="109" spans="1:19" ht="14.65" customHeight="1" thickBot="1">
      <c r="A109" s="17" t="s">
        <v>18</v>
      </c>
      <c r="B109" s="144">
        <v>18323</v>
      </c>
      <c r="C109" s="144">
        <v>603</v>
      </c>
      <c r="D109" s="20">
        <f t="shared" si="117"/>
        <v>3.2909458058178247</v>
      </c>
      <c r="E109" s="144">
        <v>19460</v>
      </c>
      <c r="F109" s="144">
        <v>308</v>
      </c>
      <c r="G109" s="20">
        <f t="shared" si="118"/>
        <v>1.5827338129496402</v>
      </c>
      <c r="H109" s="267">
        <v>19337</v>
      </c>
      <c r="I109" s="267">
        <v>680</v>
      </c>
      <c r="J109" s="20">
        <f t="shared" si="119"/>
        <v>3.5165744427780936</v>
      </c>
      <c r="K109" s="271">
        <v>18225</v>
      </c>
      <c r="L109" s="271">
        <v>654</v>
      </c>
      <c r="M109" s="20">
        <f t="shared" si="120"/>
        <v>3.5884773662551441</v>
      </c>
      <c r="N109" s="271">
        <v>19913</v>
      </c>
      <c r="O109" s="271">
        <v>686</v>
      </c>
      <c r="P109" s="255">
        <f t="shared" si="121"/>
        <v>3.4449856877416765</v>
      </c>
      <c r="Q109" s="178">
        <f t="shared" si="122"/>
        <v>1590</v>
      </c>
      <c r="R109" s="178">
        <f t="shared" si="115"/>
        <v>83</v>
      </c>
      <c r="S109" s="53">
        <f t="shared" si="116"/>
        <v>0.15403988192385176</v>
      </c>
    </row>
    <row r="110" spans="1:19" ht="14.65" customHeight="1" thickBot="1">
      <c r="A110" s="19" t="s">
        <v>19</v>
      </c>
      <c r="B110" s="147">
        <v>18835</v>
      </c>
      <c r="C110" s="147">
        <v>780</v>
      </c>
      <c r="D110" s="21">
        <f t="shared" si="117"/>
        <v>4.1412264401380412</v>
      </c>
      <c r="E110" s="147">
        <v>18913</v>
      </c>
      <c r="F110" s="147">
        <v>382</v>
      </c>
      <c r="G110" s="21">
        <f t="shared" si="118"/>
        <v>2.019774758102892</v>
      </c>
      <c r="H110" s="269">
        <v>19699</v>
      </c>
      <c r="I110" s="269">
        <v>860</v>
      </c>
      <c r="J110" s="21">
        <f t="shared" si="119"/>
        <v>4.3657038428346615</v>
      </c>
      <c r="K110" s="273">
        <v>19359</v>
      </c>
      <c r="L110" s="273">
        <v>875</v>
      </c>
      <c r="M110" s="21">
        <f t="shared" si="120"/>
        <v>4.5198615630972672</v>
      </c>
      <c r="N110" s="273">
        <v>19644</v>
      </c>
      <c r="O110" s="273">
        <v>844</v>
      </c>
      <c r="P110" s="256">
        <f t="shared" si="121"/>
        <v>4.2964772958664224</v>
      </c>
      <c r="Q110" s="179">
        <f t="shared" si="122"/>
        <v>809</v>
      </c>
      <c r="R110" s="179">
        <f t="shared" si="115"/>
        <v>64</v>
      </c>
      <c r="S110" s="54">
        <f t="shared" si="116"/>
        <v>0.15525085572838115</v>
      </c>
    </row>
    <row r="111" spans="1:19" ht="14.65" customHeight="1" thickBot="1">
      <c r="A111" s="17" t="s">
        <v>20</v>
      </c>
      <c r="B111" s="144">
        <v>10775</v>
      </c>
      <c r="C111" s="144">
        <v>548</v>
      </c>
      <c r="D111" s="20">
        <f t="shared" si="117"/>
        <v>5.08584686774942</v>
      </c>
      <c r="E111" s="144">
        <v>9921</v>
      </c>
      <c r="F111" s="144">
        <v>246</v>
      </c>
      <c r="G111" s="20">
        <f t="shared" si="118"/>
        <v>2.4795887511339583</v>
      </c>
      <c r="H111" s="267">
        <v>9542</v>
      </c>
      <c r="I111" s="267">
        <v>605</v>
      </c>
      <c r="J111" s="20">
        <f t="shared" si="119"/>
        <v>6.3403898553762312</v>
      </c>
      <c r="K111" s="271">
        <v>19744</v>
      </c>
      <c r="L111" s="271">
        <v>575</v>
      </c>
      <c r="M111" s="20">
        <f t="shared" si="120"/>
        <v>2.9122771474878446</v>
      </c>
      <c r="N111" s="271">
        <v>10158</v>
      </c>
      <c r="O111" s="271">
        <v>576</v>
      </c>
      <c r="P111" s="255">
        <f t="shared" si="121"/>
        <v>5.6704075605434143</v>
      </c>
      <c r="Q111" s="178">
        <f t="shared" si="122"/>
        <v>-617</v>
      </c>
      <c r="R111" s="178">
        <f t="shared" si="115"/>
        <v>28</v>
      </c>
      <c r="S111" s="53">
        <f t="shared" si="116"/>
        <v>0.58456069279399436</v>
      </c>
    </row>
    <row r="112" spans="1:19" ht="14.65" customHeight="1" thickBot="1">
      <c r="A112" s="145" t="s">
        <v>60</v>
      </c>
      <c r="B112" s="23">
        <v>172</v>
      </c>
      <c r="C112" s="23">
        <v>55</v>
      </c>
      <c r="D112" s="21">
        <f t="shared" si="117"/>
        <v>31.976744186046513</v>
      </c>
      <c r="E112" s="23">
        <v>198</v>
      </c>
      <c r="F112" s="23">
        <v>32</v>
      </c>
      <c r="G112" s="21">
        <f t="shared" si="118"/>
        <v>16.161616161616163</v>
      </c>
      <c r="H112" s="266">
        <v>240</v>
      </c>
      <c r="I112" s="266">
        <v>46</v>
      </c>
      <c r="J112" s="21">
        <f t="shared" si="119"/>
        <v>19.166666666666668</v>
      </c>
      <c r="K112" s="270">
        <v>10140</v>
      </c>
      <c r="L112" s="270">
        <v>57</v>
      </c>
      <c r="M112" s="21">
        <f t="shared" si="120"/>
        <v>0.56213017751479288</v>
      </c>
      <c r="N112" s="270">
        <v>131</v>
      </c>
      <c r="O112" s="270">
        <v>37</v>
      </c>
      <c r="P112" s="256">
        <f t="shared" si="121"/>
        <v>28.244274809160306</v>
      </c>
      <c r="Q112" s="52">
        <f t="shared" si="122"/>
        <v>-41</v>
      </c>
      <c r="R112" s="52">
        <f t="shared" si="115"/>
        <v>-18</v>
      </c>
      <c r="S112" s="54">
        <f t="shared" si="116"/>
        <v>-3.7324693768862076</v>
      </c>
    </row>
    <row r="113" spans="1:19" ht="14.65" customHeight="1" thickBot="1">
      <c r="A113" s="84" t="s">
        <v>12</v>
      </c>
      <c r="B113" s="144">
        <f>SUM(B114:B118)</f>
        <v>14240</v>
      </c>
      <c r="C113" s="144">
        <f>SUM(C114:C118)</f>
        <v>48</v>
      </c>
      <c r="D113" s="20">
        <f t="shared" si="117"/>
        <v>0.33707865168539325</v>
      </c>
      <c r="E113" s="144">
        <f>SUM(E114:E118)</f>
        <v>14250</v>
      </c>
      <c r="F113" s="144">
        <f>SUM(F114:F118)</f>
        <v>74</v>
      </c>
      <c r="G113" s="20">
        <f t="shared" si="118"/>
        <v>0.51929824561403504</v>
      </c>
      <c r="H113" s="267">
        <v>14566</v>
      </c>
      <c r="I113" s="267">
        <v>97</v>
      </c>
      <c r="J113" s="20">
        <f t="shared" si="119"/>
        <v>0.66593436770561587</v>
      </c>
      <c r="K113" s="271">
        <v>199</v>
      </c>
      <c r="L113" s="271">
        <f>SUM(L114:L118)</f>
        <v>61</v>
      </c>
      <c r="M113" s="20">
        <f t="shared" si="120"/>
        <v>30.653266331658291</v>
      </c>
      <c r="N113" s="271">
        <f>SUM(N114:N118)</f>
        <v>15519</v>
      </c>
      <c r="O113" s="271">
        <f>SUM(O114:O118)</f>
        <v>51</v>
      </c>
      <c r="P113" s="255">
        <f t="shared" si="121"/>
        <v>0.32862942199884015</v>
      </c>
      <c r="Q113" s="178">
        <f t="shared" si="122"/>
        <v>1279</v>
      </c>
      <c r="R113" s="178">
        <f t="shared" si="115"/>
        <v>3</v>
      </c>
      <c r="S113" s="53">
        <f t="shared" si="116"/>
        <v>-8.4492296865530947E-3</v>
      </c>
    </row>
    <row r="114" spans="1:19" ht="14.65" customHeight="1" thickBot="1">
      <c r="A114" s="19" t="s">
        <v>113</v>
      </c>
      <c r="B114" s="147">
        <v>1757</v>
      </c>
      <c r="C114" s="147">
        <v>5</v>
      </c>
      <c r="D114" s="21">
        <f t="shared" si="117"/>
        <v>0.28457598178713717</v>
      </c>
      <c r="E114" s="147">
        <v>1672</v>
      </c>
      <c r="F114" s="147">
        <v>4</v>
      </c>
      <c r="G114" s="21">
        <f t="shared" si="118"/>
        <v>0.23923444976076555</v>
      </c>
      <c r="H114" s="269">
        <v>1775</v>
      </c>
      <c r="I114" s="269">
        <v>11</v>
      </c>
      <c r="J114" s="21">
        <f t="shared" si="119"/>
        <v>0.61971830985915488</v>
      </c>
      <c r="K114" s="273">
        <v>1802</v>
      </c>
      <c r="L114" s="273">
        <v>3</v>
      </c>
      <c r="M114" s="21">
        <f t="shared" si="120"/>
        <v>0.16648168701442842</v>
      </c>
      <c r="N114" s="273">
        <v>1785</v>
      </c>
      <c r="O114" s="273" t="s">
        <v>53</v>
      </c>
      <c r="P114" s="273" t="s">
        <v>53</v>
      </c>
      <c r="Q114" s="179">
        <f t="shared" si="122"/>
        <v>28</v>
      </c>
      <c r="R114" s="273" t="s">
        <v>53</v>
      </c>
      <c r="S114" s="273" t="s">
        <v>53</v>
      </c>
    </row>
    <row r="115" spans="1:19" ht="14.65" customHeight="1" thickBot="1">
      <c r="A115" s="17" t="s">
        <v>21</v>
      </c>
      <c r="B115" s="144">
        <v>3944</v>
      </c>
      <c r="C115" s="144">
        <v>6</v>
      </c>
      <c r="D115" s="20">
        <f t="shared" si="117"/>
        <v>0.15212981744421908</v>
      </c>
      <c r="E115" s="144">
        <v>3935</v>
      </c>
      <c r="F115" s="144">
        <v>17</v>
      </c>
      <c r="G115" s="20">
        <f t="shared" si="118"/>
        <v>0.43202033036848791</v>
      </c>
      <c r="H115" s="267">
        <v>3842</v>
      </c>
      <c r="I115" s="267">
        <v>7</v>
      </c>
      <c r="J115" s="20">
        <f t="shared" si="119"/>
        <v>0.18219677251431546</v>
      </c>
      <c r="K115" s="271">
        <v>4001</v>
      </c>
      <c r="L115" s="271">
        <v>5</v>
      </c>
      <c r="M115" s="20">
        <f t="shared" si="120"/>
        <v>0.12496875781054737</v>
      </c>
      <c r="N115" s="271">
        <v>4451</v>
      </c>
      <c r="O115" s="271">
        <v>16</v>
      </c>
      <c r="P115" s="255">
        <f t="shared" ref="P115" si="123">O115*100/N115</f>
        <v>0.35946978207144464</v>
      </c>
      <c r="Q115" s="178">
        <f t="shared" si="122"/>
        <v>507</v>
      </c>
      <c r="R115" s="178">
        <f t="shared" si="115"/>
        <v>10</v>
      </c>
      <c r="S115" s="53">
        <f t="shared" si="116"/>
        <v>0.20733996462722556</v>
      </c>
    </row>
    <row r="116" spans="1:19" ht="14.65" customHeight="1" thickBot="1">
      <c r="A116" s="19" t="s">
        <v>55</v>
      </c>
      <c r="B116" s="147">
        <v>3452</v>
      </c>
      <c r="C116" s="147">
        <v>13</v>
      </c>
      <c r="D116" s="21">
        <f t="shared" si="117"/>
        <v>0.37659327925840091</v>
      </c>
      <c r="E116" s="147">
        <v>3700</v>
      </c>
      <c r="F116" s="147">
        <v>19</v>
      </c>
      <c r="G116" s="21">
        <f t="shared" si="118"/>
        <v>0.51351351351351349</v>
      </c>
      <c r="H116" s="269">
        <v>3783</v>
      </c>
      <c r="I116" s="269">
        <v>21</v>
      </c>
      <c r="J116" s="21">
        <f t="shared" si="119"/>
        <v>0.55511498810467885</v>
      </c>
      <c r="K116" s="273">
        <v>3642</v>
      </c>
      <c r="L116" s="273">
        <v>11</v>
      </c>
      <c r="M116" s="21">
        <f t="shared" si="120"/>
        <v>0.30203185063152116</v>
      </c>
      <c r="N116" s="273">
        <v>3931</v>
      </c>
      <c r="O116" s="273" t="s">
        <v>53</v>
      </c>
      <c r="P116" s="273" t="s">
        <v>53</v>
      </c>
      <c r="Q116" s="179">
        <f t="shared" si="122"/>
        <v>479</v>
      </c>
      <c r="R116" s="273" t="s">
        <v>53</v>
      </c>
      <c r="S116" s="273" t="s">
        <v>53</v>
      </c>
    </row>
    <row r="117" spans="1:19" ht="14.65" customHeight="1" thickBot="1">
      <c r="A117" s="17" t="s">
        <v>56</v>
      </c>
      <c r="B117" s="144">
        <v>2975</v>
      </c>
      <c r="C117" s="142">
        <v>10</v>
      </c>
      <c r="D117" s="20">
        <f t="shared" si="117"/>
        <v>0.33613445378151263</v>
      </c>
      <c r="E117" s="144">
        <v>2898</v>
      </c>
      <c r="F117" s="142">
        <v>14</v>
      </c>
      <c r="G117" s="20">
        <f t="shared" si="118"/>
        <v>0.48309178743961351</v>
      </c>
      <c r="H117" s="267">
        <v>3141</v>
      </c>
      <c r="I117" s="267">
        <v>22</v>
      </c>
      <c r="J117" s="20">
        <f t="shared" si="119"/>
        <v>0.70041388092964019</v>
      </c>
      <c r="K117" s="271">
        <v>3228</v>
      </c>
      <c r="L117" s="271">
        <v>16</v>
      </c>
      <c r="M117" s="20">
        <f t="shared" si="120"/>
        <v>0.49566294919454773</v>
      </c>
      <c r="N117" s="271">
        <v>3181</v>
      </c>
      <c r="O117" s="271">
        <v>11</v>
      </c>
      <c r="P117" s="255">
        <f t="shared" ref="P117:P118" si="124">O117*100/N117</f>
        <v>0.34580320653882429</v>
      </c>
      <c r="Q117" s="178">
        <f t="shared" si="122"/>
        <v>206</v>
      </c>
      <c r="R117" s="178">
        <f t="shared" si="115"/>
        <v>1</v>
      </c>
      <c r="S117" s="53">
        <f t="shared" si="116"/>
        <v>9.6687527573116605E-3</v>
      </c>
    </row>
    <row r="118" spans="1:19" ht="14.65" customHeight="1" thickBot="1">
      <c r="A118" s="19" t="s">
        <v>114</v>
      </c>
      <c r="B118" s="147">
        <v>2112</v>
      </c>
      <c r="C118" s="141">
        <v>14</v>
      </c>
      <c r="D118" s="21">
        <f t="shared" si="117"/>
        <v>0.66287878787878785</v>
      </c>
      <c r="E118" s="147">
        <v>2045</v>
      </c>
      <c r="F118" s="141">
        <v>20</v>
      </c>
      <c r="G118" s="21">
        <f t="shared" si="118"/>
        <v>0.97799511002444983</v>
      </c>
      <c r="H118" s="269">
        <v>2025</v>
      </c>
      <c r="I118" s="269">
        <v>36</v>
      </c>
      <c r="J118" s="21">
        <f t="shared" si="119"/>
        <v>1.7777777777777777</v>
      </c>
      <c r="K118" s="273">
        <v>2079</v>
      </c>
      <c r="L118" s="273">
        <v>26</v>
      </c>
      <c r="M118" s="21">
        <f t="shared" si="120"/>
        <v>1.2506012506012505</v>
      </c>
      <c r="N118" s="273">
        <v>2171</v>
      </c>
      <c r="O118" s="273">
        <v>24</v>
      </c>
      <c r="P118" s="256">
        <f t="shared" si="124"/>
        <v>1.1054813450023031</v>
      </c>
      <c r="Q118" s="179">
        <f t="shared" si="122"/>
        <v>59</v>
      </c>
      <c r="R118" s="179">
        <f t="shared" si="115"/>
        <v>10</v>
      </c>
      <c r="S118" s="54">
        <f t="shared" si="116"/>
        <v>0.44260255712351526</v>
      </c>
    </row>
    <row r="119" spans="1:19" ht="14.65" customHeight="1" thickBot="1">
      <c r="A119" s="139"/>
      <c r="B119" s="365" t="s">
        <v>6</v>
      </c>
      <c r="C119" s="365"/>
      <c r="D119" s="365"/>
      <c r="E119" s="365"/>
      <c r="F119" s="365"/>
      <c r="G119" s="365"/>
      <c r="H119" s="365" t="s">
        <v>6</v>
      </c>
      <c r="I119" s="365"/>
      <c r="J119" s="365"/>
      <c r="K119" s="365"/>
      <c r="L119" s="365"/>
      <c r="M119" s="365"/>
      <c r="N119" s="365"/>
      <c r="O119" s="365"/>
      <c r="P119" s="365"/>
      <c r="Q119" s="365"/>
      <c r="R119" s="365"/>
      <c r="S119" s="365"/>
    </row>
    <row r="120" spans="1:19" ht="24.5" thickBot="1">
      <c r="A120" s="139"/>
      <c r="B120" s="362" t="s">
        <v>5</v>
      </c>
      <c r="C120" s="362"/>
      <c r="D120" s="129" t="s">
        <v>50</v>
      </c>
      <c r="E120" s="362" t="s">
        <v>5</v>
      </c>
      <c r="F120" s="362"/>
      <c r="G120" s="129" t="s">
        <v>50</v>
      </c>
      <c r="H120" s="362" t="s">
        <v>5</v>
      </c>
      <c r="I120" s="362"/>
      <c r="J120" s="129" t="s">
        <v>50</v>
      </c>
      <c r="K120" s="362" t="s">
        <v>5</v>
      </c>
      <c r="L120" s="362"/>
      <c r="M120" s="129" t="s">
        <v>50</v>
      </c>
      <c r="N120" s="362" t="s">
        <v>5</v>
      </c>
      <c r="O120" s="362"/>
      <c r="P120" s="319" t="s">
        <v>50</v>
      </c>
      <c r="Q120" s="362" t="s">
        <v>5</v>
      </c>
      <c r="R120" s="362"/>
      <c r="S120" s="322" t="s">
        <v>323</v>
      </c>
    </row>
    <row r="121" spans="1:19" ht="14.65" customHeight="1" thickBot="1">
      <c r="A121" s="13" t="s">
        <v>1</v>
      </c>
      <c r="B121" s="146">
        <f>B122+B123+B129</f>
        <v>365648</v>
      </c>
      <c r="C121" s="146">
        <f>C122+C123+C129</f>
        <v>8230</v>
      </c>
      <c r="D121" s="143">
        <f>C121*100/B121</f>
        <v>2.2507985822430316</v>
      </c>
      <c r="E121" s="146">
        <f>E122+E123+E129</f>
        <v>385137</v>
      </c>
      <c r="F121" s="146">
        <f>F122+F123+F129</f>
        <v>5838</v>
      </c>
      <c r="G121" s="143">
        <f>F121*100/E121</f>
        <v>1.5158242391668419</v>
      </c>
      <c r="H121" s="272">
        <f>H122+H123+H129</f>
        <v>401786</v>
      </c>
      <c r="I121" s="272">
        <f>I122+I123+I129</f>
        <v>9631</v>
      </c>
      <c r="J121" s="143">
        <f>I121*100/H121</f>
        <v>2.3970471843220023</v>
      </c>
      <c r="K121" s="272">
        <f>K122+K123+K129</f>
        <v>414002</v>
      </c>
      <c r="L121" s="272">
        <f>L122+L123+L129</f>
        <v>9848</v>
      </c>
      <c r="M121" s="143">
        <f>L121*100/K121</f>
        <v>2.3787324698914496</v>
      </c>
      <c r="N121" s="272">
        <f>N122+N123+N129</f>
        <v>432547</v>
      </c>
      <c r="O121" s="272">
        <f>O122+O123+O129</f>
        <v>9668</v>
      </c>
      <c r="P121" s="258">
        <f>O121*100/N121</f>
        <v>2.2351328294959854</v>
      </c>
      <c r="Q121" s="177">
        <f>N121-B121</f>
        <v>66899</v>
      </c>
      <c r="R121" s="177">
        <f t="shared" ref="R121:R134" si="125">O121-C121</f>
        <v>1438</v>
      </c>
      <c r="S121" s="204">
        <f t="shared" ref="S121:S134" si="126">P121-D121</f>
        <v>-1.5665752747046291E-2</v>
      </c>
    </row>
    <row r="122" spans="1:19" ht="14.65" customHeight="1" thickBot="1">
      <c r="A122" s="14" t="s">
        <v>4</v>
      </c>
      <c r="B122" s="23">
        <v>90265</v>
      </c>
      <c r="C122" s="23">
        <v>390</v>
      </c>
      <c r="D122" s="21">
        <f t="shared" ref="D122:D134" si="127">C122*100/B122</f>
        <v>0.43206115327092448</v>
      </c>
      <c r="E122" s="23">
        <v>96990</v>
      </c>
      <c r="F122" s="23">
        <v>360</v>
      </c>
      <c r="G122" s="21">
        <f t="shared" ref="G122:G134" si="128">F122*100/E122</f>
        <v>0.3711722858026601</v>
      </c>
      <c r="H122" s="270">
        <v>103945</v>
      </c>
      <c r="I122" s="270">
        <v>547</v>
      </c>
      <c r="J122" s="21">
        <f t="shared" ref="J122:J134" si="129">I122*100/H122</f>
        <v>0.52623983837606425</v>
      </c>
      <c r="K122" s="270">
        <v>112239</v>
      </c>
      <c r="L122" s="270">
        <v>600</v>
      </c>
      <c r="M122" s="21">
        <f t="shared" ref="M122:M134" si="130">L122*100/K122</f>
        <v>0.53457354395530965</v>
      </c>
      <c r="N122" s="270">
        <v>120993</v>
      </c>
      <c r="O122" s="270">
        <v>598</v>
      </c>
      <c r="P122" s="256">
        <f t="shared" ref="P122:P134" si="131">O122*100/N122</f>
        <v>0.49424346863041663</v>
      </c>
      <c r="Q122" s="52">
        <f t="shared" ref="Q122:Q134" si="132">N122-B122</f>
        <v>30728</v>
      </c>
      <c r="R122" s="52">
        <f t="shared" si="125"/>
        <v>208</v>
      </c>
      <c r="S122" s="54">
        <f t="shared" si="126"/>
        <v>6.2182315359492146E-2</v>
      </c>
    </row>
    <row r="123" spans="1:19" ht="14.65" customHeight="1" thickBot="1">
      <c r="A123" s="84" t="s">
        <v>24</v>
      </c>
      <c r="B123" s="144">
        <f>SUM(B124:B128)</f>
        <v>203589</v>
      </c>
      <c r="C123" s="144">
        <f>SUM(C124:C128)</f>
        <v>7087</v>
      </c>
      <c r="D123" s="20">
        <f t="shared" si="127"/>
        <v>3.4810328652333871</v>
      </c>
      <c r="E123" s="144">
        <f>SUM(E124:E128)</f>
        <v>212807</v>
      </c>
      <c r="F123" s="144">
        <f>SUM(F124:F128)</f>
        <v>4829</v>
      </c>
      <c r="G123" s="20">
        <f t="shared" si="128"/>
        <v>2.2691922728105749</v>
      </c>
      <c r="H123" s="271">
        <v>220579</v>
      </c>
      <c r="I123" s="271">
        <v>8022</v>
      </c>
      <c r="J123" s="20">
        <f t="shared" si="129"/>
        <v>3.6367922603693006</v>
      </c>
      <c r="K123" s="271">
        <f>SUM(K124:K128)</f>
        <v>230400</v>
      </c>
      <c r="L123" s="271">
        <f>SUM(L124:L128)</f>
        <v>8261</v>
      </c>
      <c r="M123" s="20">
        <f t="shared" si="130"/>
        <v>3.5855034722222223</v>
      </c>
      <c r="N123" s="271">
        <f>SUM(N124:N128)</f>
        <v>239886</v>
      </c>
      <c r="O123" s="271">
        <f>SUM(O124:O128)</f>
        <v>8164</v>
      </c>
      <c r="P123" s="255">
        <f t="shared" si="131"/>
        <v>3.4032832261991111</v>
      </c>
      <c r="Q123" s="178">
        <f t="shared" si="132"/>
        <v>36297</v>
      </c>
      <c r="R123" s="178">
        <f t="shared" si="125"/>
        <v>1077</v>
      </c>
      <c r="S123" s="53">
        <f t="shared" si="126"/>
        <v>-7.7749639034276008E-2</v>
      </c>
    </row>
    <row r="124" spans="1:19" ht="14.65" customHeight="1" thickBot="1">
      <c r="A124" s="19" t="s">
        <v>17</v>
      </c>
      <c r="B124" s="147">
        <v>59716</v>
      </c>
      <c r="C124" s="147">
        <v>1050</v>
      </c>
      <c r="D124" s="21">
        <f t="shared" si="127"/>
        <v>1.7583227275771987</v>
      </c>
      <c r="E124" s="147">
        <v>62252</v>
      </c>
      <c r="F124" s="147">
        <v>759</v>
      </c>
      <c r="G124" s="21">
        <f t="shared" si="128"/>
        <v>1.2192379361305661</v>
      </c>
      <c r="H124" s="273">
        <v>63979</v>
      </c>
      <c r="I124" s="273">
        <v>1207</v>
      </c>
      <c r="J124" s="21">
        <f t="shared" si="129"/>
        <v>1.886556526360212</v>
      </c>
      <c r="K124" s="273">
        <v>67679</v>
      </c>
      <c r="L124" s="273">
        <v>1286</v>
      </c>
      <c r="M124" s="21">
        <f t="shared" si="130"/>
        <v>1.9001462787570738</v>
      </c>
      <c r="N124" s="273">
        <v>70267</v>
      </c>
      <c r="O124" s="273">
        <v>1232</v>
      </c>
      <c r="P124" s="256">
        <f t="shared" si="131"/>
        <v>1.7533123656908649</v>
      </c>
      <c r="Q124" s="179">
        <f t="shared" si="132"/>
        <v>10551</v>
      </c>
      <c r="R124" s="179">
        <f t="shared" si="125"/>
        <v>182</v>
      </c>
      <c r="S124" s="54">
        <f t="shared" si="126"/>
        <v>-5.0103618863337473E-3</v>
      </c>
    </row>
    <row r="125" spans="1:19" ht="14.65" customHeight="1" thickBot="1">
      <c r="A125" s="17" t="s">
        <v>18</v>
      </c>
      <c r="B125" s="144">
        <v>58677</v>
      </c>
      <c r="C125" s="144">
        <v>1847</v>
      </c>
      <c r="D125" s="20">
        <f t="shared" si="127"/>
        <v>3.1477410228880141</v>
      </c>
      <c r="E125" s="144">
        <v>62931</v>
      </c>
      <c r="F125" s="144">
        <v>1258</v>
      </c>
      <c r="G125" s="20">
        <f t="shared" si="128"/>
        <v>1.999014793980709</v>
      </c>
      <c r="H125" s="271">
        <v>64867</v>
      </c>
      <c r="I125" s="271">
        <v>2093</v>
      </c>
      <c r="J125" s="20">
        <f t="shared" si="129"/>
        <v>3.2266021243467402</v>
      </c>
      <c r="K125" s="271">
        <v>66598</v>
      </c>
      <c r="L125" s="271">
        <v>2071</v>
      </c>
      <c r="M125" s="20">
        <f t="shared" si="130"/>
        <v>3.1097029940839063</v>
      </c>
      <c r="N125" s="271">
        <v>70583</v>
      </c>
      <c r="O125" s="271">
        <v>2169</v>
      </c>
      <c r="P125" s="255">
        <f t="shared" si="131"/>
        <v>3.0729779125285126</v>
      </c>
      <c r="Q125" s="178">
        <f t="shared" si="132"/>
        <v>11906</v>
      </c>
      <c r="R125" s="178">
        <f t="shared" si="125"/>
        <v>322</v>
      </c>
      <c r="S125" s="53">
        <f t="shared" si="126"/>
        <v>-7.476311035950145E-2</v>
      </c>
    </row>
    <row r="126" spans="1:19" ht="14.65" customHeight="1" thickBot="1">
      <c r="A126" s="19" t="s">
        <v>19</v>
      </c>
      <c r="B126" s="147">
        <v>56277</v>
      </c>
      <c r="C126" s="147">
        <v>2306</v>
      </c>
      <c r="D126" s="21">
        <f t="shared" si="127"/>
        <v>4.0975887129733284</v>
      </c>
      <c r="E126" s="147">
        <v>58971</v>
      </c>
      <c r="F126" s="147">
        <v>1607</v>
      </c>
      <c r="G126" s="21">
        <f t="shared" si="128"/>
        <v>2.7250682538875042</v>
      </c>
      <c r="H126" s="273">
        <v>62141</v>
      </c>
      <c r="I126" s="273">
        <v>2673</v>
      </c>
      <c r="J126" s="21">
        <f t="shared" si="129"/>
        <v>4.3015078611544713</v>
      </c>
      <c r="K126" s="273">
        <v>64440</v>
      </c>
      <c r="L126" s="273">
        <v>2775</v>
      </c>
      <c r="M126" s="21">
        <f t="shared" si="130"/>
        <v>4.3063314711359402</v>
      </c>
      <c r="N126" s="273">
        <v>66369</v>
      </c>
      <c r="O126" s="273">
        <v>2618</v>
      </c>
      <c r="P126" s="256">
        <f t="shared" si="131"/>
        <v>3.9446126956862391</v>
      </c>
      <c r="Q126" s="179">
        <f t="shared" si="132"/>
        <v>10092</v>
      </c>
      <c r="R126" s="179">
        <f t="shared" si="125"/>
        <v>312</v>
      </c>
      <c r="S126" s="54">
        <f t="shared" si="126"/>
        <v>-0.15297601728708932</v>
      </c>
    </row>
    <row r="127" spans="1:19" ht="14.65" customHeight="1" thickBot="1">
      <c r="A127" s="17" t="s">
        <v>20</v>
      </c>
      <c r="B127" s="144">
        <v>27906</v>
      </c>
      <c r="C127" s="144">
        <v>1725</v>
      </c>
      <c r="D127" s="20">
        <f t="shared" si="127"/>
        <v>6.181466351322296</v>
      </c>
      <c r="E127" s="144">
        <v>27943</v>
      </c>
      <c r="F127" s="144">
        <v>1084</v>
      </c>
      <c r="G127" s="20">
        <f t="shared" si="128"/>
        <v>3.8793257703181476</v>
      </c>
      <c r="H127" s="271">
        <v>28799</v>
      </c>
      <c r="I127" s="271">
        <v>1872</v>
      </c>
      <c r="J127" s="20">
        <f t="shared" si="129"/>
        <v>6.5002257022813295</v>
      </c>
      <c r="K127" s="271">
        <v>30804</v>
      </c>
      <c r="L127" s="271">
        <v>1945</v>
      </c>
      <c r="M127" s="20">
        <f t="shared" si="130"/>
        <v>6.3141150499935073</v>
      </c>
      <c r="N127" s="271">
        <v>32035</v>
      </c>
      <c r="O127" s="271">
        <v>1964</v>
      </c>
      <c r="P127" s="255">
        <f t="shared" si="131"/>
        <v>6.1307944435773374</v>
      </c>
      <c r="Q127" s="178">
        <f t="shared" si="132"/>
        <v>4129</v>
      </c>
      <c r="R127" s="178">
        <f t="shared" si="125"/>
        <v>239</v>
      </c>
      <c r="S127" s="53">
        <f t="shared" si="126"/>
        <v>-5.0671907744958666E-2</v>
      </c>
    </row>
    <row r="128" spans="1:19" ht="14.65" customHeight="1" thickBot="1">
      <c r="A128" s="145" t="s">
        <v>60</v>
      </c>
      <c r="B128" s="23">
        <v>1013</v>
      </c>
      <c r="C128" s="23">
        <v>159</v>
      </c>
      <c r="D128" s="21">
        <f t="shared" si="127"/>
        <v>15.695952615992102</v>
      </c>
      <c r="E128" s="23">
        <v>710</v>
      </c>
      <c r="F128" s="23">
        <v>121</v>
      </c>
      <c r="G128" s="21">
        <f t="shared" si="128"/>
        <v>17.04225352112676</v>
      </c>
      <c r="H128" s="270">
        <v>793</v>
      </c>
      <c r="I128" s="270">
        <v>177</v>
      </c>
      <c r="J128" s="21">
        <f t="shared" si="129"/>
        <v>22.320302648171502</v>
      </c>
      <c r="K128" s="270">
        <v>879</v>
      </c>
      <c r="L128" s="270">
        <v>184</v>
      </c>
      <c r="M128" s="21">
        <f t="shared" si="130"/>
        <v>20.932878270762231</v>
      </c>
      <c r="N128" s="270">
        <v>632</v>
      </c>
      <c r="O128" s="270">
        <v>181</v>
      </c>
      <c r="P128" s="256">
        <f t="shared" si="131"/>
        <v>28.639240506329113</v>
      </c>
      <c r="Q128" s="52">
        <f t="shared" si="132"/>
        <v>-381</v>
      </c>
      <c r="R128" s="52">
        <f t="shared" si="125"/>
        <v>22</v>
      </c>
      <c r="S128" s="54">
        <f t="shared" si="126"/>
        <v>12.943287890337011</v>
      </c>
    </row>
    <row r="129" spans="1:19" ht="14.65" customHeight="1" thickBot="1">
      <c r="A129" s="84" t="s">
        <v>12</v>
      </c>
      <c r="B129" s="144">
        <f>SUM(B130:B134)</f>
        <v>71794</v>
      </c>
      <c r="C129" s="144">
        <f>SUM(C130:C134)</f>
        <v>753</v>
      </c>
      <c r="D129" s="20">
        <f t="shared" si="127"/>
        <v>1.0488341644148536</v>
      </c>
      <c r="E129" s="144">
        <f>SUM(E130:E134)</f>
        <v>75340</v>
      </c>
      <c r="F129" s="144">
        <f>SUM(F130:F134)</f>
        <v>649</v>
      </c>
      <c r="G129" s="20">
        <f t="shared" si="128"/>
        <v>0.86142819219538092</v>
      </c>
      <c r="H129" s="271">
        <v>77262</v>
      </c>
      <c r="I129" s="271">
        <v>1062</v>
      </c>
      <c r="J129" s="20">
        <f t="shared" si="129"/>
        <v>1.3745437601925914</v>
      </c>
      <c r="K129" s="271">
        <f>SUM(K130:K134)</f>
        <v>71363</v>
      </c>
      <c r="L129" s="271">
        <f>SUM(L130:L134)</f>
        <v>987</v>
      </c>
      <c r="M129" s="20">
        <f t="shared" si="130"/>
        <v>1.3830696579459945</v>
      </c>
      <c r="N129" s="271">
        <f>SUM(N130:N134)</f>
        <v>71668</v>
      </c>
      <c r="O129" s="271">
        <f>SUM(O130:O134)</f>
        <v>906</v>
      </c>
      <c r="P129" s="255">
        <f t="shared" si="131"/>
        <v>1.2641625272087962</v>
      </c>
      <c r="Q129" s="178">
        <f t="shared" si="132"/>
        <v>-126</v>
      </c>
      <c r="R129" s="178">
        <f t="shared" si="125"/>
        <v>153</v>
      </c>
      <c r="S129" s="53">
        <f t="shared" si="126"/>
        <v>0.21532836279394263</v>
      </c>
    </row>
    <row r="130" spans="1:19" ht="14.65" customHeight="1" thickBot="1">
      <c r="A130" s="19" t="s">
        <v>113</v>
      </c>
      <c r="B130" s="147">
        <v>8630</v>
      </c>
      <c r="C130" s="147">
        <v>51</v>
      </c>
      <c r="D130" s="21">
        <f t="shared" si="127"/>
        <v>0.59096176129779843</v>
      </c>
      <c r="E130" s="147">
        <v>9091</v>
      </c>
      <c r="F130" s="147">
        <v>31</v>
      </c>
      <c r="G130" s="21">
        <f t="shared" si="128"/>
        <v>0.34099659003409966</v>
      </c>
      <c r="H130" s="273">
        <v>9071</v>
      </c>
      <c r="I130" s="273">
        <v>59</v>
      </c>
      <c r="J130" s="21">
        <f t="shared" si="129"/>
        <v>0.6504244295006063</v>
      </c>
      <c r="K130" s="273">
        <v>8266</v>
      </c>
      <c r="L130" s="273">
        <v>65</v>
      </c>
      <c r="M130" s="21">
        <f t="shared" si="130"/>
        <v>0.7863537382046939</v>
      </c>
      <c r="N130" s="273">
        <v>8177</v>
      </c>
      <c r="O130" s="273">
        <v>54</v>
      </c>
      <c r="P130" s="256">
        <f t="shared" si="131"/>
        <v>0.66038889568301329</v>
      </c>
      <c r="Q130" s="179">
        <f t="shared" si="132"/>
        <v>-453</v>
      </c>
      <c r="R130" s="179">
        <f t="shared" si="125"/>
        <v>3</v>
      </c>
      <c r="S130" s="54">
        <f t="shared" si="126"/>
        <v>6.9427134385214861E-2</v>
      </c>
    </row>
    <row r="131" spans="1:19" ht="14.65" customHeight="1" thickBot="1">
      <c r="A131" s="17" t="s">
        <v>21</v>
      </c>
      <c r="B131" s="144">
        <v>18186</v>
      </c>
      <c r="C131" s="144">
        <v>146</v>
      </c>
      <c r="D131" s="20">
        <f t="shared" si="127"/>
        <v>0.8028153524689321</v>
      </c>
      <c r="E131" s="144">
        <v>19384</v>
      </c>
      <c r="F131" s="144">
        <v>139</v>
      </c>
      <c r="G131" s="20">
        <f t="shared" si="128"/>
        <v>0.71708625670656212</v>
      </c>
      <c r="H131" s="271">
        <v>18941</v>
      </c>
      <c r="I131" s="271">
        <v>183</v>
      </c>
      <c r="J131" s="20">
        <f t="shared" si="129"/>
        <v>0.96615806979568131</v>
      </c>
      <c r="K131" s="271">
        <v>17966</v>
      </c>
      <c r="L131" s="271">
        <v>169</v>
      </c>
      <c r="M131" s="20">
        <f t="shared" si="130"/>
        <v>0.94066570188133136</v>
      </c>
      <c r="N131" s="271">
        <v>18424</v>
      </c>
      <c r="O131" s="271">
        <v>179</v>
      </c>
      <c r="P131" s="255">
        <f t="shared" si="131"/>
        <v>0.97155883630047768</v>
      </c>
      <c r="Q131" s="178">
        <f t="shared" si="132"/>
        <v>238</v>
      </c>
      <c r="R131" s="178">
        <f t="shared" si="125"/>
        <v>33</v>
      </c>
      <c r="S131" s="53">
        <f t="shared" si="126"/>
        <v>0.16874348383154558</v>
      </c>
    </row>
    <row r="132" spans="1:19" ht="14.65" customHeight="1" thickBot="1">
      <c r="A132" s="19" t="s">
        <v>55</v>
      </c>
      <c r="B132" s="147">
        <v>17096</v>
      </c>
      <c r="C132" s="147">
        <v>160</v>
      </c>
      <c r="D132" s="21">
        <f t="shared" si="127"/>
        <v>0.93589143659335516</v>
      </c>
      <c r="E132" s="147">
        <v>18301</v>
      </c>
      <c r="F132" s="147">
        <v>138</v>
      </c>
      <c r="G132" s="21">
        <f t="shared" si="128"/>
        <v>0.75405715534670237</v>
      </c>
      <c r="H132" s="273">
        <v>19135</v>
      </c>
      <c r="I132" s="273">
        <v>236</v>
      </c>
      <c r="J132" s="21">
        <f t="shared" si="129"/>
        <v>1.2333420433760125</v>
      </c>
      <c r="K132" s="273">
        <v>17000</v>
      </c>
      <c r="L132" s="273">
        <v>193</v>
      </c>
      <c r="M132" s="21">
        <f t="shared" si="130"/>
        <v>1.1352941176470588</v>
      </c>
      <c r="N132" s="273">
        <v>17208</v>
      </c>
      <c r="O132" s="273">
        <v>172</v>
      </c>
      <c r="P132" s="256">
        <f t="shared" si="131"/>
        <v>0.99953509995350998</v>
      </c>
      <c r="Q132" s="179">
        <f t="shared" si="132"/>
        <v>112</v>
      </c>
      <c r="R132" s="179">
        <f t="shared" si="125"/>
        <v>12</v>
      </c>
      <c r="S132" s="54">
        <f t="shared" si="126"/>
        <v>6.3643663360154812E-2</v>
      </c>
    </row>
    <row r="133" spans="1:19" ht="14.65" customHeight="1" thickBot="1">
      <c r="A133" s="17" t="s">
        <v>56</v>
      </c>
      <c r="B133" s="144">
        <v>14824</v>
      </c>
      <c r="C133" s="142">
        <v>134</v>
      </c>
      <c r="D133" s="20">
        <f t="shared" si="127"/>
        <v>0.90393955747436594</v>
      </c>
      <c r="E133" s="144">
        <v>15567</v>
      </c>
      <c r="F133" s="142">
        <v>113</v>
      </c>
      <c r="G133" s="20">
        <f t="shared" si="128"/>
        <v>0.72589452045994729</v>
      </c>
      <c r="H133" s="271">
        <v>16528</v>
      </c>
      <c r="I133" s="271">
        <v>200</v>
      </c>
      <c r="J133" s="20">
        <f t="shared" si="129"/>
        <v>1.2100677637947725</v>
      </c>
      <c r="K133" s="271">
        <v>15357</v>
      </c>
      <c r="L133" s="271">
        <v>199</v>
      </c>
      <c r="M133" s="20">
        <f t="shared" si="130"/>
        <v>1.2958260076837924</v>
      </c>
      <c r="N133" s="271">
        <v>14872</v>
      </c>
      <c r="O133" s="271">
        <v>162</v>
      </c>
      <c r="P133" s="255">
        <f t="shared" si="131"/>
        <v>1.0892953200645508</v>
      </c>
      <c r="Q133" s="178">
        <f t="shared" si="132"/>
        <v>48</v>
      </c>
      <c r="R133" s="178">
        <f t="shared" si="125"/>
        <v>28</v>
      </c>
      <c r="S133" s="53">
        <f t="shared" si="126"/>
        <v>0.18535576259018482</v>
      </c>
    </row>
    <row r="134" spans="1:19" ht="14.65" customHeight="1" thickBot="1">
      <c r="A134" s="19" t="s">
        <v>114</v>
      </c>
      <c r="B134" s="147">
        <v>13058</v>
      </c>
      <c r="C134" s="141">
        <v>262</v>
      </c>
      <c r="D134" s="21">
        <f t="shared" si="127"/>
        <v>2.0064328381069076</v>
      </c>
      <c r="E134" s="147">
        <v>12997</v>
      </c>
      <c r="F134" s="141">
        <v>228</v>
      </c>
      <c r="G134" s="21">
        <f t="shared" si="128"/>
        <v>1.7542509809956144</v>
      </c>
      <c r="H134" s="273">
        <v>13587</v>
      </c>
      <c r="I134" s="273">
        <v>384</v>
      </c>
      <c r="J134" s="21">
        <f t="shared" si="129"/>
        <v>2.8262309560609404</v>
      </c>
      <c r="K134" s="273">
        <v>12774</v>
      </c>
      <c r="L134" s="273">
        <v>361</v>
      </c>
      <c r="M134" s="21">
        <f t="shared" si="130"/>
        <v>2.8260529199937374</v>
      </c>
      <c r="N134" s="273">
        <v>12987</v>
      </c>
      <c r="O134" s="273">
        <v>339</v>
      </c>
      <c r="P134" s="256">
        <f t="shared" si="131"/>
        <v>2.6103026103026101</v>
      </c>
      <c r="Q134" s="179">
        <f t="shared" si="132"/>
        <v>-71</v>
      </c>
      <c r="R134" s="179">
        <f t="shared" si="125"/>
        <v>77</v>
      </c>
      <c r="S134" s="54">
        <f t="shared" si="126"/>
        <v>0.60386977219570248</v>
      </c>
    </row>
    <row r="135" spans="1:19" ht="20.25" customHeight="1">
      <c r="A135" s="400" t="s">
        <v>127</v>
      </c>
      <c r="B135" s="400"/>
      <c r="C135" s="400"/>
      <c r="D135" s="400"/>
      <c r="E135" s="400"/>
      <c r="F135" s="400"/>
      <c r="G135" s="400"/>
      <c r="H135" s="400"/>
      <c r="I135" s="400"/>
      <c r="J135" s="400"/>
      <c r="K135" s="400"/>
      <c r="L135" s="400"/>
      <c r="M135" s="400"/>
      <c r="N135" s="400"/>
      <c r="O135" s="400"/>
      <c r="P135" s="400"/>
      <c r="Q135" s="400"/>
      <c r="R135" s="400"/>
      <c r="S135" s="400"/>
    </row>
  </sheetData>
  <mergeCells count="78">
    <mergeCell ref="N104:O104"/>
    <mergeCell ref="N120:O120"/>
    <mergeCell ref="N5:P5"/>
    <mergeCell ref="O6:P6"/>
    <mergeCell ref="N8:O8"/>
    <mergeCell ref="N24:O24"/>
    <mergeCell ref="N40:O40"/>
    <mergeCell ref="H5:J5"/>
    <mergeCell ref="B7:G7"/>
    <mergeCell ref="H7:S7"/>
    <mergeCell ref="I6:J6"/>
    <mergeCell ref="H8:I8"/>
    <mergeCell ref="K5:M5"/>
    <mergeCell ref="L6:M6"/>
    <mergeCell ref="K8:L8"/>
    <mergeCell ref="Q5:S5"/>
    <mergeCell ref="R6:S6"/>
    <mergeCell ref="Q8:R8"/>
    <mergeCell ref="B5:D5"/>
    <mergeCell ref="C6:D6"/>
    <mergeCell ref="B8:C8"/>
    <mergeCell ref="E5:G5"/>
    <mergeCell ref="F6:G6"/>
    <mergeCell ref="E8:F8"/>
    <mergeCell ref="B23:G23"/>
    <mergeCell ref="H23:S23"/>
    <mergeCell ref="B24:C24"/>
    <mergeCell ref="E24:F24"/>
    <mergeCell ref="H24:I24"/>
    <mergeCell ref="K24:L24"/>
    <mergeCell ref="Q24:R24"/>
    <mergeCell ref="B39:G39"/>
    <mergeCell ref="H39:S39"/>
    <mergeCell ref="B40:C40"/>
    <mergeCell ref="E40:F40"/>
    <mergeCell ref="H40:I40"/>
    <mergeCell ref="K40:L40"/>
    <mergeCell ref="Q40:R40"/>
    <mergeCell ref="B55:G55"/>
    <mergeCell ref="H55:S55"/>
    <mergeCell ref="B56:C56"/>
    <mergeCell ref="E56:F56"/>
    <mergeCell ref="H56:I56"/>
    <mergeCell ref="K56:L56"/>
    <mergeCell ref="Q56:R56"/>
    <mergeCell ref="N56:O56"/>
    <mergeCell ref="B71:G71"/>
    <mergeCell ref="H71:S71"/>
    <mergeCell ref="B72:C72"/>
    <mergeCell ref="E72:F72"/>
    <mergeCell ref="H72:I72"/>
    <mergeCell ref="K72:L72"/>
    <mergeCell ref="Q72:R72"/>
    <mergeCell ref="N72:O72"/>
    <mergeCell ref="B87:G87"/>
    <mergeCell ref="H87:S87"/>
    <mergeCell ref="B88:C88"/>
    <mergeCell ref="E88:F88"/>
    <mergeCell ref="H88:I88"/>
    <mergeCell ref="K88:L88"/>
    <mergeCell ref="Q88:R88"/>
    <mergeCell ref="N88:O88"/>
    <mergeCell ref="A135:S135"/>
    <mergeCell ref="A5:A6"/>
    <mergeCell ref="B119:G119"/>
    <mergeCell ref="H119:S119"/>
    <mergeCell ref="B120:C120"/>
    <mergeCell ref="E120:F120"/>
    <mergeCell ref="H120:I120"/>
    <mergeCell ref="K120:L120"/>
    <mergeCell ref="Q120:R120"/>
    <mergeCell ref="B103:G103"/>
    <mergeCell ref="H103:S103"/>
    <mergeCell ref="B104:C104"/>
    <mergeCell ref="E104:F104"/>
    <mergeCell ref="H104:I104"/>
    <mergeCell ref="K104:L104"/>
    <mergeCell ref="Q104:R104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"/>
  <sheetViews>
    <sheetView workbookViewId="0">
      <selection activeCell="J15" sqref="J15"/>
    </sheetView>
  </sheetViews>
  <sheetFormatPr baseColWidth="10" defaultColWidth="10.81640625" defaultRowHeight="14"/>
  <cols>
    <col min="1" max="1" width="14.453125" style="37" customWidth="1"/>
    <col min="2" max="2" width="15.7265625" style="37" customWidth="1"/>
    <col min="3" max="3" width="15.54296875" style="37" customWidth="1"/>
    <col min="4" max="7" width="14.54296875" style="37" customWidth="1"/>
    <col min="8" max="16384" width="10.81640625" style="37"/>
  </cols>
  <sheetData>
    <row r="1" spans="1:9" s="5" customFormat="1" ht="20.25" customHeight="1">
      <c r="A1" s="4" t="s">
        <v>0</v>
      </c>
      <c r="B1" s="4"/>
    </row>
    <row r="2" spans="1:9" s="3" customFormat="1" ht="14.65" customHeight="1">
      <c r="A2" s="35"/>
      <c r="B2" s="35"/>
    </row>
    <row r="3" spans="1:9" s="9" customFormat="1" ht="14.65" customHeight="1">
      <c r="A3" s="36" t="s">
        <v>275</v>
      </c>
      <c r="B3" s="36"/>
    </row>
    <row r="4" spans="1:9" s="3" customFormat="1" ht="14.65" customHeight="1">
      <c r="A4" s="25"/>
      <c r="B4" s="25"/>
    </row>
    <row r="5" spans="1:9" ht="20.25" customHeight="1">
      <c r="A5" s="405" t="s">
        <v>78</v>
      </c>
      <c r="B5" s="406"/>
      <c r="C5" s="374" t="s">
        <v>74</v>
      </c>
      <c r="D5" s="415" t="s">
        <v>75</v>
      </c>
      <c r="E5" s="416"/>
      <c r="F5" s="416"/>
      <c r="G5" s="416"/>
    </row>
    <row r="6" spans="1:9" ht="40.15" customHeight="1" thickBot="1">
      <c r="A6" s="405"/>
      <c r="B6" s="406"/>
      <c r="C6" s="375"/>
      <c r="D6" s="417" t="s">
        <v>73</v>
      </c>
      <c r="E6" s="372"/>
      <c r="F6" s="417" t="s">
        <v>77</v>
      </c>
      <c r="G6" s="372"/>
    </row>
    <row r="7" spans="1:9" ht="14.5" thickBot="1">
      <c r="A7" s="69"/>
      <c r="B7" s="70"/>
      <c r="C7" s="418" t="s">
        <v>5</v>
      </c>
      <c r="D7" s="418"/>
      <c r="E7" s="233" t="s">
        <v>50</v>
      </c>
      <c r="F7" s="233" t="s">
        <v>5</v>
      </c>
      <c r="G7" s="233" t="s">
        <v>50</v>
      </c>
    </row>
    <row r="8" spans="1:9" ht="15" customHeight="1" thickBot="1">
      <c r="A8" s="67"/>
      <c r="B8" s="71"/>
      <c r="C8" s="407" t="s">
        <v>1</v>
      </c>
      <c r="D8" s="407"/>
      <c r="E8" s="407"/>
      <c r="F8" s="407"/>
      <c r="G8" s="407"/>
    </row>
    <row r="9" spans="1:9" ht="15" customHeight="1" thickBot="1">
      <c r="A9" s="411">
        <v>2011</v>
      </c>
      <c r="B9" s="412"/>
      <c r="C9" s="146">
        <v>146593</v>
      </c>
      <c r="D9" s="146">
        <v>54032</v>
      </c>
      <c r="E9" s="164">
        <f>D9*100/C9</f>
        <v>36.858513025860717</v>
      </c>
      <c r="F9" s="146">
        <f>F14+F19+F24+F29+F34+F39</f>
        <v>79376</v>
      </c>
      <c r="G9" s="164">
        <f>F9*100/C9</f>
        <v>54.147196660140665</v>
      </c>
    </row>
    <row r="10" spans="1:9" ht="15" customHeight="1" thickBot="1">
      <c r="A10" s="413">
        <v>2015</v>
      </c>
      <c r="B10" s="414"/>
      <c r="C10" s="23">
        <f>'Tab. 2.14'!B8</f>
        <v>165504</v>
      </c>
      <c r="D10" s="23">
        <f>'Tab. 2.14'!C8</f>
        <v>67703</v>
      </c>
      <c r="E10" s="74">
        <f>D10*100/C10</f>
        <v>40.90716840680588</v>
      </c>
      <c r="F10" s="23">
        <f>'Tab. 2.14'!E8</f>
        <v>97801</v>
      </c>
      <c r="G10" s="74">
        <f>F10*100/C10</f>
        <v>59.09283159319412</v>
      </c>
      <c r="I10" s="78"/>
    </row>
    <row r="11" spans="1:9" ht="23.5" thickBot="1">
      <c r="A11" s="409" t="s">
        <v>79</v>
      </c>
      <c r="B11" s="79" t="s">
        <v>80</v>
      </c>
      <c r="C11" s="51">
        <f>C10-C9</f>
        <v>18911</v>
      </c>
      <c r="D11" s="51">
        <f>D10-D9</f>
        <v>13671</v>
      </c>
      <c r="E11" s="53">
        <f>E10-E9</f>
        <v>4.0486553809451635</v>
      </c>
      <c r="F11" s="51">
        <f>F10-F9</f>
        <v>18425</v>
      </c>
      <c r="G11" s="53">
        <f>G10-G9</f>
        <v>4.945634933053455</v>
      </c>
    </row>
    <row r="12" spans="1:9" ht="14.5" thickBot="1">
      <c r="A12" s="410"/>
      <c r="B12" s="68" t="s">
        <v>50</v>
      </c>
      <c r="C12" s="72">
        <f>C11*100/C9</f>
        <v>12.900343126888734</v>
      </c>
      <c r="D12" s="72">
        <f>D11*100/D9</f>
        <v>25.301673082617707</v>
      </c>
      <c r="E12" s="326" t="s">
        <v>103</v>
      </c>
      <c r="F12" s="72">
        <f>F11*100/F9</f>
        <v>23.212305986696229</v>
      </c>
      <c r="G12" s="326" t="s">
        <v>103</v>
      </c>
    </row>
    <row r="13" spans="1:9" ht="15" customHeight="1" thickBot="1">
      <c r="A13" s="67"/>
      <c r="B13" s="71"/>
      <c r="C13" s="408" t="s">
        <v>2</v>
      </c>
      <c r="D13" s="408"/>
      <c r="E13" s="408"/>
      <c r="F13" s="408"/>
      <c r="G13" s="408"/>
    </row>
    <row r="14" spans="1:9" ht="14.5" thickBot="1">
      <c r="A14" s="411">
        <v>2011</v>
      </c>
      <c r="B14" s="412"/>
      <c r="C14" s="22">
        <v>51349</v>
      </c>
      <c r="D14" s="22">
        <v>17359</v>
      </c>
      <c r="E14" s="73">
        <f>D14*100/C14</f>
        <v>33.805916376170906</v>
      </c>
      <c r="F14" s="22">
        <f>C14-D14</f>
        <v>33990</v>
      </c>
      <c r="G14" s="73">
        <f>F14*100/C14</f>
        <v>66.194083623829087</v>
      </c>
    </row>
    <row r="15" spans="1:9" ht="14.5" thickBot="1">
      <c r="A15" s="413">
        <v>2015</v>
      </c>
      <c r="B15" s="414"/>
      <c r="C15" s="23">
        <f>'Tab. 2.14-1'!B8</f>
        <v>56602</v>
      </c>
      <c r="D15" s="23">
        <f>'Tab. 2.14-1'!C8</f>
        <v>22085</v>
      </c>
      <c r="E15" s="21">
        <f>'Tab. 2.14-1'!D8</f>
        <v>39.018055899084835</v>
      </c>
      <c r="F15" s="23">
        <f>'Tab. 2.14-1'!E8</f>
        <v>34517</v>
      </c>
      <c r="G15" s="21">
        <f>'Tab. 2.14-1'!F8</f>
        <v>60.981944100915165</v>
      </c>
    </row>
    <row r="16" spans="1:9" ht="23.5" thickBot="1">
      <c r="A16" s="409" t="s">
        <v>79</v>
      </c>
      <c r="B16" s="79" t="s">
        <v>80</v>
      </c>
      <c r="C16" s="51">
        <f>C15-C14</f>
        <v>5253</v>
      </c>
      <c r="D16" s="51">
        <f>D15-D14</f>
        <v>4726</v>
      </c>
      <c r="E16" s="53">
        <f>E15-E14</f>
        <v>5.2121395229139296</v>
      </c>
      <c r="F16" s="51">
        <f>F15-F14</f>
        <v>527</v>
      </c>
      <c r="G16" s="53">
        <f>G15-G14</f>
        <v>-5.2121395229139225</v>
      </c>
    </row>
    <row r="17" spans="1:7" ht="14.5" thickBot="1">
      <c r="A17" s="410"/>
      <c r="B17" s="68" t="s">
        <v>50</v>
      </c>
      <c r="C17" s="72">
        <f>C16*100/C14</f>
        <v>10.229994741864497</v>
      </c>
      <c r="D17" s="72">
        <f>D16*100/D14</f>
        <v>27.225070568581138</v>
      </c>
      <c r="E17" s="326" t="s">
        <v>103</v>
      </c>
      <c r="F17" s="72">
        <f>F16*100/F14</f>
        <v>1.550456016475434</v>
      </c>
      <c r="G17" s="326" t="s">
        <v>103</v>
      </c>
    </row>
    <row r="18" spans="1:7" ht="15" customHeight="1" thickBot="1">
      <c r="A18" s="67"/>
      <c r="B18" s="71"/>
      <c r="C18" s="408" t="s">
        <v>52</v>
      </c>
      <c r="D18" s="408"/>
      <c r="E18" s="408"/>
      <c r="F18" s="408"/>
      <c r="G18" s="408"/>
    </row>
    <row r="19" spans="1:7" ht="14.5" thickBot="1">
      <c r="A19" s="411">
        <v>2011</v>
      </c>
      <c r="B19" s="412"/>
      <c r="C19" s="22">
        <v>23917</v>
      </c>
      <c r="D19" s="22">
        <v>10447</v>
      </c>
      <c r="E19" s="73">
        <f>D19*100/C19</f>
        <v>43.680227453275911</v>
      </c>
      <c r="F19" s="22">
        <f>C19-D19</f>
        <v>13470</v>
      </c>
      <c r="G19" s="73">
        <f>F19*100/C19</f>
        <v>56.319772546724089</v>
      </c>
    </row>
    <row r="20" spans="1:7" ht="14.5" thickBot="1">
      <c r="A20" s="413">
        <v>2015</v>
      </c>
      <c r="B20" s="414"/>
      <c r="C20" s="23">
        <f>'Tab. 2.14-3'!B8</f>
        <v>29100</v>
      </c>
      <c r="D20" s="270">
        <f>'Tab. 2.14-3'!C8</f>
        <v>12285</v>
      </c>
      <c r="E20" s="256">
        <f>'Tab. 2.14-3'!D8</f>
        <v>42.216494845360828</v>
      </c>
      <c r="F20" s="270">
        <f>'Tab. 2.14-3'!E8</f>
        <v>16815</v>
      </c>
      <c r="G20" s="256">
        <f>'Tab. 2.14-3'!F8</f>
        <v>57.783505154639172</v>
      </c>
    </row>
    <row r="21" spans="1:7" ht="23.5" thickBot="1">
      <c r="A21" s="409" t="s">
        <v>79</v>
      </c>
      <c r="B21" s="79" t="s">
        <v>80</v>
      </c>
      <c r="C21" s="51">
        <f>C20-C19</f>
        <v>5183</v>
      </c>
      <c r="D21" s="51">
        <f>D20-D19</f>
        <v>1838</v>
      </c>
      <c r="E21" s="53">
        <f>E20-E19</f>
        <v>-1.4637326079150839</v>
      </c>
      <c r="F21" s="51">
        <f>F20-F19</f>
        <v>3345</v>
      </c>
      <c r="G21" s="53">
        <f>G20-G19</f>
        <v>1.4637326079150839</v>
      </c>
    </row>
    <row r="22" spans="1:7" ht="14.5" thickBot="1">
      <c r="A22" s="410"/>
      <c r="B22" s="68" t="s">
        <v>50</v>
      </c>
      <c r="C22" s="72">
        <f>C21*100/C19</f>
        <v>21.670778107622194</v>
      </c>
      <c r="D22" s="72">
        <f>D21*100/D19</f>
        <v>17.593567531348711</v>
      </c>
      <c r="E22" s="326" t="s">
        <v>103</v>
      </c>
      <c r="F22" s="72">
        <f>F21*100/F19</f>
        <v>24.832962138084632</v>
      </c>
      <c r="G22" s="326" t="s">
        <v>103</v>
      </c>
    </row>
    <row r="23" spans="1:7" ht="15" customHeight="1" thickBot="1">
      <c r="A23" s="67"/>
      <c r="B23" s="71"/>
      <c r="C23" s="408" t="s">
        <v>110</v>
      </c>
      <c r="D23" s="408"/>
      <c r="E23" s="408"/>
      <c r="F23" s="408"/>
      <c r="G23" s="408"/>
    </row>
    <row r="24" spans="1:7" ht="14.5" thickBot="1">
      <c r="A24" s="411">
        <v>2011</v>
      </c>
      <c r="B24" s="412"/>
      <c r="C24" s="22">
        <v>27846</v>
      </c>
      <c r="D24" s="22">
        <v>10727</v>
      </c>
      <c r="E24" s="73">
        <f>D24*100/C24</f>
        <v>38.522588522588521</v>
      </c>
      <c r="F24" s="22">
        <f>C24-D24</f>
        <v>17119</v>
      </c>
      <c r="G24" s="73">
        <f>F24*100/C24</f>
        <v>61.477411477411479</v>
      </c>
    </row>
    <row r="25" spans="1:7" ht="14.5" thickBot="1">
      <c r="A25" s="413">
        <v>2015</v>
      </c>
      <c r="B25" s="414"/>
      <c r="C25" s="23">
        <f>'Tab. 2.14-3'!B8</f>
        <v>29100</v>
      </c>
      <c r="D25" s="23">
        <f>'Tab. 2.14-3'!C8</f>
        <v>12285</v>
      </c>
      <c r="E25" s="21">
        <f>'Tab. 2.14-3'!D8</f>
        <v>42.216494845360828</v>
      </c>
      <c r="F25" s="23">
        <f>'Tab. 2.14-3'!E8</f>
        <v>16815</v>
      </c>
      <c r="G25" s="21">
        <f>'Tab. 2.14-3'!F8</f>
        <v>57.783505154639172</v>
      </c>
    </row>
    <row r="26" spans="1:7" ht="23.5" thickBot="1">
      <c r="A26" s="409" t="s">
        <v>79</v>
      </c>
      <c r="B26" s="79" t="s">
        <v>80</v>
      </c>
      <c r="C26" s="51">
        <f>C25-C24</f>
        <v>1254</v>
      </c>
      <c r="D26" s="51">
        <f>D25-D24</f>
        <v>1558</v>
      </c>
      <c r="E26" s="53">
        <f>E25-E24</f>
        <v>3.6939063227723068</v>
      </c>
      <c r="F26" s="51">
        <f>F25-F24</f>
        <v>-304</v>
      </c>
      <c r="G26" s="53">
        <f>G25-G24</f>
        <v>-3.6939063227723068</v>
      </c>
    </row>
    <row r="27" spans="1:7" ht="14.5" thickBot="1">
      <c r="A27" s="410"/>
      <c r="B27" s="68" t="s">
        <v>50</v>
      </c>
      <c r="C27" s="72">
        <f>C26*100/C24</f>
        <v>4.5033397974574445</v>
      </c>
      <c r="D27" s="72">
        <f>D26*100/D24</f>
        <v>14.524098070289922</v>
      </c>
      <c r="E27" s="326" t="s">
        <v>103</v>
      </c>
      <c r="F27" s="72">
        <f>F26*100/F24</f>
        <v>-1.7758046614872365</v>
      </c>
      <c r="G27" s="326" t="s">
        <v>103</v>
      </c>
    </row>
    <row r="28" spans="1:7" ht="15" customHeight="1" thickBot="1">
      <c r="A28" s="67"/>
      <c r="B28" s="71"/>
      <c r="C28" s="408" t="s">
        <v>8</v>
      </c>
      <c r="D28" s="408"/>
      <c r="E28" s="408"/>
      <c r="F28" s="408"/>
      <c r="G28" s="408"/>
    </row>
    <row r="29" spans="1:7" ht="14.5" thickBot="1">
      <c r="A29" s="411">
        <v>2011</v>
      </c>
      <c r="B29" s="412"/>
      <c r="C29" s="22">
        <v>7840</v>
      </c>
      <c r="D29" s="22">
        <v>3288</v>
      </c>
      <c r="E29" s="73">
        <f>D29*100/C29</f>
        <v>41.938775510204081</v>
      </c>
      <c r="F29" s="22">
        <f>C29-D29</f>
        <v>4552</v>
      </c>
      <c r="G29" s="73">
        <f>F29*100/C29</f>
        <v>58.061224489795919</v>
      </c>
    </row>
    <row r="30" spans="1:7" ht="14.5" thickBot="1">
      <c r="A30" s="413">
        <v>2015</v>
      </c>
      <c r="B30" s="414"/>
      <c r="C30" s="23">
        <f>'Tab. 2.14-4'!B8</f>
        <v>9073</v>
      </c>
      <c r="D30" s="23">
        <f>'Tab. 2.14-4'!C8</f>
        <v>4405</v>
      </c>
      <c r="E30" s="21">
        <f>'Tab. 2.14-4'!D8</f>
        <v>48.550644770197287</v>
      </c>
      <c r="F30" s="23">
        <f>'Tab. 2.14-4'!E8</f>
        <v>4668</v>
      </c>
      <c r="G30" s="21">
        <f>'Tab. 2.14-4'!F8</f>
        <v>51.449355229802713</v>
      </c>
    </row>
    <row r="31" spans="1:7" ht="23.5" thickBot="1">
      <c r="A31" s="409" t="s">
        <v>79</v>
      </c>
      <c r="B31" s="79" t="s">
        <v>80</v>
      </c>
      <c r="C31" s="51">
        <f>C30-C29</f>
        <v>1233</v>
      </c>
      <c r="D31" s="51">
        <f>D30-D29</f>
        <v>1117</v>
      </c>
      <c r="E31" s="53">
        <f>E30-E29</f>
        <v>6.6118692599932061</v>
      </c>
      <c r="F31" s="51">
        <f>F30-F29</f>
        <v>116</v>
      </c>
      <c r="G31" s="53">
        <f>G30-G29</f>
        <v>-6.6118692599932061</v>
      </c>
    </row>
    <row r="32" spans="1:7" ht="14.5" thickBot="1">
      <c r="A32" s="410"/>
      <c r="B32" s="68" t="s">
        <v>50</v>
      </c>
      <c r="C32" s="72">
        <f>C31*100/C29</f>
        <v>15.727040816326531</v>
      </c>
      <c r="D32" s="72">
        <f>D31*100/D29</f>
        <v>33.972019464720198</v>
      </c>
      <c r="E32" s="326" t="s">
        <v>103</v>
      </c>
      <c r="F32" s="72">
        <f>F31*100/F29</f>
        <v>2.5483304042179262</v>
      </c>
      <c r="G32" s="326" t="s">
        <v>103</v>
      </c>
    </row>
    <row r="33" spans="1:7" ht="15" customHeight="1" thickBot="1">
      <c r="A33" s="67"/>
      <c r="B33" s="71"/>
      <c r="C33" s="408" t="s">
        <v>51</v>
      </c>
      <c r="D33" s="408"/>
      <c r="E33" s="408"/>
      <c r="F33" s="408"/>
      <c r="G33" s="408"/>
    </row>
    <row r="34" spans="1:7" ht="14.5" thickBot="1">
      <c r="A34" s="411">
        <v>2011</v>
      </c>
      <c r="B34" s="412"/>
      <c r="C34" s="22">
        <v>13224</v>
      </c>
      <c r="D34" s="22">
        <v>5690</v>
      </c>
      <c r="E34" s="73">
        <f>D34*100/C34</f>
        <v>43.027828191167572</v>
      </c>
      <c r="F34" s="22">
        <f>C34-D34</f>
        <v>7534</v>
      </c>
      <c r="G34" s="73">
        <f>F34*100/C34</f>
        <v>56.972171808832428</v>
      </c>
    </row>
    <row r="35" spans="1:7" ht="14.5" thickBot="1">
      <c r="A35" s="413">
        <v>2015</v>
      </c>
      <c r="B35" s="414"/>
      <c r="C35" s="23">
        <f>'Tab. 2.14-5'!B8</f>
        <v>15803</v>
      </c>
      <c r="D35" s="23">
        <f>'Tab. 2.14-5'!C8</f>
        <v>7796</v>
      </c>
      <c r="E35" s="21">
        <f>'Tab. 2.14-5'!D8</f>
        <v>49.332405239511488</v>
      </c>
      <c r="F35" s="23">
        <f>'Tab. 2.14-5'!E8</f>
        <v>8007</v>
      </c>
      <c r="G35" s="21">
        <f>'Tab. 2.14-5'!F8</f>
        <v>50.667594760488512</v>
      </c>
    </row>
    <row r="36" spans="1:7" ht="23.5" thickBot="1">
      <c r="A36" s="409" t="s">
        <v>79</v>
      </c>
      <c r="B36" s="79" t="s">
        <v>80</v>
      </c>
      <c r="C36" s="51">
        <f>C35-C34</f>
        <v>2579</v>
      </c>
      <c r="D36" s="51">
        <f>D35-D34</f>
        <v>2106</v>
      </c>
      <c r="E36" s="53">
        <f>E35-E34</f>
        <v>6.3045770483439156</v>
      </c>
      <c r="F36" s="51">
        <f>F35-F34</f>
        <v>473</v>
      </c>
      <c r="G36" s="53">
        <f>G35-G34</f>
        <v>-6.3045770483439156</v>
      </c>
    </row>
    <row r="37" spans="1:7" ht="14.5" thickBot="1">
      <c r="A37" s="410"/>
      <c r="B37" s="68" t="s">
        <v>50</v>
      </c>
      <c r="C37" s="72">
        <f>C36*100/C34</f>
        <v>19.502419842710225</v>
      </c>
      <c r="D37" s="72">
        <f>D36*100/D34</f>
        <v>37.012302284710017</v>
      </c>
      <c r="E37" s="326" t="s">
        <v>103</v>
      </c>
      <c r="F37" s="72">
        <f>F36*100/F34</f>
        <v>6.2782054685426072</v>
      </c>
      <c r="G37" s="326" t="s">
        <v>103</v>
      </c>
    </row>
    <row r="38" spans="1:7" ht="15" customHeight="1" thickBot="1">
      <c r="A38" s="67"/>
      <c r="B38" s="71"/>
      <c r="C38" s="408" t="s">
        <v>9</v>
      </c>
      <c r="D38" s="408"/>
      <c r="E38" s="408"/>
      <c r="F38" s="408"/>
      <c r="G38" s="408"/>
    </row>
    <row r="39" spans="1:7" ht="14.5" thickBot="1">
      <c r="A39" s="411">
        <v>2011</v>
      </c>
      <c r="B39" s="412"/>
      <c r="C39" s="22">
        <v>4777</v>
      </c>
      <c r="D39" s="22">
        <v>2066</v>
      </c>
      <c r="E39" s="73">
        <f>D39*100/C39</f>
        <v>43.2489009838811</v>
      </c>
      <c r="F39" s="22">
        <f>C39-D39</f>
        <v>2711</v>
      </c>
      <c r="G39" s="73">
        <f>F39*100/C39</f>
        <v>56.7510990161189</v>
      </c>
    </row>
    <row r="40" spans="1:7" ht="14.5" thickBot="1">
      <c r="A40" s="413">
        <v>2015</v>
      </c>
      <c r="B40" s="414"/>
      <c r="C40" s="23">
        <f>'Tab. 2.14-6'!B8</f>
        <v>5509</v>
      </c>
      <c r="D40" s="23">
        <f>'Tab. 2.14-6'!C8</f>
        <v>2483</v>
      </c>
      <c r="E40" s="21">
        <f>'Tab. 2.14-6'!D8</f>
        <v>45.071700853149395</v>
      </c>
      <c r="F40" s="23">
        <f>'Tab. 2.14-6'!E8</f>
        <v>3026</v>
      </c>
      <c r="G40" s="21">
        <f>'Tab. 2.14-6'!F8</f>
        <v>54.928299146850605</v>
      </c>
    </row>
    <row r="41" spans="1:7" ht="23.5" thickBot="1">
      <c r="A41" s="409" t="s">
        <v>79</v>
      </c>
      <c r="B41" s="79" t="s">
        <v>80</v>
      </c>
      <c r="C41" s="51">
        <f>C40-C39</f>
        <v>732</v>
      </c>
      <c r="D41" s="51">
        <f>D40-D39</f>
        <v>417</v>
      </c>
      <c r="E41" s="53">
        <f>E40-E39</f>
        <v>1.8227998692682945</v>
      </c>
      <c r="F41" s="51">
        <f>F40-F39</f>
        <v>315</v>
      </c>
      <c r="G41" s="53">
        <f>G40-G39</f>
        <v>-1.8227998692682945</v>
      </c>
    </row>
    <row r="42" spans="1:7" ht="14.5" thickBot="1">
      <c r="A42" s="410"/>
      <c r="B42" s="68" t="s">
        <v>50</v>
      </c>
      <c r="C42" s="72">
        <f>C41*100/C39</f>
        <v>15.323424743562905</v>
      </c>
      <c r="D42" s="72">
        <f>D41*100/D39</f>
        <v>20.183930300096804</v>
      </c>
      <c r="E42" s="326" t="s">
        <v>103</v>
      </c>
      <c r="F42" s="72">
        <f>F41*100/F39</f>
        <v>11.619328661010696</v>
      </c>
      <c r="G42" s="326" t="s">
        <v>103</v>
      </c>
    </row>
    <row r="43" spans="1:7" ht="20.25" customHeight="1">
      <c r="A43" s="400" t="s">
        <v>144</v>
      </c>
      <c r="B43" s="400"/>
      <c r="C43" s="400"/>
      <c r="D43" s="400"/>
      <c r="E43" s="400"/>
      <c r="F43" s="400"/>
      <c r="G43" s="400"/>
    </row>
    <row r="44" spans="1:7" s="25" customFormat="1" ht="25.15" customHeight="1">
      <c r="A44" s="404" t="s">
        <v>127</v>
      </c>
      <c r="B44" s="404"/>
      <c r="C44" s="404"/>
      <c r="D44" s="404"/>
      <c r="E44" s="404"/>
      <c r="F44" s="404"/>
      <c r="G44" s="404"/>
    </row>
  </sheetData>
  <mergeCells count="36">
    <mergeCell ref="A39:B39"/>
    <mergeCell ref="A40:B40"/>
    <mergeCell ref="A41:A42"/>
    <mergeCell ref="A19:B19"/>
    <mergeCell ref="A20:B20"/>
    <mergeCell ref="A21:A22"/>
    <mergeCell ref="A24:B24"/>
    <mergeCell ref="A25:B25"/>
    <mergeCell ref="A16:A17"/>
    <mergeCell ref="C23:G23"/>
    <mergeCell ref="C28:G28"/>
    <mergeCell ref="C33:G33"/>
    <mergeCell ref="C38:G38"/>
    <mergeCell ref="A31:A32"/>
    <mergeCell ref="A26:A27"/>
    <mergeCell ref="A29:B29"/>
    <mergeCell ref="A30:B30"/>
    <mergeCell ref="A34:B34"/>
    <mergeCell ref="A35:B35"/>
    <mergeCell ref="A36:A37"/>
    <mergeCell ref="A44:G44"/>
    <mergeCell ref="A43:G43"/>
    <mergeCell ref="A5:B6"/>
    <mergeCell ref="C8:G8"/>
    <mergeCell ref="C13:G13"/>
    <mergeCell ref="C18:G18"/>
    <mergeCell ref="A11:A12"/>
    <mergeCell ref="A9:B9"/>
    <mergeCell ref="A10:B10"/>
    <mergeCell ref="D5:G5"/>
    <mergeCell ref="D6:E6"/>
    <mergeCell ref="F6:G6"/>
    <mergeCell ref="C7:D7"/>
    <mergeCell ref="C5:C6"/>
    <mergeCell ref="A14:B14"/>
    <mergeCell ref="A15:B15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0"/>
  <sheetViews>
    <sheetView zoomScaleNormal="100" workbookViewId="0">
      <selection activeCell="J12" sqref="J12"/>
    </sheetView>
  </sheetViews>
  <sheetFormatPr baseColWidth="10" defaultColWidth="10.81640625" defaultRowHeight="14"/>
  <cols>
    <col min="1" max="1" width="24.81640625" style="37" customWidth="1"/>
    <col min="2" max="2" width="15.453125" style="37" customWidth="1"/>
    <col min="3" max="6" width="14.54296875" style="37" customWidth="1"/>
    <col min="7" max="16384" width="10.81640625" style="37"/>
  </cols>
  <sheetData>
    <row r="1" spans="1:6" s="5" customFormat="1" ht="20.25" customHeight="1">
      <c r="A1" s="4" t="s">
        <v>0</v>
      </c>
    </row>
    <row r="2" spans="1:6" s="25" customFormat="1" ht="14.65" customHeight="1">
      <c r="A2" s="35"/>
    </row>
    <row r="3" spans="1:6" s="62" customFormat="1" ht="14.65" customHeight="1">
      <c r="A3" s="36" t="s">
        <v>276</v>
      </c>
    </row>
    <row r="4" spans="1:6" s="25" customFormat="1" ht="14.65" customHeight="1"/>
    <row r="5" spans="1:6" s="11" customFormat="1" ht="17.649999999999999" customHeight="1">
      <c r="A5" s="420" t="s">
        <v>28</v>
      </c>
      <c r="B5" s="374" t="s">
        <v>74</v>
      </c>
      <c r="C5" s="415" t="s">
        <v>75</v>
      </c>
      <c r="D5" s="416"/>
      <c r="E5" s="416"/>
      <c r="F5" s="416"/>
    </row>
    <row r="6" spans="1:6" s="11" customFormat="1" ht="42" customHeight="1">
      <c r="A6" s="421"/>
      <c r="B6" s="375"/>
      <c r="C6" s="417" t="s">
        <v>73</v>
      </c>
      <c r="D6" s="372"/>
      <c r="E6" s="417" t="s">
        <v>77</v>
      </c>
      <c r="F6" s="372"/>
    </row>
    <row r="7" spans="1:6" s="11" customFormat="1" ht="12">
      <c r="A7" s="348"/>
      <c r="B7" s="419" t="s">
        <v>5</v>
      </c>
      <c r="C7" s="419"/>
      <c r="D7" s="349" t="s">
        <v>76</v>
      </c>
      <c r="E7" s="349" t="s">
        <v>5</v>
      </c>
      <c r="F7" s="349" t="s">
        <v>50</v>
      </c>
    </row>
    <row r="8" spans="1:6" s="3" customFormat="1" ht="14.65" customHeight="1">
      <c r="A8" s="26" t="s">
        <v>29</v>
      </c>
      <c r="B8" s="216">
        <v>165504</v>
      </c>
      <c r="C8" s="216">
        <v>67703</v>
      </c>
      <c r="D8" s="306">
        <f>C8*100/B8</f>
        <v>40.90716840680588</v>
      </c>
      <c r="E8" s="216">
        <f>B8-C8</f>
        <v>97801</v>
      </c>
      <c r="F8" s="306">
        <f>E8*100/B8</f>
        <v>59.09283159319412</v>
      </c>
    </row>
    <row r="9" spans="1:6" s="3" customFormat="1" ht="14.65" customHeight="1">
      <c r="A9" s="27" t="s">
        <v>30</v>
      </c>
      <c r="B9" s="43">
        <v>119772</v>
      </c>
      <c r="C9" s="43">
        <v>48510</v>
      </c>
      <c r="D9" s="65">
        <f t="shared" ref="D9:D24" si="0">C9*100/B9</f>
        <v>40.501953712052902</v>
      </c>
      <c r="E9" s="43">
        <f t="shared" ref="E9:E26" si="1">B9-C9</f>
        <v>71262</v>
      </c>
      <c r="F9" s="65">
        <f t="shared" ref="F9:F26" si="2">E9*100/B9</f>
        <v>59.498046287947098</v>
      </c>
    </row>
    <row r="10" spans="1:6" s="3" customFormat="1" ht="14.65" customHeight="1">
      <c r="A10" s="28" t="s">
        <v>31</v>
      </c>
      <c r="B10" s="39">
        <v>6127</v>
      </c>
      <c r="C10" s="39">
        <v>3204</v>
      </c>
      <c r="D10" s="63">
        <f t="shared" si="0"/>
        <v>52.29312877427779</v>
      </c>
      <c r="E10" s="39">
        <f t="shared" si="1"/>
        <v>2923</v>
      </c>
      <c r="F10" s="63">
        <f t="shared" si="2"/>
        <v>47.70687122572221</v>
      </c>
    </row>
    <row r="11" spans="1:6" s="3" customFormat="1" ht="14.65" customHeight="1">
      <c r="A11" s="29" t="s">
        <v>32</v>
      </c>
      <c r="B11" s="64">
        <v>3497</v>
      </c>
      <c r="C11" s="64">
        <v>1087</v>
      </c>
      <c r="D11" s="66">
        <f t="shared" si="0"/>
        <v>31.083786102373463</v>
      </c>
      <c r="E11" s="64">
        <f t="shared" si="1"/>
        <v>2410</v>
      </c>
      <c r="F11" s="66">
        <f t="shared" si="2"/>
        <v>68.916213897626534</v>
      </c>
    </row>
    <row r="12" spans="1:6" s="3" customFormat="1" ht="14.65" customHeight="1">
      <c r="A12" s="28" t="s">
        <v>33</v>
      </c>
      <c r="B12" s="39">
        <v>15139</v>
      </c>
      <c r="C12" s="39">
        <v>4526</v>
      </c>
      <c r="D12" s="63">
        <f t="shared" si="0"/>
        <v>29.896294339124118</v>
      </c>
      <c r="E12" s="39">
        <f t="shared" si="1"/>
        <v>10613</v>
      </c>
      <c r="F12" s="63">
        <f t="shared" si="2"/>
        <v>70.103705660875889</v>
      </c>
    </row>
    <row r="13" spans="1:6" s="3" customFormat="1" ht="14.65" customHeight="1">
      <c r="A13" s="29" t="s">
        <v>34</v>
      </c>
      <c r="B13" s="64">
        <v>1510</v>
      </c>
      <c r="C13" s="64">
        <v>557</v>
      </c>
      <c r="D13" s="66">
        <f t="shared" si="0"/>
        <v>36.88741721854305</v>
      </c>
      <c r="E13" s="64">
        <f t="shared" si="1"/>
        <v>953</v>
      </c>
      <c r="F13" s="66">
        <f t="shared" si="2"/>
        <v>63.11258278145695</v>
      </c>
    </row>
    <row r="14" spans="1:6" s="3" customFormat="1" ht="14.65" customHeight="1">
      <c r="A14" s="28" t="s">
        <v>35</v>
      </c>
      <c r="B14" s="39">
        <v>28325</v>
      </c>
      <c r="C14" s="39">
        <v>14188</v>
      </c>
      <c r="D14" s="63">
        <f t="shared" si="0"/>
        <v>50.090026478375989</v>
      </c>
      <c r="E14" s="39">
        <f t="shared" si="1"/>
        <v>14137</v>
      </c>
      <c r="F14" s="63">
        <f t="shared" si="2"/>
        <v>49.909973521624011</v>
      </c>
    </row>
    <row r="15" spans="1:6" s="3" customFormat="1" ht="14.65" customHeight="1">
      <c r="A15" s="29" t="s">
        <v>36</v>
      </c>
      <c r="B15" s="42">
        <v>12458</v>
      </c>
      <c r="C15" s="42">
        <v>7178</v>
      </c>
      <c r="D15" s="65">
        <f t="shared" si="0"/>
        <v>57.617595119601859</v>
      </c>
      <c r="E15" s="42">
        <f t="shared" si="1"/>
        <v>5280</v>
      </c>
      <c r="F15" s="65">
        <f t="shared" si="2"/>
        <v>42.382404880398141</v>
      </c>
    </row>
    <row r="16" spans="1:6" s="3" customFormat="1" ht="14.65" customHeight="1">
      <c r="A16" s="28" t="s">
        <v>37</v>
      </c>
      <c r="B16" s="39">
        <v>7297</v>
      </c>
      <c r="C16" s="39">
        <v>2096</v>
      </c>
      <c r="D16" s="63">
        <f t="shared" si="0"/>
        <v>28.724133205426888</v>
      </c>
      <c r="E16" s="39">
        <f t="shared" si="1"/>
        <v>5201</v>
      </c>
      <c r="F16" s="63">
        <f t="shared" si="2"/>
        <v>71.275866794573119</v>
      </c>
    </row>
    <row r="17" spans="1:7" s="3" customFormat="1" ht="14.65" customHeight="1">
      <c r="A17" s="29" t="s">
        <v>38</v>
      </c>
      <c r="B17" s="42">
        <v>20022</v>
      </c>
      <c r="C17" s="42">
        <v>7790</v>
      </c>
      <c r="D17" s="65">
        <f t="shared" si="0"/>
        <v>38.907202077714516</v>
      </c>
      <c r="E17" s="42">
        <f t="shared" si="1"/>
        <v>12232</v>
      </c>
      <c r="F17" s="65">
        <f t="shared" si="2"/>
        <v>61.092797922285484</v>
      </c>
    </row>
    <row r="18" spans="1:7" s="3" customFormat="1" ht="14.65" customHeight="1">
      <c r="A18" s="28" t="s">
        <v>39</v>
      </c>
      <c r="B18" s="39">
        <v>23749</v>
      </c>
      <c r="C18" s="39">
        <v>6888</v>
      </c>
      <c r="D18" s="63">
        <f t="shared" si="0"/>
        <v>29.003326455850772</v>
      </c>
      <c r="E18" s="39">
        <f t="shared" si="1"/>
        <v>16861</v>
      </c>
      <c r="F18" s="63">
        <f t="shared" si="2"/>
        <v>70.996673544149232</v>
      </c>
    </row>
    <row r="19" spans="1:7" s="3" customFormat="1" ht="14.65" customHeight="1">
      <c r="A19" s="29" t="s">
        <v>40</v>
      </c>
      <c r="B19" s="42">
        <v>1648</v>
      </c>
      <c r="C19" s="42">
        <v>996</v>
      </c>
      <c r="D19" s="65">
        <f t="shared" si="0"/>
        <v>60.436893203883493</v>
      </c>
      <c r="E19" s="42">
        <f t="shared" si="1"/>
        <v>652</v>
      </c>
      <c r="F19" s="65">
        <f t="shared" si="2"/>
        <v>39.563106796116507</v>
      </c>
    </row>
    <row r="20" spans="1:7" s="3" customFormat="1" ht="14.65" customHeight="1">
      <c r="A20" s="30" t="s">
        <v>41</v>
      </c>
      <c r="B20" s="39">
        <v>45732</v>
      </c>
      <c r="C20" s="39">
        <v>19193</v>
      </c>
      <c r="D20" s="63">
        <f t="shared" si="0"/>
        <v>41.968424735415027</v>
      </c>
      <c r="E20" s="39">
        <f t="shared" si="1"/>
        <v>26539</v>
      </c>
      <c r="F20" s="63">
        <f t="shared" si="2"/>
        <v>58.031575264584973</v>
      </c>
    </row>
    <row r="21" spans="1:7" s="3" customFormat="1" ht="14.65" customHeight="1">
      <c r="A21" s="29" t="s">
        <v>42</v>
      </c>
      <c r="B21" s="42">
        <v>5476</v>
      </c>
      <c r="C21" s="64">
        <v>4123</v>
      </c>
      <c r="D21" s="65">
        <f t="shared" si="0"/>
        <v>75.292184075967853</v>
      </c>
      <c r="E21" s="42">
        <f t="shared" si="1"/>
        <v>1353</v>
      </c>
      <c r="F21" s="65">
        <f t="shared" si="2"/>
        <v>24.70781592403214</v>
      </c>
    </row>
    <row r="22" spans="1:7" s="3" customFormat="1" ht="14.65" customHeight="1">
      <c r="A22" s="28" t="s">
        <v>43</v>
      </c>
      <c r="B22" s="39">
        <v>7551</v>
      </c>
      <c r="C22" s="39">
        <v>2490</v>
      </c>
      <c r="D22" s="63">
        <f t="shared" si="0"/>
        <v>32.97576479936432</v>
      </c>
      <c r="E22" s="39">
        <f t="shared" si="1"/>
        <v>5061</v>
      </c>
      <c r="F22" s="63">
        <f t="shared" si="2"/>
        <v>67.024235200635673</v>
      </c>
    </row>
    <row r="23" spans="1:7" s="3" customFormat="1" ht="14.65" customHeight="1">
      <c r="A23" s="29" t="s">
        <v>44</v>
      </c>
      <c r="B23" s="42">
        <v>5720</v>
      </c>
      <c r="C23" s="42">
        <v>2070</v>
      </c>
      <c r="D23" s="65">
        <f t="shared" si="0"/>
        <v>36.188811188811187</v>
      </c>
      <c r="E23" s="42">
        <f t="shared" si="1"/>
        <v>3650</v>
      </c>
      <c r="F23" s="65">
        <f t="shared" si="2"/>
        <v>63.811188811188813</v>
      </c>
    </row>
    <row r="24" spans="1:7" s="3" customFormat="1" ht="14.65" customHeight="1">
      <c r="A24" s="28" t="s">
        <v>45</v>
      </c>
      <c r="B24" s="39">
        <v>14948</v>
      </c>
      <c r="C24" s="39">
        <v>7011</v>
      </c>
      <c r="D24" s="63">
        <f t="shared" si="0"/>
        <v>46.902595664971905</v>
      </c>
      <c r="E24" s="39">
        <f t="shared" si="1"/>
        <v>7937</v>
      </c>
      <c r="F24" s="63">
        <f t="shared" si="2"/>
        <v>53.097404335028095</v>
      </c>
    </row>
    <row r="25" spans="1:7" s="3" customFormat="1" ht="14.65" customHeight="1">
      <c r="A25" s="29" t="s">
        <v>46</v>
      </c>
      <c r="B25" s="42">
        <v>6216</v>
      </c>
      <c r="C25" s="42">
        <v>1460</v>
      </c>
      <c r="D25" s="65">
        <f t="shared" ref="D25:D26" si="3">C25*100/B25</f>
        <v>23.487773487773488</v>
      </c>
      <c r="E25" s="42">
        <f t="shared" si="1"/>
        <v>4756</v>
      </c>
      <c r="F25" s="65">
        <f t="shared" si="2"/>
        <v>76.512226512226519</v>
      </c>
    </row>
    <row r="26" spans="1:7" s="3" customFormat="1" ht="14.65" customHeight="1" thickBot="1">
      <c r="A26" s="28" t="s">
        <v>47</v>
      </c>
      <c r="B26" s="39">
        <v>5821</v>
      </c>
      <c r="C26" s="39">
        <v>2039</v>
      </c>
      <c r="D26" s="63">
        <f t="shared" si="3"/>
        <v>35.028345645078169</v>
      </c>
      <c r="E26" s="39">
        <f t="shared" si="1"/>
        <v>3782</v>
      </c>
      <c r="F26" s="63">
        <f t="shared" si="2"/>
        <v>64.971654354921839</v>
      </c>
    </row>
    <row r="27" spans="1:7" ht="20.25" customHeight="1">
      <c r="A27" s="400" t="s">
        <v>144</v>
      </c>
      <c r="B27" s="400"/>
      <c r="C27" s="400"/>
      <c r="D27" s="400"/>
      <c r="E27" s="400"/>
      <c r="F27" s="400"/>
      <c r="G27" s="149"/>
    </row>
    <row r="28" spans="1:7" s="25" customFormat="1" ht="25.15" customHeight="1">
      <c r="A28" s="404" t="s">
        <v>128</v>
      </c>
      <c r="B28" s="404"/>
      <c r="C28" s="404"/>
      <c r="D28" s="404"/>
      <c r="E28" s="404"/>
      <c r="F28" s="404"/>
      <c r="G28" s="229"/>
    </row>
    <row r="29" spans="1:7" s="3" customFormat="1" ht="14.65" customHeight="1"/>
    <row r="30" spans="1:7" s="3" customFormat="1" ht="14.65" customHeight="1"/>
    <row r="31" spans="1:7" s="3" customFormat="1" ht="14.65" customHeight="1"/>
    <row r="32" spans="1:7" s="3" customFormat="1" ht="14.65" customHeight="1"/>
    <row r="33" s="3" customFormat="1" ht="14.65" customHeight="1"/>
    <row r="34" s="3" customFormat="1" ht="14.65" customHeight="1"/>
    <row r="35" s="3" customFormat="1" ht="14.65" customHeight="1"/>
    <row r="36" s="3" customFormat="1" ht="14.65" customHeight="1"/>
    <row r="37" s="3" customFormat="1" ht="14.65" customHeight="1"/>
    <row r="38" s="3" customFormat="1" ht="14.65" customHeight="1"/>
    <row r="39" s="3" customFormat="1" ht="14.65" customHeight="1"/>
    <row r="40" s="3" customFormat="1" ht="14.65" customHeight="1"/>
  </sheetData>
  <mergeCells count="8">
    <mergeCell ref="A27:F27"/>
    <mergeCell ref="A28:F28"/>
    <mergeCell ref="B7:C7"/>
    <mergeCell ref="A5:A6"/>
    <mergeCell ref="B5:B6"/>
    <mergeCell ref="C5:F5"/>
    <mergeCell ref="C6:D6"/>
    <mergeCell ref="E6:F6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0"/>
  <sheetViews>
    <sheetView zoomScaleNormal="100" workbookViewId="0"/>
  </sheetViews>
  <sheetFormatPr baseColWidth="10" defaultColWidth="10.81640625" defaultRowHeight="14"/>
  <cols>
    <col min="1" max="1" width="24.81640625" style="37" customWidth="1"/>
    <col min="2" max="2" width="15.453125" style="37" customWidth="1"/>
    <col min="3" max="6" width="14.54296875" style="37" customWidth="1"/>
    <col min="7" max="16384" width="10.81640625" style="37"/>
  </cols>
  <sheetData>
    <row r="1" spans="1:6" s="5" customFormat="1" ht="20.25" customHeight="1">
      <c r="A1" s="4" t="s">
        <v>0</v>
      </c>
    </row>
    <row r="2" spans="1:6" s="25" customFormat="1" ht="14.65" customHeight="1">
      <c r="A2" s="35"/>
    </row>
    <row r="3" spans="1:6" s="62" customFormat="1" ht="14.65" customHeight="1">
      <c r="A3" s="36" t="s">
        <v>277</v>
      </c>
    </row>
    <row r="4" spans="1:6" s="25" customFormat="1" ht="14.65" customHeight="1"/>
    <row r="5" spans="1:6" s="11" customFormat="1" ht="17.649999999999999" customHeight="1">
      <c r="A5" s="420" t="s">
        <v>28</v>
      </c>
      <c r="B5" s="374" t="s">
        <v>74</v>
      </c>
      <c r="C5" s="415" t="s">
        <v>75</v>
      </c>
      <c r="D5" s="416"/>
      <c r="E5" s="416"/>
      <c r="F5" s="416"/>
    </row>
    <row r="6" spans="1:6" s="11" customFormat="1" ht="42" customHeight="1">
      <c r="A6" s="421"/>
      <c r="B6" s="375"/>
      <c r="C6" s="417" t="s">
        <v>73</v>
      </c>
      <c r="D6" s="372"/>
      <c r="E6" s="417" t="s">
        <v>77</v>
      </c>
      <c r="F6" s="372"/>
    </row>
    <row r="7" spans="1:6" s="11" customFormat="1" ht="12">
      <c r="A7" s="348"/>
      <c r="B7" s="419" t="s">
        <v>5</v>
      </c>
      <c r="C7" s="419"/>
      <c r="D7" s="349" t="s">
        <v>76</v>
      </c>
      <c r="E7" s="349" t="s">
        <v>5</v>
      </c>
      <c r="F7" s="349" t="s">
        <v>50</v>
      </c>
    </row>
    <row r="8" spans="1:6" s="3" customFormat="1" ht="14.65" customHeight="1">
      <c r="A8" s="26" t="s">
        <v>29</v>
      </c>
      <c r="B8" s="216">
        <v>56602</v>
      </c>
      <c r="C8" s="216">
        <v>22085</v>
      </c>
      <c r="D8" s="306">
        <f>C8*100/B8</f>
        <v>39.018055899084835</v>
      </c>
      <c r="E8" s="216">
        <f>B8-C8</f>
        <v>34517</v>
      </c>
      <c r="F8" s="306">
        <f>E8*100/B8</f>
        <v>60.981944100915165</v>
      </c>
    </row>
    <row r="9" spans="1:6" s="3" customFormat="1" ht="14.65" customHeight="1">
      <c r="A9" s="27" t="s">
        <v>30</v>
      </c>
      <c r="B9" s="43">
        <v>39114</v>
      </c>
      <c r="C9" s="43">
        <v>16256</v>
      </c>
      <c r="D9" s="65">
        <f t="shared" ref="D9:D26" si="0">C9*100/B9</f>
        <v>41.560566549061718</v>
      </c>
      <c r="E9" s="43">
        <f t="shared" ref="E9:E26" si="1">B9-C9</f>
        <v>22858</v>
      </c>
      <c r="F9" s="65">
        <f t="shared" ref="F9:F26" si="2">E9*100/B9</f>
        <v>58.439433450938282</v>
      </c>
    </row>
    <row r="10" spans="1:6" s="3" customFormat="1" ht="14.65" customHeight="1">
      <c r="A10" s="28" t="s">
        <v>31</v>
      </c>
      <c r="B10" s="39">
        <v>1525</v>
      </c>
      <c r="C10" s="39">
        <v>819</v>
      </c>
      <c r="D10" s="63">
        <f t="shared" si="0"/>
        <v>53.704918032786885</v>
      </c>
      <c r="E10" s="39">
        <f t="shared" si="1"/>
        <v>706</v>
      </c>
      <c r="F10" s="63">
        <f t="shared" si="2"/>
        <v>46.295081967213115</v>
      </c>
    </row>
    <row r="11" spans="1:6" s="3" customFormat="1" ht="14.65" customHeight="1">
      <c r="A11" s="29" t="s">
        <v>32</v>
      </c>
      <c r="B11" s="64">
        <v>22</v>
      </c>
      <c r="C11" s="64" t="s">
        <v>53</v>
      </c>
      <c r="D11" s="64" t="s">
        <v>53</v>
      </c>
      <c r="E11" s="64" t="s">
        <v>53</v>
      </c>
      <c r="F11" s="64" t="s">
        <v>53</v>
      </c>
    </row>
    <row r="12" spans="1:6" s="3" customFormat="1" ht="14.65" customHeight="1">
      <c r="A12" s="28" t="s">
        <v>33</v>
      </c>
      <c r="B12" s="39">
        <v>4769</v>
      </c>
      <c r="C12" s="39">
        <v>1334</v>
      </c>
      <c r="D12" s="63">
        <f t="shared" si="0"/>
        <v>27.972321241350389</v>
      </c>
      <c r="E12" s="39">
        <f t="shared" si="1"/>
        <v>3435</v>
      </c>
      <c r="F12" s="63">
        <f t="shared" si="2"/>
        <v>72.027678758649614</v>
      </c>
    </row>
    <row r="13" spans="1:6" s="3" customFormat="1" ht="14.65" customHeight="1">
      <c r="A13" s="29" t="s">
        <v>34</v>
      </c>
      <c r="B13" s="64">
        <v>559</v>
      </c>
      <c r="C13" s="64">
        <v>414</v>
      </c>
      <c r="D13" s="66">
        <f t="shared" si="0"/>
        <v>74.0608228980322</v>
      </c>
      <c r="E13" s="64">
        <f t="shared" si="1"/>
        <v>145</v>
      </c>
      <c r="F13" s="66">
        <f t="shared" si="2"/>
        <v>25.9391771019678</v>
      </c>
    </row>
    <row r="14" spans="1:6" s="3" customFormat="1" ht="14.65" customHeight="1">
      <c r="A14" s="28" t="s">
        <v>35</v>
      </c>
      <c r="B14" s="39">
        <v>8123</v>
      </c>
      <c r="C14" s="39">
        <v>4076</v>
      </c>
      <c r="D14" s="63">
        <f t="shared" si="0"/>
        <v>50.178505478271575</v>
      </c>
      <c r="E14" s="39">
        <f t="shared" si="1"/>
        <v>4047</v>
      </c>
      <c r="F14" s="63">
        <f t="shared" si="2"/>
        <v>49.821494521728425</v>
      </c>
    </row>
    <row r="15" spans="1:6" s="3" customFormat="1" ht="14.65" customHeight="1">
      <c r="A15" s="29" t="s">
        <v>36</v>
      </c>
      <c r="B15" s="42">
        <v>5627</v>
      </c>
      <c r="C15" s="42">
        <v>3650</v>
      </c>
      <c r="D15" s="65">
        <f t="shared" si="0"/>
        <v>64.865825484272264</v>
      </c>
      <c r="E15" s="42">
        <f t="shared" si="1"/>
        <v>1977</v>
      </c>
      <c r="F15" s="65">
        <f t="shared" si="2"/>
        <v>35.134174515727743</v>
      </c>
    </row>
    <row r="16" spans="1:6" s="3" customFormat="1" ht="14.65" customHeight="1">
      <c r="A16" s="28" t="s">
        <v>37</v>
      </c>
      <c r="B16" s="39">
        <v>3390</v>
      </c>
      <c r="C16" s="39">
        <v>920</v>
      </c>
      <c r="D16" s="63">
        <f t="shared" si="0"/>
        <v>27.138643067846608</v>
      </c>
      <c r="E16" s="39">
        <f t="shared" si="1"/>
        <v>2470</v>
      </c>
      <c r="F16" s="63">
        <f t="shared" si="2"/>
        <v>72.861356932153399</v>
      </c>
    </row>
    <row r="17" spans="1:7" s="3" customFormat="1" ht="14.65" customHeight="1">
      <c r="A17" s="29" t="s">
        <v>38</v>
      </c>
      <c r="B17" s="42">
        <v>7701</v>
      </c>
      <c r="C17" s="42">
        <v>2875</v>
      </c>
      <c r="D17" s="65">
        <f t="shared" si="0"/>
        <v>37.332813920270098</v>
      </c>
      <c r="E17" s="42">
        <f t="shared" si="1"/>
        <v>4826</v>
      </c>
      <c r="F17" s="65">
        <f t="shared" si="2"/>
        <v>62.667186079729902</v>
      </c>
    </row>
    <row r="18" spans="1:7" s="3" customFormat="1" ht="14.65" customHeight="1">
      <c r="A18" s="28" t="s">
        <v>39</v>
      </c>
      <c r="B18" s="39">
        <v>6877</v>
      </c>
      <c r="C18" s="39">
        <v>1855</v>
      </c>
      <c r="D18" s="63">
        <f t="shared" si="0"/>
        <v>26.973971208375744</v>
      </c>
      <c r="E18" s="39">
        <f t="shared" si="1"/>
        <v>5022</v>
      </c>
      <c r="F18" s="63">
        <f t="shared" si="2"/>
        <v>73.026028791624256</v>
      </c>
    </row>
    <row r="19" spans="1:7" s="3" customFormat="1" ht="14.65" customHeight="1">
      <c r="A19" s="29" t="s">
        <v>40</v>
      </c>
      <c r="B19" s="42">
        <v>521</v>
      </c>
      <c r="C19" s="42">
        <v>310</v>
      </c>
      <c r="D19" s="65">
        <f t="shared" si="0"/>
        <v>59.50095969289827</v>
      </c>
      <c r="E19" s="42">
        <f t="shared" si="1"/>
        <v>211</v>
      </c>
      <c r="F19" s="65">
        <f t="shared" si="2"/>
        <v>40.49904030710173</v>
      </c>
    </row>
    <row r="20" spans="1:7" s="3" customFormat="1" ht="14.65" customHeight="1">
      <c r="A20" s="30" t="s">
        <v>41</v>
      </c>
      <c r="B20" s="39">
        <v>17488</v>
      </c>
      <c r="C20" s="39">
        <v>5829</v>
      </c>
      <c r="D20" s="63">
        <f t="shared" si="0"/>
        <v>33.331427264409882</v>
      </c>
      <c r="E20" s="39">
        <f t="shared" si="1"/>
        <v>11659</v>
      </c>
      <c r="F20" s="63">
        <f t="shared" si="2"/>
        <v>66.668572735590118</v>
      </c>
    </row>
    <row r="21" spans="1:7" s="3" customFormat="1" ht="14.65" customHeight="1">
      <c r="A21" s="29" t="s">
        <v>42</v>
      </c>
      <c r="B21" s="42">
        <v>966</v>
      </c>
      <c r="C21" s="42">
        <v>863</v>
      </c>
      <c r="D21" s="65">
        <f t="shared" si="0"/>
        <v>89.337474120082817</v>
      </c>
      <c r="E21" s="42">
        <f t="shared" si="1"/>
        <v>103</v>
      </c>
      <c r="F21" s="65">
        <f t="shared" si="2"/>
        <v>10.662525879917185</v>
      </c>
    </row>
    <row r="22" spans="1:7" s="3" customFormat="1" ht="14.65" customHeight="1">
      <c r="A22" s="28" t="s">
        <v>43</v>
      </c>
      <c r="B22" s="39">
        <v>4067</v>
      </c>
      <c r="C22" s="39">
        <v>1295</v>
      </c>
      <c r="D22" s="63">
        <f t="shared" si="0"/>
        <v>31.841652323580035</v>
      </c>
      <c r="E22" s="39">
        <f t="shared" si="1"/>
        <v>2772</v>
      </c>
      <c r="F22" s="63">
        <f t="shared" si="2"/>
        <v>68.158347676419965</v>
      </c>
    </row>
    <row r="23" spans="1:7" s="3" customFormat="1" ht="14.65" customHeight="1">
      <c r="A23" s="29" t="s">
        <v>44</v>
      </c>
      <c r="B23" s="42">
        <v>823</v>
      </c>
      <c r="C23" s="42">
        <v>149</v>
      </c>
      <c r="D23" s="65">
        <f t="shared" si="0"/>
        <v>18.1044957472661</v>
      </c>
      <c r="E23" s="42">
        <f t="shared" si="1"/>
        <v>674</v>
      </c>
      <c r="F23" s="65">
        <f t="shared" si="2"/>
        <v>81.8955042527339</v>
      </c>
    </row>
    <row r="24" spans="1:7" s="3" customFormat="1" ht="14.65" customHeight="1">
      <c r="A24" s="28" t="s">
        <v>45</v>
      </c>
      <c r="B24" s="39">
        <v>6353</v>
      </c>
      <c r="C24" s="39">
        <v>2532</v>
      </c>
      <c r="D24" s="63">
        <f t="shared" si="0"/>
        <v>39.855186526050687</v>
      </c>
      <c r="E24" s="39">
        <f t="shared" si="1"/>
        <v>3821</v>
      </c>
      <c r="F24" s="63">
        <f t="shared" si="2"/>
        <v>60.144813473949313</v>
      </c>
    </row>
    <row r="25" spans="1:7" s="3" customFormat="1" ht="14.65" customHeight="1">
      <c r="A25" s="29" t="s">
        <v>46</v>
      </c>
      <c r="B25" s="42">
        <v>3280</v>
      </c>
      <c r="C25" s="42">
        <v>491</v>
      </c>
      <c r="D25" s="65">
        <f t="shared" si="0"/>
        <v>14.969512195121951</v>
      </c>
      <c r="E25" s="42">
        <f t="shared" si="1"/>
        <v>2789</v>
      </c>
      <c r="F25" s="65">
        <f t="shared" si="2"/>
        <v>85.030487804878049</v>
      </c>
    </row>
    <row r="26" spans="1:7" s="3" customFormat="1" ht="14.65" customHeight="1" thickBot="1">
      <c r="A26" s="28" t="s">
        <v>47</v>
      </c>
      <c r="B26" s="39">
        <v>1999</v>
      </c>
      <c r="C26" s="39">
        <v>499</v>
      </c>
      <c r="D26" s="63">
        <f t="shared" si="0"/>
        <v>24.96248124062031</v>
      </c>
      <c r="E26" s="39">
        <f t="shared" si="1"/>
        <v>1500</v>
      </c>
      <c r="F26" s="63">
        <f t="shared" si="2"/>
        <v>75.037518759379694</v>
      </c>
    </row>
    <row r="27" spans="1:7" ht="20.25" customHeight="1">
      <c r="A27" s="400" t="s">
        <v>144</v>
      </c>
      <c r="B27" s="400"/>
      <c r="C27" s="400"/>
      <c r="D27" s="400"/>
      <c r="E27" s="400"/>
      <c r="F27" s="400"/>
      <c r="G27" s="149"/>
    </row>
    <row r="28" spans="1:7" s="25" customFormat="1" ht="25.15" customHeight="1">
      <c r="A28" s="404" t="s">
        <v>128</v>
      </c>
      <c r="B28" s="404"/>
      <c r="C28" s="404"/>
      <c r="D28" s="404"/>
      <c r="E28" s="404"/>
      <c r="F28" s="404"/>
      <c r="G28" s="229"/>
    </row>
    <row r="29" spans="1:7" s="3" customFormat="1" ht="14.65" customHeight="1"/>
    <row r="30" spans="1:7" s="3" customFormat="1" ht="14.65" customHeight="1"/>
    <row r="31" spans="1:7" s="3" customFormat="1" ht="14.65" customHeight="1"/>
    <row r="32" spans="1:7" s="3" customFormat="1" ht="14.65" customHeight="1"/>
    <row r="33" s="3" customFormat="1" ht="14.65" customHeight="1"/>
    <row r="34" s="3" customFormat="1" ht="14.65" customHeight="1"/>
    <row r="35" s="3" customFormat="1" ht="14.65" customHeight="1"/>
    <row r="36" s="3" customFormat="1" ht="14.65" customHeight="1"/>
    <row r="37" s="3" customFormat="1" ht="14.65" customHeight="1"/>
    <row r="38" s="3" customFormat="1" ht="14.65" customHeight="1"/>
    <row r="39" s="3" customFormat="1" ht="14.65" customHeight="1"/>
    <row r="40" s="3" customFormat="1" ht="14.65" customHeight="1"/>
  </sheetData>
  <mergeCells count="8">
    <mergeCell ref="A27:F27"/>
    <mergeCell ref="A28:F28"/>
    <mergeCell ref="A5:A6"/>
    <mergeCell ref="B7:C7"/>
    <mergeCell ref="C5:F5"/>
    <mergeCell ref="E6:F6"/>
    <mergeCell ref="C6:D6"/>
    <mergeCell ref="B5:B6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0"/>
  <sheetViews>
    <sheetView zoomScaleNormal="100" workbookViewId="0"/>
  </sheetViews>
  <sheetFormatPr baseColWidth="10" defaultColWidth="10.81640625" defaultRowHeight="14"/>
  <cols>
    <col min="1" max="1" width="24.81640625" style="37" customWidth="1"/>
    <col min="2" max="2" width="15.453125" style="37" customWidth="1"/>
    <col min="3" max="6" width="14.54296875" style="37" customWidth="1"/>
    <col min="7" max="16384" width="10.81640625" style="37"/>
  </cols>
  <sheetData>
    <row r="1" spans="1:6" s="284" customFormat="1" ht="20.25" customHeight="1">
      <c r="A1" s="4" t="s">
        <v>0</v>
      </c>
    </row>
    <row r="2" spans="1:6" s="25" customFormat="1" ht="14.65" customHeight="1">
      <c r="A2" s="35"/>
    </row>
    <row r="3" spans="1:6" s="62" customFormat="1" ht="14.65" customHeight="1">
      <c r="A3" s="36" t="s">
        <v>427</v>
      </c>
    </row>
    <row r="4" spans="1:6" s="25" customFormat="1" ht="14.65" customHeight="1"/>
    <row r="5" spans="1:6" s="11" customFormat="1" ht="17.649999999999999" customHeight="1">
      <c r="A5" s="420" t="s">
        <v>28</v>
      </c>
      <c r="B5" s="374" t="s">
        <v>74</v>
      </c>
      <c r="C5" s="415" t="s">
        <v>75</v>
      </c>
      <c r="D5" s="416"/>
      <c r="E5" s="416"/>
      <c r="F5" s="416"/>
    </row>
    <row r="6" spans="1:6" s="11" customFormat="1" ht="42" customHeight="1">
      <c r="A6" s="421"/>
      <c r="B6" s="375"/>
      <c r="C6" s="417" t="s">
        <v>73</v>
      </c>
      <c r="D6" s="372"/>
      <c r="E6" s="417" t="s">
        <v>77</v>
      </c>
      <c r="F6" s="372"/>
    </row>
    <row r="7" spans="1:6" s="11" customFormat="1" ht="12">
      <c r="A7" s="348"/>
      <c r="B7" s="419" t="s">
        <v>5</v>
      </c>
      <c r="C7" s="419"/>
      <c r="D7" s="349" t="s">
        <v>76</v>
      </c>
      <c r="E7" s="349" t="s">
        <v>5</v>
      </c>
      <c r="F7" s="349" t="s">
        <v>50</v>
      </c>
    </row>
    <row r="8" spans="1:6" s="283" customFormat="1" ht="14.65" customHeight="1">
      <c r="A8" s="287" t="s">
        <v>29</v>
      </c>
      <c r="B8" s="216">
        <v>26135</v>
      </c>
      <c r="C8" s="216">
        <v>11587</v>
      </c>
      <c r="D8" s="306">
        <f>C8*100/B8</f>
        <v>44.335182705184621</v>
      </c>
      <c r="E8" s="216">
        <f>B8-C8</f>
        <v>14548</v>
      </c>
      <c r="F8" s="306">
        <f>E8*100/B8</f>
        <v>55.664817294815379</v>
      </c>
    </row>
    <row r="9" spans="1:6" s="283" customFormat="1" ht="14.65" customHeight="1">
      <c r="A9" s="288" t="s">
        <v>30</v>
      </c>
      <c r="B9" s="43">
        <v>21445</v>
      </c>
      <c r="C9" s="43">
        <v>9462</v>
      </c>
      <c r="D9" s="297">
        <f t="shared" ref="D9:D26" si="0">C9*100/B9</f>
        <v>44.122173000699462</v>
      </c>
      <c r="E9" s="43">
        <f t="shared" ref="E9:E26" si="1">B9-C9</f>
        <v>11983</v>
      </c>
      <c r="F9" s="297">
        <f t="shared" ref="F9:F26" si="2">E9*100/B9</f>
        <v>55.877826999300538</v>
      </c>
    </row>
    <row r="10" spans="1:6" s="283" customFormat="1" ht="14.65" customHeight="1">
      <c r="A10" s="242" t="s">
        <v>31</v>
      </c>
      <c r="B10" s="291">
        <v>2043</v>
      </c>
      <c r="C10" s="291">
        <v>1182</v>
      </c>
      <c r="D10" s="295">
        <f t="shared" si="0"/>
        <v>57.856093979441994</v>
      </c>
      <c r="E10" s="291">
        <f t="shared" si="1"/>
        <v>861</v>
      </c>
      <c r="F10" s="295">
        <f t="shared" si="2"/>
        <v>42.143906020558006</v>
      </c>
    </row>
    <row r="11" spans="1:6" s="283" customFormat="1" ht="14.65" customHeight="1">
      <c r="A11" s="243" t="s">
        <v>32</v>
      </c>
      <c r="B11" s="296">
        <v>580</v>
      </c>
      <c r="C11" s="296">
        <v>92</v>
      </c>
      <c r="D11" s="298">
        <f t="shared" si="0"/>
        <v>15.862068965517242</v>
      </c>
      <c r="E11" s="296">
        <f t="shared" si="1"/>
        <v>488</v>
      </c>
      <c r="F11" s="298">
        <f t="shared" si="2"/>
        <v>84.137931034482762</v>
      </c>
    </row>
    <row r="12" spans="1:6" s="283" customFormat="1" ht="14.65" customHeight="1">
      <c r="A12" s="242" t="s">
        <v>33</v>
      </c>
      <c r="B12" s="291">
        <v>3545</v>
      </c>
      <c r="C12" s="291">
        <v>1131</v>
      </c>
      <c r="D12" s="295">
        <f t="shared" si="0"/>
        <v>31.904090267983076</v>
      </c>
      <c r="E12" s="291">
        <f t="shared" si="1"/>
        <v>2414</v>
      </c>
      <c r="F12" s="295">
        <f t="shared" si="2"/>
        <v>68.095909732016921</v>
      </c>
    </row>
    <row r="13" spans="1:6" s="283" customFormat="1" ht="14.65" customHeight="1">
      <c r="A13" s="243" t="s">
        <v>34</v>
      </c>
      <c r="B13" s="296">
        <v>347</v>
      </c>
      <c r="C13" s="296">
        <v>40</v>
      </c>
      <c r="D13" s="298">
        <f t="shared" si="0"/>
        <v>11.527377521613833</v>
      </c>
      <c r="E13" s="296">
        <f t="shared" si="1"/>
        <v>307</v>
      </c>
      <c r="F13" s="298">
        <f t="shared" si="2"/>
        <v>88.472622478386171</v>
      </c>
    </row>
    <row r="14" spans="1:6" s="283" customFormat="1" ht="14.65" customHeight="1">
      <c r="A14" s="242" t="s">
        <v>35</v>
      </c>
      <c r="B14" s="291">
        <v>4497</v>
      </c>
      <c r="C14" s="291">
        <v>2606</v>
      </c>
      <c r="D14" s="295">
        <f t="shared" si="0"/>
        <v>57.94974427396042</v>
      </c>
      <c r="E14" s="291">
        <f t="shared" si="1"/>
        <v>1891</v>
      </c>
      <c r="F14" s="295">
        <f t="shared" si="2"/>
        <v>42.05025572603958</v>
      </c>
    </row>
    <row r="15" spans="1:6" s="283" customFormat="1" ht="14.65" customHeight="1">
      <c r="A15" s="243" t="s">
        <v>36</v>
      </c>
      <c r="B15" s="292">
        <v>2140</v>
      </c>
      <c r="C15" s="292">
        <v>1427</v>
      </c>
      <c r="D15" s="297">
        <f t="shared" si="0"/>
        <v>66.682242990654203</v>
      </c>
      <c r="E15" s="292">
        <f t="shared" si="1"/>
        <v>713</v>
      </c>
      <c r="F15" s="297">
        <f t="shared" si="2"/>
        <v>33.317757009345797</v>
      </c>
    </row>
    <row r="16" spans="1:6" s="283" customFormat="1" ht="14.65" customHeight="1">
      <c r="A16" s="242" t="s">
        <v>37</v>
      </c>
      <c r="B16" s="291">
        <v>1122</v>
      </c>
      <c r="C16" s="291">
        <v>263</v>
      </c>
      <c r="D16" s="295">
        <f t="shared" si="0"/>
        <v>23.440285204991088</v>
      </c>
      <c r="E16" s="291">
        <f t="shared" si="1"/>
        <v>859</v>
      </c>
      <c r="F16" s="295">
        <f t="shared" si="2"/>
        <v>76.559714795008915</v>
      </c>
    </row>
    <row r="17" spans="1:7" s="283" customFormat="1" ht="14.65" customHeight="1">
      <c r="A17" s="243" t="s">
        <v>38</v>
      </c>
      <c r="B17" s="292">
        <v>3565</v>
      </c>
      <c r="C17" s="292">
        <v>1594</v>
      </c>
      <c r="D17" s="297">
        <f t="shared" si="0"/>
        <v>44.712482468443199</v>
      </c>
      <c r="E17" s="292">
        <f t="shared" si="1"/>
        <v>1971</v>
      </c>
      <c r="F17" s="297">
        <f t="shared" si="2"/>
        <v>55.287517531556801</v>
      </c>
    </row>
    <row r="18" spans="1:7" s="283" customFormat="1" ht="14.65" customHeight="1">
      <c r="A18" s="242" t="s">
        <v>39</v>
      </c>
      <c r="B18" s="291">
        <v>3476</v>
      </c>
      <c r="C18" s="291">
        <v>1057</v>
      </c>
      <c r="D18" s="295">
        <f t="shared" si="0"/>
        <v>30.408515535097813</v>
      </c>
      <c r="E18" s="291">
        <f t="shared" si="1"/>
        <v>2419</v>
      </c>
      <c r="F18" s="295">
        <f t="shared" si="2"/>
        <v>69.59148446490218</v>
      </c>
    </row>
    <row r="19" spans="1:7" s="283" customFormat="1" ht="14.65" customHeight="1">
      <c r="A19" s="243" t="s">
        <v>40</v>
      </c>
      <c r="B19" s="292">
        <v>130</v>
      </c>
      <c r="C19" s="292">
        <v>70</v>
      </c>
      <c r="D19" s="297">
        <f t="shared" si="0"/>
        <v>53.846153846153847</v>
      </c>
      <c r="E19" s="292">
        <f t="shared" si="1"/>
        <v>60</v>
      </c>
      <c r="F19" s="297">
        <f t="shared" si="2"/>
        <v>46.153846153846153</v>
      </c>
    </row>
    <row r="20" spans="1:7" s="283" customFormat="1" ht="14.65" customHeight="1">
      <c r="A20" s="289" t="s">
        <v>41</v>
      </c>
      <c r="B20" s="291">
        <v>4690</v>
      </c>
      <c r="C20" s="291">
        <v>2125</v>
      </c>
      <c r="D20" s="295">
        <f t="shared" si="0"/>
        <v>45.309168443496802</v>
      </c>
      <c r="E20" s="291">
        <f t="shared" si="1"/>
        <v>2565</v>
      </c>
      <c r="F20" s="295">
        <f t="shared" si="2"/>
        <v>54.690831556503198</v>
      </c>
    </row>
    <row r="21" spans="1:7" s="283" customFormat="1" ht="14.65" customHeight="1">
      <c r="A21" s="243" t="s">
        <v>42</v>
      </c>
      <c r="B21" s="292">
        <v>603</v>
      </c>
      <c r="C21" s="292">
        <v>483</v>
      </c>
      <c r="D21" s="297">
        <f t="shared" si="0"/>
        <v>80.099502487562191</v>
      </c>
      <c r="E21" s="292">
        <f t="shared" si="1"/>
        <v>120</v>
      </c>
      <c r="F21" s="297">
        <f t="shared" si="2"/>
        <v>19.900497512437809</v>
      </c>
    </row>
    <row r="22" spans="1:7" s="283" customFormat="1" ht="14.65" customHeight="1">
      <c r="A22" s="242" t="s">
        <v>43</v>
      </c>
      <c r="B22" s="291">
        <v>535</v>
      </c>
      <c r="C22" s="291">
        <v>152</v>
      </c>
      <c r="D22" s="295">
        <f t="shared" si="0"/>
        <v>28.411214953271028</v>
      </c>
      <c r="E22" s="291">
        <f t="shared" si="1"/>
        <v>383</v>
      </c>
      <c r="F22" s="295">
        <f t="shared" si="2"/>
        <v>71.588785046728972</v>
      </c>
    </row>
    <row r="23" spans="1:7" s="283" customFormat="1" ht="14.65" customHeight="1">
      <c r="A23" s="243" t="s">
        <v>44</v>
      </c>
      <c r="B23" s="292">
        <v>648</v>
      </c>
      <c r="C23" s="292">
        <v>299</v>
      </c>
      <c r="D23" s="297">
        <f t="shared" si="0"/>
        <v>46.141975308641975</v>
      </c>
      <c r="E23" s="292">
        <f t="shared" si="1"/>
        <v>349</v>
      </c>
      <c r="F23" s="297">
        <f t="shared" si="2"/>
        <v>53.858024691358025</v>
      </c>
    </row>
    <row r="24" spans="1:7" s="283" customFormat="1" ht="14.65" customHeight="1">
      <c r="A24" s="242" t="s">
        <v>45</v>
      </c>
      <c r="B24" s="291">
        <v>1345</v>
      </c>
      <c r="C24" s="291">
        <v>734</v>
      </c>
      <c r="D24" s="295">
        <f t="shared" si="0"/>
        <v>54.572490706319705</v>
      </c>
      <c r="E24" s="291">
        <f t="shared" si="1"/>
        <v>611</v>
      </c>
      <c r="F24" s="295">
        <f t="shared" si="2"/>
        <v>45.427509293680295</v>
      </c>
    </row>
    <row r="25" spans="1:7" s="283" customFormat="1" ht="14.65" customHeight="1">
      <c r="A25" s="243" t="s">
        <v>46</v>
      </c>
      <c r="B25" s="292">
        <v>666</v>
      </c>
      <c r="C25" s="292">
        <v>148</v>
      </c>
      <c r="D25" s="297">
        <f t="shared" si="0"/>
        <v>22.222222222222221</v>
      </c>
      <c r="E25" s="292">
        <f t="shared" si="1"/>
        <v>518</v>
      </c>
      <c r="F25" s="297">
        <f t="shared" si="2"/>
        <v>77.777777777777771</v>
      </c>
    </row>
    <row r="26" spans="1:7" s="283" customFormat="1" ht="14.65" customHeight="1" thickBot="1">
      <c r="A26" s="242" t="s">
        <v>47</v>
      </c>
      <c r="B26" s="291">
        <v>893</v>
      </c>
      <c r="C26" s="291">
        <v>309</v>
      </c>
      <c r="D26" s="295">
        <f t="shared" si="0"/>
        <v>34.602463605823068</v>
      </c>
      <c r="E26" s="291">
        <f t="shared" si="1"/>
        <v>584</v>
      </c>
      <c r="F26" s="295">
        <f t="shared" si="2"/>
        <v>65.397536394176939</v>
      </c>
    </row>
    <row r="27" spans="1:7" ht="20.25" customHeight="1">
      <c r="A27" s="400" t="s">
        <v>144</v>
      </c>
      <c r="B27" s="400"/>
      <c r="C27" s="400"/>
      <c r="D27" s="400"/>
      <c r="E27" s="400"/>
      <c r="F27" s="400"/>
      <c r="G27" s="149"/>
    </row>
    <row r="28" spans="1:7" s="25" customFormat="1" ht="25.15" customHeight="1">
      <c r="A28" s="404" t="s">
        <v>128</v>
      </c>
      <c r="B28" s="404"/>
      <c r="C28" s="404"/>
      <c r="D28" s="404"/>
      <c r="E28" s="404"/>
      <c r="F28" s="404"/>
      <c r="G28" s="229"/>
    </row>
    <row r="29" spans="1:7" s="283" customFormat="1" ht="14.65" customHeight="1"/>
    <row r="30" spans="1:7" s="283" customFormat="1" ht="14.65" customHeight="1"/>
    <row r="31" spans="1:7" s="283" customFormat="1" ht="14.65" customHeight="1"/>
    <row r="32" spans="1:7" s="283" customFormat="1" ht="14.65" customHeight="1"/>
    <row r="33" s="283" customFormat="1" ht="14.65" customHeight="1"/>
    <row r="34" s="283" customFormat="1" ht="14.65" customHeight="1"/>
    <row r="35" s="283" customFormat="1" ht="14.65" customHeight="1"/>
    <row r="36" s="283" customFormat="1" ht="14.65" customHeight="1"/>
    <row r="37" s="283" customFormat="1" ht="14.65" customHeight="1"/>
    <row r="38" s="283" customFormat="1" ht="14.65" customHeight="1"/>
    <row r="39" s="283" customFormat="1" ht="14.65" customHeight="1"/>
    <row r="40" s="283" customFormat="1" ht="14.65" customHeight="1"/>
  </sheetData>
  <mergeCells count="8">
    <mergeCell ref="A27:F27"/>
    <mergeCell ref="A28:F28"/>
    <mergeCell ref="A5:A6"/>
    <mergeCell ref="B5:B6"/>
    <mergeCell ref="C5:F5"/>
    <mergeCell ref="C6:D6"/>
    <mergeCell ref="E6:F6"/>
    <mergeCell ref="B7:C7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0"/>
  <sheetViews>
    <sheetView zoomScaleNormal="100" workbookViewId="0"/>
  </sheetViews>
  <sheetFormatPr baseColWidth="10" defaultColWidth="10.81640625" defaultRowHeight="14"/>
  <cols>
    <col min="1" max="1" width="24.81640625" style="37" customWidth="1"/>
    <col min="2" max="2" width="15.453125" style="37" customWidth="1"/>
    <col min="3" max="6" width="14.54296875" style="37" customWidth="1"/>
    <col min="7" max="16384" width="10.81640625" style="37"/>
  </cols>
  <sheetData>
    <row r="1" spans="1:6" s="5" customFormat="1" ht="20.25" customHeight="1">
      <c r="A1" s="4" t="s">
        <v>0</v>
      </c>
    </row>
    <row r="2" spans="1:6" s="25" customFormat="1" ht="14.65" customHeight="1">
      <c r="A2" s="35"/>
    </row>
    <row r="3" spans="1:6" s="62" customFormat="1" ht="14.65" customHeight="1">
      <c r="A3" s="36" t="s">
        <v>278</v>
      </c>
    </row>
    <row r="4" spans="1:6" s="25" customFormat="1" ht="14.65" customHeight="1"/>
    <row r="5" spans="1:6" s="11" customFormat="1" ht="17.649999999999999" customHeight="1">
      <c r="A5" s="420" t="s">
        <v>28</v>
      </c>
      <c r="B5" s="374" t="s">
        <v>74</v>
      </c>
      <c r="C5" s="415" t="s">
        <v>75</v>
      </c>
      <c r="D5" s="416"/>
      <c r="E5" s="416"/>
      <c r="F5" s="416"/>
    </row>
    <row r="6" spans="1:6" s="11" customFormat="1" ht="42" customHeight="1">
      <c r="A6" s="421"/>
      <c r="B6" s="375"/>
      <c r="C6" s="417" t="s">
        <v>73</v>
      </c>
      <c r="D6" s="372"/>
      <c r="E6" s="417" t="s">
        <v>77</v>
      </c>
      <c r="F6" s="372"/>
    </row>
    <row r="7" spans="1:6" s="11" customFormat="1" ht="12">
      <c r="A7" s="348"/>
      <c r="B7" s="419" t="s">
        <v>5</v>
      </c>
      <c r="C7" s="419"/>
      <c r="D7" s="349" t="s">
        <v>76</v>
      </c>
      <c r="E7" s="349" t="s">
        <v>5</v>
      </c>
      <c r="F7" s="349" t="s">
        <v>50</v>
      </c>
    </row>
    <row r="8" spans="1:6" s="3" customFormat="1" ht="14.65" customHeight="1">
      <c r="A8" s="26" t="s">
        <v>29</v>
      </c>
      <c r="B8" s="216">
        <v>29100</v>
      </c>
      <c r="C8" s="216">
        <v>12285</v>
      </c>
      <c r="D8" s="306">
        <f>C8*100/B8</f>
        <v>42.216494845360828</v>
      </c>
      <c r="E8" s="216">
        <f>B8-C8</f>
        <v>16815</v>
      </c>
      <c r="F8" s="306">
        <f>E8*100/B8</f>
        <v>57.783505154639172</v>
      </c>
    </row>
    <row r="9" spans="1:6" s="3" customFormat="1" ht="14.65" customHeight="1">
      <c r="A9" s="27" t="s">
        <v>30</v>
      </c>
      <c r="B9" s="43">
        <v>28129</v>
      </c>
      <c r="C9" s="43">
        <v>11851</v>
      </c>
      <c r="D9" s="65">
        <f t="shared" ref="D9:D26" si="0">C9*100/B9</f>
        <v>42.130896939101994</v>
      </c>
      <c r="E9" s="43">
        <f t="shared" ref="E9:E26" si="1">B9-C9</f>
        <v>16278</v>
      </c>
      <c r="F9" s="65">
        <f t="shared" ref="F9:F26" si="2">E9*100/B9</f>
        <v>57.869103060898006</v>
      </c>
    </row>
    <row r="10" spans="1:6" s="3" customFormat="1" ht="14.65" customHeight="1">
      <c r="A10" s="28" t="s">
        <v>31</v>
      </c>
      <c r="B10" s="39">
        <v>101</v>
      </c>
      <c r="C10" s="39">
        <v>32</v>
      </c>
      <c r="D10" s="63">
        <f t="shared" si="0"/>
        <v>31.683168316831683</v>
      </c>
      <c r="E10" s="39">
        <f t="shared" si="1"/>
        <v>69</v>
      </c>
      <c r="F10" s="63">
        <f t="shared" si="2"/>
        <v>68.316831683168317</v>
      </c>
    </row>
    <row r="11" spans="1:6" s="3" customFormat="1" ht="14.65" customHeight="1">
      <c r="A11" s="29" t="s">
        <v>32</v>
      </c>
      <c r="B11" s="64">
        <v>111</v>
      </c>
      <c r="C11" s="64" t="s">
        <v>53</v>
      </c>
      <c r="D11" s="64" t="s">
        <v>53</v>
      </c>
      <c r="E11" s="64" t="s">
        <v>53</v>
      </c>
      <c r="F11" s="64" t="s">
        <v>53</v>
      </c>
    </row>
    <row r="12" spans="1:6" s="3" customFormat="1" ht="14.65" customHeight="1">
      <c r="A12" s="28" t="s">
        <v>33</v>
      </c>
      <c r="B12" s="39">
        <v>2114</v>
      </c>
      <c r="C12" s="39">
        <v>835</v>
      </c>
      <c r="D12" s="63">
        <f t="shared" si="0"/>
        <v>39.498580889309366</v>
      </c>
      <c r="E12" s="39">
        <f t="shared" si="1"/>
        <v>1279</v>
      </c>
      <c r="F12" s="63">
        <f t="shared" si="2"/>
        <v>60.501419110690634</v>
      </c>
    </row>
    <row r="13" spans="1:6" s="3" customFormat="1" ht="14.65" customHeight="1">
      <c r="A13" s="29" t="s">
        <v>34</v>
      </c>
      <c r="B13" s="64">
        <v>69</v>
      </c>
      <c r="C13" s="64">
        <v>25</v>
      </c>
      <c r="D13" s="66">
        <f t="shared" si="0"/>
        <v>36.231884057971016</v>
      </c>
      <c r="E13" s="64">
        <f t="shared" si="1"/>
        <v>44</v>
      </c>
      <c r="F13" s="66">
        <f t="shared" si="2"/>
        <v>63.768115942028984</v>
      </c>
    </row>
    <row r="14" spans="1:6" s="3" customFormat="1" ht="14.65" customHeight="1">
      <c r="A14" s="28" t="s">
        <v>35</v>
      </c>
      <c r="B14" s="39">
        <v>7396</v>
      </c>
      <c r="C14" s="39">
        <v>3557</v>
      </c>
      <c r="D14" s="63">
        <f t="shared" si="0"/>
        <v>48.093564088696596</v>
      </c>
      <c r="E14" s="39">
        <f t="shared" si="1"/>
        <v>3839</v>
      </c>
      <c r="F14" s="63">
        <f t="shared" si="2"/>
        <v>51.906435911303404</v>
      </c>
    </row>
    <row r="15" spans="1:6" s="3" customFormat="1" ht="14.65" customHeight="1">
      <c r="A15" s="29" t="s">
        <v>36</v>
      </c>
      <c r="B15" s="42">
        <v>1572</v>
      </c>
      <c r="C15" s="42">
        <v>949</v>
      </c>
      <c r="D15" s="65">
        <f t="shared" si="0"/>
        <v>60.368956743002542</v>
      </c>
      <c r="E15" s="42">
        <f t="shared" si="1"/>
        <v>623</v>
      </c>
      <c r="F15" s="65">
        <f t="shared" si="2"/>
        <v>39.631043256997458</v>
      </c>
    </row>
    <row r="16" spans="1:6" s="3" customFormat="1" ht="14.65" customHeight="1">
      <c r="A16" s="28" t="s">
        <v>37</v>
      </c>
      <c r="B16" s="39">
        <v>2236</v>
      </c>
      <c r="C16" s="39">
        <v>679</v>
      </c>
      <c r="D16" s="63">
        <f t="shared" si="0"/>
        <v>30.366726296958856</v>
      </c>
      <c r="E16" s="39">
        <f t="shared" si="1"/>
        <v>1557</v>
      </c>
      <c r="F16" s="63">
        <f t="shared" si="2"/>
        <v>69.633273703041141</v>
      </c>
    </row>
    <row r="17" spans="1:7" s="3" customFormat="1" ht="14.65" customHeight="1">
      <c r="A17" s="29" t="s">
        <v>38</v>
      </c>
      <c r="B17" s="42">
        <v>5375</v>
      </c>
      <c r="C17" s="42">
        <v>2509</v>
      </c>
      <c r="D17" s="65">
        <f t="shared" si="0"/>
        <v>46.67906976744186</v>
      </c>
      <c r="E17" s="42">
        <f t="shared" si="1"/>
        <v>2866</v>
      </c>
      <c r="F17" s="65">
        <f t="shared" si="2"/>
        <v>53.32093023255814</v>
      </c>
    </row>
    <row r="18" spans="1:7" s="3" customFormat="1" ht="14.65" customHeight="1">
      <c r="A18" s="28" t="s">
        <v>39</v>
      </c>
      <c r="B18" s="39">
        <v>8408</v>
      </c>
      <c r="C18" s="39">
        <v>2736</v>
      </c>
      <c r="D18" s="63">
        <f t="shared" si="0"/>
        <v>32.540437678401524</v>
      </c>
      <c r="E18" s="39">
        <f t="shared" si="1"/>
        <v>5672</v>
      </c>
      <c r="F18" s="63">
        <f t="shared" si="2"/>
        <v>67.459562321598483</v>
      </c>
    </row>
    <row r="19" spans="1:7" s="3" customFormat="1" ht="14.65" customHeight="1">
      <c r="A19" s="29" t="s">
        <v>40</v>
      </c>
      <c r="B19" s="42">
        <v>747</v>
      </c>
      <c r="C19" s="42">
        <v>509</v>
      </c>
      <c r="D19" s="65">
        <f t="shared" si="0"/>
        <v>68.13922356091031</v>
      </c>
      <c r="E19" s="42">
        <f t="shared" si="1"/>
        <v>238</v>
      </c>
      <c r="F19" s="65">
        <f t="shared" si="2"/>
        <v>31.86077643908969</v>
      </c>
    </row>
    <row r="20" spans="1:7" s="3" customFormat="1" ht="14.65" customHeight="1">
      <c r="A20" s="30" t="s">
        <v>41</v>
      </c>
      <c r="B20" s="39">
        <v>971</v>
      </c>
      <c r="C20" s="39">
        <v>434</v>
      </c>
      <c r="D20" s="63">
        <f t="shared" si="0"/>
        <v>44.696189495365601</v>
      </c>
      <c r="E20" s="39">
        <f t="shared" si="1"/>
        <v>537</v>
      </c>
      <c r="F20" s="63">
        <f t="shared" si="2"/>
        <v>55.303810504634399</v>
      </c>
    </row>
    <row r="21" spans="1:7" s="3" customFormat="1" ht="14.65" customHeight="1">
      <c r="A21" s="29" t="s">
        <v>42</v>
      </c>
      <c r="B21" s="42">
        <v>208</v>
      </c>
      <c r="C21" s="42">
        <v>185</v>
      </c>
      <c r="D21" s="65">
        <f t="shared" si="0"/>
        <v>88.942307692307693</v>
      </c>
      <c r="E21" s="42">
        <f t="shared" si="1"/>
        <v>23</v>
      </c>
      <c r="F21" s="65">
        <f t="shared" si="2"/>
        <v>11.057692307692308</v>
      </c>
    </row>
    <row r="22" spans="1:7" s="3" customFormat="1" ht="14.65" customHeight="1">
      <c r="A22" s="28" t="s">
        <v>43</v>
      </c>
      <c r="B22" s="39">
        <v>77</v>
      </c>
      <c r="C22" s="39">
        <v>22</v>
      </c>
      <c r="D22" s="63">
        <f t="shared" si="0"/>
        <v>28.571428571428573</v>
      </c>
      <c r="E22" s="39">
        <f t="shared" si="1"/>
        <v>55</v>
      </c>
      <c r="F22" s="63">
        <f t="shared" si="2"/>
        <v>71.428571428571431</v>
      </c>
    </row>
    <row r="23" spans="1:7" s="3" customFormat="1" ht="14.65" customHeight="1">
      <c r="A23" s="29" t="s">
        <v>44</v>
      </c>
      <c r="B23" s="42">
        <v>76</v>
      </c>
      <c r="C23" s="42">
        <v>24</v>
      </c>
      <c r="D23" s="65">
        <f t="shared" si="0"/>
        <v>31.578947368421051</v>
      </c>
      <c r="E23" s="42">
        <f t="shared" si="1"/>
        <v>52</v>
      </c>
      <c r="F23" s="65">
        <f t="shared" si="2"/>
        <v>68.421052631578945</v>
      </c>
    </row>
    <row r="24" spans="1:7" s="3" customFormat="1" ht="14.65" customHeight="1">
      <c r="A24" s="28" t="s">
        <v>45</v>
      </c>
      <c r="B24" s="39">
        <v>194</v>
      </c>
      <c r="C24" s="39">
        <v>112</v>
      </c>
      <c r="D24" s="63">
        <f t="shared" si="0"/>
        <v>57.731958762886599</v>
      </c>
      <c r="E24" s="39">
        <f t="shared" si="1"/>
        <v>82</v>
      </c>
      <c r="F24" s="63">
        <f t="shared" si="2"/>
        <v>42.268041237113401</v>
      </c>
    </row>
    <row r="25" spans="1:7" s="3" customFormat="1" ht="14.65" customHeight="1">
      <c r="A25" s="29" t="s">
        <v>46</v>
      </c>
      <c r="B25" s="42">
        <v>119</v>
      </c>
      <c r="C25" s="42">
        <v>37</v>
      </c>
      <c r="D25" s="65">
        <f t="shared" si="0"/>
        <v>31.092436974789916</v>
      </c>
      <c r="E25" s="42">
        <f t="shared" si="1"/>
        <v>82</v>
      </c>
      <c r="F25" s="65">
        <f t="shared" si="2"/>
        <v>68.907563025210081</v>
      </c>
    </row>
    <row r="26" spans="1:7" s="3" customFormat="1" ht="14.65" customHeight="1" thickBot="1">
      <c r="A26" s="28" t="s">
        <v>47</v>
      </c>
      <c r="B26" s="39">
        <v>297</v>
      </c>
      <c r="C26" s="39">
        <v>54</v>
      </c>
      <c r="D26" s="63">
        <f t="shared" si="0"/>
        <v>18.181818181818183</v>
      </c>
      <c r="E26" s="39">
        <f t="shared" si="1"/>
        <v>243</v>
      </c>
      <c r="F26" s="63">
        <f t="shared" si="2"/>
        <v>81.818181818181813</v>
      </c>
    </row>
    <row r="27" spans="1:7" ht="20.25" customHeight="1">
      <c r="A27" s="400" t="s">
        <v>144</v>
      </c>
      <c r="B27" s="400"/>
      <c r="C27" s="400"/>
      <c r="D27" s="400"/>
      <c r="E27" s="400"/>
      <c r="F27" s="400"/>
      <c r="G27" s="149"/>
    </row>
    <row r="28" spans="1:7" s="25" customFormat="1" ht="25.15" customHeight="1">
      <c r="A28" s="404" t="s">
        <v>128</v>
      </c>
      <c r="B28" s="404"/>
      <c r="C28" s="404"/>
      <c r="D28" s="404"/>
      <c r="E28" s="404"/>
      <c r="F28" s="404"/>
      <c r="G28" s="229"/>
    </row>
    <row r="29" spans="1:7" s="3" customFormat="1" ht="14.65" customHeight="1"/>
    <row r="30" spans="1:7" s="3" customFormat="1" ht="14.65" customHeight="1"/>
    <row r="31" spans="1:7" s="3" customFormat="1" ht="14.65" customHeight="1"/>
    <row r="32" spans="1:7" s="3" customFormat="1" ht="14.65" customHeight="1"/>
    <row r="33" s="3" customFormat="1" ht="14.65" customHeight="1"/>
    <row r="34" s="3" customFormat="1" ht="14.65" customHeight="1"/>
    <row r="35" s="3" customFormat="1" ht="14.65" customHeight="1"/>
    <row r="36" s="3" customFormat="1" ht="14.65" customHeight="1"/>
    <row r="37" s="3" customFormat="1" ht="14.65" customHeight="1"/>
    <row r="38" s="3" customFormat="1" ht="14.65" customHeight="1"/>
    <row r="39" s="3" customFormat="1" ht="14.65" customHeight="1"/>
    <row r="40" s="3" customFormat="1" ht="14.65" customHeight="1"/>
  </sheetData>
  <mergeCells count="8">
    <mergeCell ref="A27:F27"/>
    <mergeCell ref="A28:F28"/>
    <mergeCell ref="B7:C7"/>
    <mergeCell ref="A5:A6"/>
    <mergeCell ref="B5:B6"/>
    <mergeCell ref="C5:F5"/>
    <mergeCell ref="C6:D6"/>
    <mergeCell ref="E6:F6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0"/>
  <sheetViews>
    <sheetView zoomScaleNormal="100" workbookViewId="0"/>
  </sheetViews>
  <sheetFormatPr baseColWidth="10" defaultColWidth="10.81640625" defaultRowHeight="14"/>
  <cols>
    <col min="1" max="1" width="24.81640625" style="37" customWidth="1"/>
    <col min="2" max="2" width="15.453125" style="37" customWidth="1"/>
    <col min="3" max="6" width="14.54296875" style="37" customWidth="1"/>
    <col min="7" max="16384" width="10.81640625" style="37"/>
  </cols>
  <sheetData>
    <row r="1" spans="1:6" s="5" customFormat="1" ht="20.25" customHeight="1">
      <c r="A1" s="4" t="s">
        <v>0</v>
      </c>
    </row>
    <row r="2" spans="1:6" s="25" customFormat="1" ht="14.65" customHeight="1">
      <c r="A2" s="35"/>
    </row>
    <row r="3" spans="1:6" s="62" customFormat="1" ht="14.65" customHeight="1">
      <c r="A3" s="36" t="s">
        <v>279</v>
      </c>
    </row>
    <row r="4" spans="1:6" s="25" customFormat="1" ht="14.65" customHeight="1"/>
    <row r="5" spans="1:6" s="11" customFormat="1" ht="17.649999999999999" customHeight="1">
      <c r="A5" s="420" t="s">
        <v>28</v>
      </c>
      <c r="B5" s="374" t="s">
        <v>74</v>
      </c>
      <c r="C5" s="415" t="s">
        <v>75</v>
      </c>
      <c r="D5" s="416"/>
      <c r="E5" s="416"/>
      <c r="F5" s="416"/>
    </row>
    <row r="6" spans="1:6" s="11" customFormat="1" ht="42" customHeight="1">
      <c r="A6" s="421"/>
      <c r="B6" s="375"/>
      <c r="C6" s="417" t="s">
        <v>73</v>
      </c>
      <c r="D6" s="372"/>
      <c r="E6" s="417" t="s">
        <v>77</v>
      </c>
      <c r="F6" s="372"/>
    </row>
    <row r="7" spans="1:6" s="11" customFormat="1" ht="12">
      <c r="A7" s="348"/>
      <c r="B7" s="419" t="s">
        <v>5</v>
      </c>
      <c r="C7" s="419"/>
      <c r="D7" s="349" t="s">
        <v>76</v>
      </c>
      <c r="E7" s="349" t="s">
        <v>5</v>
      </c>
      <c r="F7" s="349" t="s">
        <v>50</v>
      </c>
    </row>
    <row r="8" spans="1:6" s="3" customFormat="1" ht="14.65" customHeight="1">
      <c r="A8" s="26" t="s">
        <v>29</v>
      </c>
      <c r="B8" s="216">
        <v>9073</v>
      </c>
      <c r="C8" s="216">
        <v>4405</v>
      </c>
      <c r="D8" s="306">
        <f>C8*100/B8</f>
        <v>48.550644770197287</v>
      </c>
      <c r="E8" s="216">
        <f>B8-C8</f>
        <v>4668</v>
      </c>
      <c r="F8" s="306">
        <f>E8*100/B8</f>
        <v>51.449355229802713</v>
      </c>
    </row>
    <row r="9" spans="1:6" s="3" customFormat="1" ht="14.65" customHeight="1">
      <c r="A9" s="27" t="s">
        <v>30</v>
      </c>
      <c r="B9" s="43">
        <v>5294</v>
      </c>
      <c r="C9" s="43">
        <v>2339</v>
      </c>
      <c r="D9" s="65">
        <f t="shared" ref="D9:D26" si="0">C9*100/B9</f>
        <v>44.182092935398565</v>
      </c>
      <c r="E9" s="43">
        <f t="shared" ref="E9:E26" si="1">B9-C9</f>
        <v>2955</v>
      </c>
      <c r="F9" s="65">
        <f t="shared" ref="F9:F26" si="2">E9*100/B9</f>
        <v>55.817907064601435</v>
      </c>
    </row>
    <row r="10" spans="1:6" s="3" customFormat="1" ht="14.65" customHeight="1">
      <c r="A10" s="28" t="s">
        <v>31</v>
      </c>
      <c r="B10" s="39">
        <v>435</v>
      </c>
      <c r="C10" s="39">
        <v>243</v>
      </c>
      <c r="D10" s="63">
        <f t="shared" si="0"/>
        <v>55.862068965517238</v>
      </c>
      <c r="E10" s="39">
        <f t="shared" si="1"/>
        <v>192</v>
      </c>
      <c r="F10" s="63">
        <f t="shared" si="2"/>
        <v>44.137931034482762</v>
      </c>
    </row>
    <row r="11" spans="1:6" s="3" customFormat="1" ht="14.65" customHeight="1">
      <c r="A11" s="29" t="s">
        <v>32</v>
      </c>
      <c r="B11" s="64">
        <v>90</v>
      </c>
      <c r="C11" s="64">
        <v>16</v>
      </c>
      <c r="D11" s="66">
        <f t="shared" si="0"/>
        <v>17.777777777777779</v>
      </c>
      <c r="E11" s="64">
        <f t="shared" si="1"/>
        <v>74</v>
      </c>
      <c r="F11" s="66">
        <f t="shared" si="2"/>
        <v>82.222222222222229</v>
      </c>
    </row>
    <row r="12" spans="1:6" s="3" customFormat="1" ht="14.65" customHeight="1">
      <c r="A12" s="28" t="s">
        <v>33</v>
      </c>
      <c r="B12" s="39">
        <v>692</v>
      </c>
      <c r="C12" s="39">
        <v>143</v>
      </c>
      <c r="D12" s="63">
        <f t="shared" si="0"/>
        <v>20.664739884393065</v>
      </c>
      <c r="E12" s="39">
        <f t="shared" si="1"/>
        <v>549</v>
      </c>
      <c r="F12" s="63">
        <f t="shared" si="2"/>
        <v>79.335260115606943</v>
      </c>
    </row>
    <row r="13" spans="1:6" s="3" customFormat="1" ht="14.65" customHeight="1">
      <c r="A13" s="29" t="s">
        <v>34</v>
      </c>
      <c r="B13" s="64">
        <v>78</v>
      </c>
      <c r="C13" s="64" t="s">
        <v>53</v>
      </c>
      <c r="D13" s="64" t="s">
        <v>53</v>
      </c>
      <c r="E13" s="64" t="s">
        <v>53</v>
      </c>
      <c r="F13" s="64" t="s">
        <v>53</v>
      </c>
    </row>
    <row r="14" spans="1:6" s="3" customFormat="1" ht="14.65" customHeight="1">
      <c r="A14" s="28" t="s">
        <v>35</v>
      </c>
      <c r="B14" s="39">
        <v>2214</v>
      </c>
      <c r="C14" s="39">
        <v>1275</v>
      </c>
      <c r="D14" s="63">
        <f t="shared" si="0"/>
        <v>57.588075880758808</v>
      </c>
      <c r="E14" s="39">
        <f t="shared" si="1"/>
        <v>939</v>
      </c>
      <c r="F14" s="63">
        <f t="shared" si="2"/>
        <v>42.411924119241192</v>
      </c>
    </row>
    <row r="15" spans="1:6" s="3" customFormat="1" ht="14.65" customHeight="1">
      <c r="A15" s="29" t="s">
        <v>36</v>
      </c>
      <c r="B15" s="42">
        <v>291</v>
      </c>
      <c r="C15" s="42">
        <v>163</v>
      </c>
      <c r="D15" s="65">
        <f t="shared" si="0"/>
        <v>56.013745704467354</v>
      </c>
      <c r="E15" s="42">
        <f t="shared" si="1"/>
        <v>128</v>
      </c>
      <c r="F15" s="65">
        <f t="shared" si="2"/>
        <v>43.986254295532646</v>
      </c>
    </row>
    <row r="16" spans="1:6" s="3" customFormat="1" ht="14.65" customHeight="1">
      <c r="A16" s="28" t="s">
        <v>37</v>
      </c>
      <c r="B16" s="39">
        <v>19</v>
      </c>
      <c r="C16" s="76" t="s">
        <v>53</v>
      </c>
      <c r="D16" s="76" t="s">
        <v>53</v>
      </c>
      <c r="E16" s="76" t="s">
        <v>53</v>
      </c>
      <c r="F16" s="76" t="s">
        <v>53</v>
      </c>
    </row>
    <row r="17" spans="1:7" s="3" customFormat="1" ht="14.65" customHeight="1">
      <c r="A17" s="29" t="s">
        <v>38</v>
      </c>
      <c r="B17" s="42">
        <v>238</v>
      </c>
      <c r="C17" s="42">
        <v>90</v>
      </c>
      <c r="D17" s="65">
        <f t="shared" si="0"/>
        <v>37.815126050420169</v>
      </c>
      <c r="E17" s="42">
        <f t="shared" si="1"/>
        <v>148</v>
      </c>
      <c r="F17" s="65">
        <f t="shared" si="2"/>
        <v>62.184873949579831</v>
      </c>
    </row>
    <row r="18" spans="1:7" s="3" customFormat="1" ht="14.65" customHeight="1">
      <c r="A18" s="28" t="s">
        <v>39</v>
      </c>
      <c r="B18" s="39">
        <v>1141</v>
      </c>
      <c r="C18" s="39">
        <v>357</v>
      </c>
      <c r="D18" s="63">
        <f t="shared" si="0"/>
        <v>31.288343558282207</v>
      </c>
      <c r="E18" s="39">
        <f t="shared" si="1"/>
        <v>784</v>
      </c>
      <c r="F18" s="63">
        <f t="shared" si="2"/>
        <v>68.711656441717793</v>
      </c>
    </row>
    <row r="19" spans="1:7" s="3" customFormat="1" ht="14.65" customHeight="1">
      <c r="A19" s="29" t="s">
        <v>40</v>
      </c>
      <c r="B19" s="42">
        <v>96</v>
      </c>
      <c r="C19" s="42">
        <v>39</v>
      </c>
      <c r="D19" s="65">
        <f t="shared" si="0"/>
        <v>40.625</v>
      </c>
      <c r="E19" s="42">
        <f t="shared" si="1"/>
        <v>57</v>
      </c>
      <c r="F19" s="65">
        <f t="shared" si="2"/>
        <v>59.375</v>
      </c>
    </row>
    <row r="20" spans="1:7" s="3" customFormat="1" ht="14.65" customHeight="1">
      <c r="A20" s="30" t="s">
        <v>41</v>
      </c>
      <c r="B20" s="39">
        <v>3779</v>
      </c>
      <c r="C20" s="39">
        <v>2066</v>
      </c>
      <c r="D20" s="63">
        <f t="shared" si="0"/>
        <v>54.670547763958716</v>
      </c>
      <c r="E20" s="39">
        <f t="shared" si="1"/>
        <v>1713</v>
      </c>
      <c r="F20" s="63">
        <f t="shared" si="2"/>
        <v>45.329452236041284</v>
      </c>
    </row>
    <row r="21" spans="1:7" s="3" customFormat="1" ht="14.65" customHeight="1">
      <c r="A21" s="29" t="s">
        <v>42</v>
      </c>
      <c r="B21" s="42">
        <v>229</v>
      </c>
      <c r="C21" s="42">
        <v>209</v>
      </c>
      <c r="D21" s="65">
        <f t="shared" si="0"/>
        <v>91.266375545851531</v>
      </c>
      <c r="E21" s="42">
        <f t="shared" si="1"/>
        <v>20</v>
      </c>
      <c r="F21" s="65">
        <f t="shared" si="2"/>
        <v>8.7336244541484724</v>
      </c>
    </row>
    <row r="22" spans="1:7" s="3" customFormat="1" ht="14.65" customHeight="1">
      <c r="A22" s="28" t="s">
        <v>43</v>
      </c>
      <c r="B22" s="39">
        <v>514</v>
      </c>
      <c r="C22" s="39">
        <v>250</v>
      </c>
      <c r="D22" s="63">
        <f t="shared" si="0"/>
        <v>48.638132295719842</v>
      </c>
      <c r="E22" s="39">
        <f t="shared" si="1"/>
        <v>264</v>
      </c>
      <c r="F22" s="63">
        <f t="shared" si="2"/>
        <v>51.361867704280158</v>
      </c>
    </row>
    <row r="23" spans="1:7" s="3" customFormat="1" ht="14.65" customHeight="1">
      <c r="A23" s="29" t="s">
        <v>44</v>
      </c>
      <c r="B23" s="42">
        <v>575</v>
      </c>
      <c r="C23" s="42">
        <v>305</v>
      </c>
      <c r="D23" s="65">
        <f t="shared" si="0"/>
        <v>53.043478260869563</v>
      </c>
      <c r="E23" s="42">
        <f t="shared" si="1"/>
        <v>270</v>
      </c>
      <c r="F23" s="65">
        <f t="shared" si="2"/>
        <v>46.956521739130437</v>
      </c>
    </row>
    <row r="24" spans="1:7" s="3" customFormat="1" ht="14.65" customHeight="1">
      <c r="A24" s="28" t="s">
        <v>45</v>
      </c>
      <c r="B24" s="39">
        <v>1225</v>
      </c>
      <c r="C24" s="39">
        <v>680</v>
      </c>
      <c r="D24" s="63">
        <f t="shared" si="0"/>
        <v>55.510204081632651</v>
      </c>
      <c r="E24" s="39">
        <f t="shared" si="1"/>
        <v>545</v>
      </c>
      <c r="F24" s="63">
        <f t="shared" si="2"/>
        <v>44.489795918367349</v>
      </c>
    </row>
    <row r="25" spans="1:7" s="3" customFormat="1" ht="14.65" customHeight="1">
      <c r="A25" s="29" t="s">
        <v>46</v>
      </c>
      <c r="B25" s="42">
        <v>320</v>
      </c>
      <c r="C25" s="42">
        <v>106</v>
      </c>
      <c r="D25" s="65">
        <f t="shared" si="0"/>
        <v>33.125</v>
      </c>
      <c r="E25" s="42">
        <f t="shared" si="1"/>
        <v>214</v>
      </c>
      <c r="F25" s="65">
        <f t="shared" si="2"/>
        <v>66.875</v>
      </c>
    </row>
    <row r="26" spans="1:7" s="3" customFormat="1" ht="14.65" customHeight="1" thickBot="1">
      <c r="A26" s="28" t="s">
        <v>47</v>
      </c>
      <c r="B26" s="39">
        <v>916</v>
      </c>
      <c r="C26" s="39">
        <v>516</v>
      </c>
      <c r="D26" s="63">
        <f t="shared" si="0"/>
        <v>56.331877729257641</v>
      </c>
      <c r="E26" s="39">
        <f t="shared" si="1"/>
        <v>400</v>
      </c>
      <c r="F26" s="63">
        <f t="shared" si="2"/>
        <v>43.668122270742359</v>
      </c>
    </row>
    <row r="27" spans="1:7" ht="20.25" customHeight="1">
      <c r="A27" s="400" t="s">
        <v>144</v>
      </c>
      <c r="B27" s="400"/>
      <c r="C27" s="400"/>
      <c r="D27" s="400"/>
      <c r="E27" s="400"/>
      <c r="F27" s="400"/>
      <c r="G27" s="149"/>
    </row>
    <row r="28" spans="1:7" s="25" customFormat="1" ht="25.15" customHeight="1">
      <c r="A28" s="404" t="s">
        <v>128</v>
      </c>
      <c r="B28" s="404"/>
      <c r="C28" s="404"/>
      <c r="D28" s="404"/>
      <c r="E28" s="404"/>
      <c r="F28" s="404"/>
      <c r="G28" s="229"/>
    </row>
    <row r="29" spans="1:7" s="3" customFormat="1" ht="14.65" customHeight="1"/>
    <row r="30" spans="1:7" s="3" customFormat="1" ht="14.65" customHeight="1"/>
    <row r="31" spans="1:7" s="3" customFormat="1" ht="14.65" customHeight="1"/>
    <row r="32" spans="1:7" s="3" customFormat="1" ht="14.65" customHeight="1"/>
    <row r="33" s="3" customFormat="1" ht="14.65" customHeight="1"/>
    <row r="34" s="3" customFormat="1" ht="14.65" customHeight="1"/>
    <row r="35" s="3" customFormat="1" ht="14.65" customHeight="1"/>
    <row r="36" s="3" customFormat="1" ht="14.65" customHeight="1"/>
    <row r="37" s="3" customFormat="1" ht="14.65" customHeight="1"/>
    <row r="38" s="3" customFormat="1" ht="14.65" customHeight="1"/>
    <row r="39" s="3" customFormat="1" ht="14.65" customHeight="1"/>
    <row r="40" s="3" customFormat="1" ht="14.65" customHeight="1"/>
  </sheetData>
  <mergeCells count="8">
    <mergeCell ref="A27:F27"/>
    <mergeCell ref="A28:F28"/>
    <mergeCell ref="B7:C7"/>
    <mergeCell ref="A5:A6"/>
    <mergeCell ref="B5:B6"/>
    <mergeCell ref="C5:F5"/>
    <mergeCell ref="C6:D6"/>
    <mergeCell ref="E6:F6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0"/>
  <sheetViews>
    <sheetView zoomScaleNormal="100" workbookViewId="0"/>
  </sheetViews>
  <sheetFormatPr baseColWidth="10" defaultColWidth="10.81640625" defaultRowHeight="14"/>
  <cols>
    <col min="1" max="1" width="24.81640625" style="37" customWidth="1"/>
    <col min="2" max="2" width="15.453125" style="37" customWidth="1"/>
    <col min="3" max="6" width="14.54296875" style="37" customWidth="1"/>
    <col min="7" max="16384" width="10.81640625" style="37"/>
  </cols>
  <sheetData>
    <row r="1" spans="1:6" s="5" customFormat="1" ht="20.25" customHeight="1">
      <c r="A1" s="4" t="s">
        <v>0</v>
      </c>
    </row>
    <row r="2" spans="1:6" s="25" customFormat="1" ht="14.65" customHeight="1">
      <c r="A2" s="35"/>
    </row>
    <row r="3" spans="1:6" s="62" customFormat="1" ht="14.65" customHeight="1">
      <c r="A3" s="36" t="s">
        <v>280</v>
      </c>
    </row>
    <row r="4" spans="1:6" s="25" customFormat="1" ht="14.65" customHeight="1"/>
    <row r="5" spans="1:6" s="11" customFormat="1" ht="17.649999999999999" customHeight="1">
      <c r="A5" s="420" t="s">
        <v>28</v>
      </c>
      <c r="B5" s="374" t="s">
        <v>74</v>
      </c>
      <c r="C5" s="415" t="s">
        <v>75</v>
      </c>
      <c r="D5" s="416"/>
      <c r="E5" s="416"/>
      <c r="F5" s="416"/>
    </row>
    <row r="6" spans="1:6" s="11" customFormat="1" ht="42" customHeight="1">
      <c r="A6" s="421"/>
      <c r="B6" s="375"/>
      <c r="C6" s="417" t="s">
        <v>73</v>
      </c>
      <c r="D6" s="372"/>
      <c r="E6" s="417" t="s">
        <v>77</v>
      </c>
      <c r="F6" s="372"/>
    </row>
    <row r="7" spans="1:6" s="11" customFormat="1" ht="12">
      <c r="A7" s="348"/>
      <c r="B7" s="419" t="s">
        <v>5</v>
      </c>
      <c r="C7" s="419"/>
      <c r="D7" s="349" t="s">
        <v>76</v>
      </c>
      <c r="E7" s="349" t="s">
        <v>5</v>
      </c>
      <c r="F7" s="349" t="s">
        <v>50</v>
      </c>
    </row>
    <row r="8" spans="1:6" s="3" customFormat="1" ht="14.65" customHeight="1">
      <c r="A8" s="26" t="s">
        <v>29</v>
      </c>
      <c r="B8" s="216">
        <v>15803</v>
      </c>
      <c r="C8" s="216">
        <v>7796</v>
      </c>
      <c r="D8" s="306">
        <f>C8*100/B8</f>
        <v>49.332405239511488</v>
      </c>
      <c r="E8" s="216">
        <f>B8-C8</f>
        <v>8007</v>
      </c>
      <c r="F8" s="306">
        <f>E8*100/B8</f>
        <v>50.667594760488512</v>
      </c>
    </row>
    <row r="9" spans="1:6" s="3" customFormat="1" ht="14.65" customHeight="1">
      <c r="A9" s="27" t="s">
        <v>30</v>
      </c>
      <c r="B9" s="43">
        <v>7645</v>
      </c>
      <c r="C9" s="43">
        <v>3279</v>
      </c>
      <c r="D9" s="65">
        <f t="shared" ref="D9:D26" si="0">C9*100/B9</f>
        <v>42.890778286461739</v>
      </c>
      <c r="E9" s="43">
        <f t="shared" ref="E9:E26" si="1">B9-C9</f>
        <v>4366</v>
      </c>
      <c r="F9" s="65">
        <f t="shared" ref="F9:F26" si="2">E9*100/B9</f>
        <v>57.109221713538261</v>
      </c>
    </row>
    <row r="10" spans="1:6" s="3" customFormat="1" ht="14.65" customHeight="1">
      <c r="A10" s="28" t="s">
        <v>31</v>
      </c>
      <c r="B10" s="39">
        <v>629</v>
      </c>
      <c r="C10" s="39">
        <v>331</v>
      </c>
      <c r="D10" s="63">
        <f t="shared" si="0"/>
        <v>52.623211446740861</v>
      </c>
      <c r="E10" s="39">
        <f t="shared" si="1"/>
        <v>298</v>
      </c>
      <c r="F10" s="63">
        <f t="shared" si="2"/>
        <v>47.376788553259139</v>
      </c>
    </row>
    <row r="11" spans="1:6" s="3" customFormat="1" ht="14.65" customHeight="1">
      <c r="A11" s="29" t="s">
        <v>32</v>
      </c>
      <c r="B11" s="64">
        <v>586</v>
      </c>
      <c r="C11" s="64">
        <v>195</v>
      </c>
      <c r="D11" s="66">
        <f t="shared" si="0"/>
        <v>33.276450511945391</v>
      </c>
      <c r="E11" s="64">
        <f t="shared" si="1"/>
        <v>391</v>
      </c>
      <c r="F11" s="66">
        <f t="shared" si="2"/>
        <v>66.723549488054601</v>
      </c>
    </row>
    <row r="12" spans="1:6" s="3" customFormat="1" ht="14.65" customHeight="1">
      <c r="A12" s="28" t="s">
        <v>33</v>
      </c>
      <c r="B12" s="39">
        <v>1109</v>
      </c>
      <c r="C12" s="39">
        <v>392</v>
      </c>
      <c r="D12" s="63">
        <f t="shared" si="0"/>
        <v>35.347159603246169</v>
      </c>
      <c r="E12" s="39">
        <f t="shared" si="1"/>
        <v>717</v>
      </c>
      <c r="F12" s="63">
        <f t="shared" si="2"/>
        <v>64.652840396753831</v>
      </c>
    </row>
    <row r="13" spans="1:6" s="3" customFormat="1" ht="14.65" customHeight="1">
      <c r="A13" s="29" t="s">
        <v>34</v>
      </c>
      <c r="B13" s="64">
        <v>155</v>
      </c>
      <c r="C13" s="64">
        <v>14</v>
      </c>
      <c r="D13" s="66">
        <f t="shared" si="0"/>
        <v>9.0322580645161299</v>
      </c>
      <c r="E13" s="64">
        <f t="shared" si="1"/>
        <v>141</v>
      </c>
      <c r="F13" s="66">
        <f t="shared" si="2"/>
        <v>90.967741935483872</v>
      </c>
    </row>
    <row r="14" spans="1:6" s="3" customFormat="1" ht="14.65" customHeight="1">
      <c r="A14" s="28" t="s">
        <v>35</v>
      </c>
      <c r="B14" s="39">
        <v>2920</v>
      </c>
      <c r="C14" s="39">
        <v>1328</v>
      </c>
      <c r="D14" s="63">
        <f t="shared" si="0"/>
        <v>45.479452054794521</v>
      </c>
      <c r="E14" s="39">
        <f t="shared" si="1"/>
        <v>1592</v>
      </c>
      <c r="F14" s="63">
        <f t="shared" si="2"/>
        <v>54.520547945205479</v>
      </c>
    </row>
    <row r="15" spans="1:6" s="3" customFormat="1" ht="14.65" customHeight="1">
      <c r="A15" s="29" t="s">
        <v>36</v>
      </c>
      <c r="B15" s="42">
        <v>596</v>
      </c>
      <c r="C15" s="42">
        <v>338</v>
      </c>
      <c r="D15" s="65">
        <f t="shared" si="0"/>
        <v>56.711409395973156</v>
      </c>
      <c r="E15" s="42">
        <f t="shared" si="1"/>
        <v>258</v>
      </c>
      <c r="F15" s="65">
        <f t="shared" si="2"/>
        <v>43.288590604026844</v>
      </c>
    </row>
    <row r="16" spans="1:6" s="3" customFormat="1" ht="14.65" customHeight="1">
      <c r="A16" s="28" t="s">
        <v>37</v>
      </c>
      <c r="B16" s="39">
        <v>281</v>
      </c>
      <c r="C16" s="39">
        <v>196</v>
      </c>
      <c r="D16" s="63">
        <f t="shared" si="0"/>
        <v>69.7508896797153</v>
      </c>
      <c r="E16" s="39">
        <f t="shared" si="1"/>
        <v>85</v>
      </c>
      <c r="F16" s="63">
        <f t="shared" si="2"/>
        <v>30.249110320284696</v>
      </c>
    </row>
    <row r="17" spans="1:7" s="3" customFormat="1" ht="14.65" customHeight="1">
      <c r="A17" s="29" t="s">
        <v>38</v>
      </c>
      <c r="B17" s="42">
        <v>649</v>
      </c>
      <c r="C17" s="42">
        <v>207</v>
      </c>
      <c r="D17" s="65">
        <f t="shared" si="0"/>
        <v>31.895223420647149</v>
      </c>
      <c r="E17" s="42">
        <f t="shared" si="1"/>
        <v>442</v>
      </c>
      <c r="F17" s="65">
        <f t="shared" si="2"/>
        <v>68.104776579352844</v>
      </c>
    </row>
    <row r="18" spans="1:7" s="3" customFormat="1" ht="14.65" customHeight="1">
      <c r="A18" s="28" t="s">
        <v>39</v>
      </c>
      <c r="B18" s="39">
        <v>639</v>
      </c>
      <c r="C18" s="39">
        <v>236</v>
      </c>
      <c r="D18" s="63">
        <f t="shared" si="0"/>
        <v>36.932707355242563</v>
      </c>
      <c r="E18" s="39">
        <f t="shared" si="1"/>
        <v>403</v>
      </c>
      <c r="F18" s="63">
        <f t="shared" si="2"/>
        <v>63.067292644757437</v>
      </c>
    </row>
    <row r="19" spans="1:7" s="3" customFormat="1" ht="14.65" customHeight="1">
      <c r="A19" s="29" t="s">
        <v>40</v>
      </c>
      <c r="B19" s="42">
        <v>81</v>
      </c>
      <c r="C19" s="42">
        <v>42</v>
      </c>
      <c r="D19" s="65">
        <f t="shared" si="0"/>
        <v>51.851851851851855</v>
      </c>
      <c r="E19" s="42">
        <f t="shared" si="1"/>
        <v>39</v>
      </c>
      <c r="F19" s="65">
        <f t="shared" si="2"/>
        <v>48.148148148148145</v>
      </c>
    </row>
    <row r="20" spans="1:7" s="3" customFormat="1" ht="14.65" customHeight="1">
      <c r="A20" s="30" t="s">
        <v>41</v>
      </c>
      <c r="B20" s="39">
        <v>8158</v>
      </c>
      <c r="C20" s="39">
        <v>4517</v>
      </c>
      <c r="D20" s="63">
        <f t="shared" si="0"/>
        <v>55.368962981122827</v>
      </c>
      <c r="E20" s="39">
        <f t="shared" si="1"/>
        <v>3641</v>
      </c>
      <c r="F20" s="63">
        <f t="shared" si="2"/>
        <v>44.631037018877173</v>
      </c>
    </row>
    <row r="21" spans="1:7" s="3" customFormat="1" ht="14.65" customHeight="1">
      <c r="A21" s="29" t="s">
        <v>42</v>
      </c>
      <c r="B21" s="42">
        <v>1310</v>
      </c>
      <c r="C21" s="42">
        <v>1147</v>
      </c>
      <c r="D21" s="65">
        <f t="shared" si="0"/>
        <v>87.55725190839695</v>
      </c>
      <c r="E21" s="42">
        <f t="shared" si="1"/>
        <v>163</v>
      </c>
      <c r="F21" s="65">
        <f t="shared" si="2"/>
        <v>12.442748091603054</v>
      </c>
    </row>
    <row r="22" spans="1:7" s="3" customFormat="1" ht="14.65" customHeight="1">
      <c r="A22" s="28" t="s">
        <v>43</v>
      </c>
      <c r="B22" s="39">
        <v>781</v>
      </c>
      <c r="C22" s="39">
        <v>283</v>
      </c>
      <c r="D22" s="63">
        <f t="shared" si="0"/>
        <v>36.235595390524971</v>
      </c>
      <c r="E22" s="39">
        <f t="shared" si="1"/>
        <v>498</v>
      </c>
      <c r="F22" s="63">
        <f t="shared" si="2"/>
        <v>63.764404609475029</v>
      </c>
    </row>
    <row r="23" spans="1:7" s="3" customFormat="1" ht="14.65" customHeight="1">
      <c r="A23" s="29" t="s">
        <v>44</v>
      </c>
      <c r="B23" s="42">
        <v>1557</v>
      </c>
      <c r="C23" s="42">
        <v>629</v>
      </c>
      <c r="D23" s="65">
        <f t="shared" si="0"/>
        <v>40.39820166987797</v>
      </c>
      <c r="E23" s="42">
        <f t="shared" si="1"/>
        <v>928</v>
      </c>
      <c r="F23" s="65">
        <f t="shared" si="2"/>
        <v>59.60179833012203</v>
      </c>
    </row>
    <row r="24" spans="1:7" s="3" customFormat="1" ht="14.65" customHeight="1">
      <c r="A24" s="28" t="s">
        <v>45</v>
      </c>
      <c r="B24" s="39">
        <v>2769</v>
      </c>
      <c r="C24" s="39">
        <v>1642</v>
      </c>
      <c r="D24" s="63">
        <f t="shared" si="0"/>
        <v>59.299386059949441</v>
      </c>
      <c r="E24" s="39">
        <f t="shared" si="1"/>
        <v>1127</v>
      </c>
      <c r="F24" s="63">
        <f t="shared" si="2"/>
        <v>40.700613940050559</v>
      </c>
    </row>
    <row r="25" spans="1:7" s="3" customFormat="1" ht="14.65" customHeight="1">
      <c r="A25" s="29" t="s">
        <v>46</v>
      </c>
      <c r="B25" s="42">
        <v>815</v>
      </c>
      <c r="C25" s="42">
        <v>392</v>
      </c>
      <c r="D25" s="65">
        <f t="shared" si="0"/>
        <v>48.098159509202453</v>
      </c>
      <c r="E25" s="42">
        <f t="shared" si="1"/>
        <v>423</v>
      </c>
      <c r="F25" s="65">
        <f t="shared" si="2"/>
        <v>51.901840490797547</v>
      </c>
    </row>
    <row r="26" spans="1:7" s="3" customFormat="1" ht="14.65" customHeight="1" thickBot="1">
      <c r="A26" s="28" t="s">
        <v>47</v>
      </c>
      <c r="B26" s="39">
        <v>926</v>
      </c>
      <c r="C26" s="39">
        <v>424</v>
      </c>
      <c r="D26" s="63">
        <f t="shared" si="0"/>
        <v>45.788336933045358</v>
      </c>
      <c r="E26" s="39">
        <f t="shared" si="1"/>
        <v>502</v>
      </c>
      <c r="F26" s="63">
        <f t="shared" si="2"/>
        <v>54.211663066954642</v>
      </c>
    </row>
    <row r="27" spans="1:7" ht="20.25" customHeight="1">
      <c r="A27" s="400" t="s">
        <v>144</v>
      </c>
      <c r="B27" s="400"/>
      <c r="C27" s="400"/>
      <c r="D27" s="400"/>
      <c r="E27" s="400"/>
      <c r="F27" s="400"/>
      <c r="G27" s="149"/>
    </row>
    <row r="28" spans="1:7" s="25" customFormat="1" ht="25.15" customHeight="1">
      <c r="A28" s="404" t="s">
        <v>128</v>
      </c>
      <c r="B28" s="404"/>
      <c r="C28" s="404"/>
      <c r="D28" s="404"/>
      <c r="E28" s="404"/>
      <c r="F28" s="404"/>
      <c r="G28" s="229"/>
    </row>
    <row r="29" spans="1:7" s="3" customFormat="1" ht="14.65" customHeight="1"/>
    <row r="30" spans="1:7" s="3" customFormat="1" ht="14.65" customHeight="1"/>
    <row r="31" spans="1:7" s="3" customFormat="1" ht="14.65" customHeight="1"/>
    <row r="32" spans="1:7" s="3" customFormat="1" ht="14.65" customHeight="1"/>
    <row r="33" s="3" customFormat="1" ht="14.65" customHeight="1"/>
    <row r="34" s="3" customFormat="1" ht="14.65" customHeight="1"/>
    <row r="35" s="3" customFormat="1" ht="14.65" customHeight="1"/>
    <row r="36" s="3" customFormat="1" ht="14.65" customHeight="1"/>
    <row r="37" s="3" customFormat="1" ht="14.65" customHeight="1"/>
    <row r="38" s="3" customFormat="1" ht="14.65" customHeight="1"/>
    <row r="39" s="3" customFormat="1" ht="14.65" customHeight="1"/>
    <row r="40" s="3" customFormat="1" ht="14.65" customHeight="1"/>
  </sheetData>
  <mergeCells count="8">
    <mergeCell ref="A27:F27"/>
    <mergeCell ref="A28:F28"/>
    <mergeCell ref="B7:C7"/>
    <mergeCell ref="A5:A6"/>
    <mergeCell ref="B5:B6"/>
    <mergeCell ref="C5:F5"/>
    <mergeCell ref="C6:D6"/>
    <mergeCell ref="E6:F6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0"/>
  <sheetViews>
    <sheetView zoomScaleNormal="100" workbookViewId="0"/>
  </sheetViews>
  <sheetFormatPr baseColWidth="10" defaultColWidth="10.81640625" defaultRowHeight="14"/>
  <cols>
    <col min="1" max="1" width="24.81640625" style="37" customWidth="1"/>
    <col min="2" max="2" width="15.453125" style="37" customWidth="1"/>
    <col min="3" max="6" width="14.54296875" style="37" customWidth="1"/>
    <col min="7" max="16384" width="10.81640625" style="37"/>
  </cols>
  <sheetData>
    <row r="1" spans="1:6" s="5" customFormat="1" ht="20.25" customHeight="1">
      <c r="A1" s="4" t="s">
        <v>0</v>
      </c>
    </row>
    <row r="2" spans="1:6" s="25" customFormat="1" ht="14.65" customHeight="1">
      <c r="A2" s="35"/>
    </row>
    <row r="3" spans="1:6" s="62" customFormat="1" ht="14.65" customHeight="1">
      <c r="A3" s="36" t="s">
        <v>281</v>
      </c>
    </row>
    <row r="4" spans="1:6" s="25" customFormat="1" ht="14.65" customHeight="1"/>
    <row r="5" spans="1:6" s="11" customFormat="1" ht="17.649999999999999" customHeight="1">
      <c r="A5" s="420" t="s">
        <v>28</v>
      </c>
      <c r="B5" s="374" t="s">
        <v>74</v>
      </c>
      <c r="C5" s="415" t="s">
        <v>75</v>
      </c>
      <c r="D5" s="416"/>
      <c r="E5" s="416"/>
      <c r="F5" s="416"/>
    </row>
    <row r="6" spans="1:6" s="11" customFormat="1" ht="42" customHeight="1">
      <c r="A6" s="421"/>
      <c r="B6" s="375"/>
      <c r="C6" s="417" t="s">
        <v>73</v>
      </c>
      <c r="D6" s="372"/>
      <c r="E6" s="417" t="s">
        <v>77</v>
      </c>
      <c r="F6" s="372"/>
    </row>
    <row r="7" spans="1:6" s="11" customFormat="1" ht="12">
      <c r="A7" s="348"/>
      <c r="B7" s="419" t="s">
        <v>5</v>
      </c>
      <c r="C7" s="419"/>
      <c r="D7" s="349" t="s">
        <v>76</v>
      </c>
      <c r="E7" s="349" t="s">
        <v>5</v>
      </c>
      <c r="F7" s="349" t="s">
        <v>50</v>
      </c>
    </row>
    <row r="8" spans="1:6" s="3" customFormat="1" ht="14.65" customHeight="1">
      <c r="A8" s="26" t="s">
        <v>29</v>
      </c>
      <c r="B8" s="216">
        <v>5509</v>
      </c>
      <c r="C8" s="216">
        <v>2483</v>
      </c>
      <c r="D8" s="306">
        <f>C8*100/B8</f>
        <v>45.071700853149395</v>
      </c>
      <c r="E8" s="216">
        <f>B8-C8</f>
        <v>3026</v>
      </c>
      <c r="F8" s="306">
        <f>E8*100/B8</f>
        <v>54.928299146850605</v>
      </c>
    </row>
    <row r="9" spans="1:6" s="3" customFormat="1" ht="14.65" customHeight="1">
      <c r="A9" s="27" t="s">
        <v>30</v>
      </c>
      <c r="B9" s="43">
        <v>3351</v>
      </c>
      <c r="C9" s="43">
        <v>1591</v>
      </c>
      <c r="D9" s="65">
        <f t="shared" ref="D9:D26" si="0">C9*100/B9</f>
        <v>47.478364667263506</v>
      </c>
      <c r="E9" s="43">
        <f t="shared" ref="E9:E26" si="1">B9-C9</f>
        <v>1760</v>
      </c>
      <c r="F9" s="65">
        <f t="shared" ref="F9:F26" si="2">E9*100/B9</f>
        <v>52.521635332736494</v>
      </c>
    </row>
    <row r="10" spans="1:6" s="3" customFormat="1" ht="14.65" customHeight="1">
      <c r="A10" s="28" t="s">
        <v>31</v>
      </c>
      <c r="B10" s="39">
        <v>386</v>
      </c>
      <c r="C10" s="39">
        <v>252</v>
      </c>
      <c r="D10" s="63">
        <f t="shared" si="0"/>
        <v>65.284974093264253</v>
      </c>
      <c r="E10" s="39">
        <f t="shared" si="1"/>
        <v>134</v>
      </c>
      <c r="F10" s="63">
        <f t="shared" si="2"/>
        <v>34.715025906735754</v>
      </c>
    </row>
    <row r="11" spans="1:6" s="3" customFormat="1" ht="14.65" customHeight="1">
      <c r="A11" s="29" t="s">
        <v>32</v>
      </c>
      <c r="B11" s="64">
        <v>159</v>
      </c>
      <c r="C11" s="64">
        <v>106</v>
      </c>
      <c r="D11" s="66">
        <f t="shared" si="0"/>
        <v>66.666666666666671</v>
      </c>
      <c r="E11" s="64">
        <f t="shared" si="1"/>
        <v>53</v>
      </c>
      <c r="F11" s="66">
        <f t="shared" si="2"/>
        <v>33.333333333333336</v>
      </c>
    </row>
    <row r="12" spans="1:6" s="3" customFormat="1" ht="14.65" customHeight="1">
      <c r="A12" s="28" t="s">
        <v>33</v>
      </c>
      <c r="B12" s="39">
        <v>1203</v>
      </c>
      <c r="C12" s="39">
        <v>378</v>
      </c>
      <c r="D12" s="63">
        <f t="shared" si="0"/>
        <v>31.4214463840399</v>
      </c>
      <c r="E12" s="39">
        <f t="shared" si="1"/>
        <v>825</v>
      </c>
      <c r="F12" s="63">
        <f t="shared" si="2"/>
        <v>68.578553615960104</v>
      </c>
    </row>
    <row r="13" spans="1:6" s="3" customFormat="1" ht="14.65" customHeight="1">
      <c r="A13" s="29" t="s">
        <v>34</v>
      </c>
      <c r="B13" s="64">
        <v>50</v>
      </c>
      <c r="C13" s="64">
        <v>32</v>
      </c>
      <c r="D13" s="66">
        <f t="shared" si="0"/>
        <v>64</v>
      </c>
      <c r="E13" s="64">
        <f t="shared" si="1"/>
        <v>18</v>
      </c>
      <c r="F13" s="66">
        <f t="shared" si="2"/>
        <v>36</v>
      </c>
    </row>
    <row r="14" spans="1:6" s="3" customFormat="1" ht="14.65" customHeight="1">
      <c r="A14" s="28" t="s">
        <v>35</v>
      </c>
      <c r="B14" s="39">
        <v>1035</v>
      </c>
      <c r="C14" s="39">
        <v>664</v>
      </c>
      <c r="D14" s="63">
        <f t="shared" si="0"/>
        <v>64.154589371980677</v>
      </c>
      <c r="E14" s="39">
        <f t="shared" si="1"/>
        <v>371</v>
      </c>
      <c r="F14" s="63">
        <f t="shared" si="2"/>
        <v>35.845410628019323</v>
      </c>
    </row>
    <row r="15" spans="1:6" s="3" customFormat="1" ht="14.65" customHeight="1">
      <c r="A15" s="29" t="s">
        <v>36</v>
      </c>
      <c r="B15" s="42">
        <v>93</v>
      </c>
      <c r="C15" s="42">
        <v>70</v>
      </c>
      <c r="D15" s="65">
        <f t="shared" si="0"/>
        <v>75.268817204301072</v>
      </c>
      <c r="E15" s="42">
        <f t="shared" si="1"/>
        <v>23</v>
      </c>
      <c r="F15" s="65">
        <f t="shared" si="2"/>
        <v>24.731182795698924</v>
      </c>
    </row>
    <row r="16" spans="1:6" s="3" customFormat="1" ht="14.65" customHeight="1">
      <c r="A16" s="28" t="s">
        <v>37</v>
      </c>
      <c r="B16" s="39">
        <v>21</v>
      </c>
      <c r="C16" s="76" t="s">
        <v>53</v>
      </c>
      <c r="D16" s="76" t="s">
        <v>53</v>
      </c>
      <c r="E16" s="76" t="s">
        <v>53</v>
      </c>
      <c r="F16" s="76" t="s">
        <v>53</v>
      </c>
    </row>
    <row r="17" spans="1:7" s="3" customFormat="1" ht="14.65" customHeight="1">
      <c r="A17" s="29" t="s">
        <v>38</v>
      </c>
      <c r="B17" s="42">
        <v>38</v>
      </c>
      <c r="C17" s="42">
        <v>17</v>
      </c>
      <c r="D17" s="65">
        <f t="shared" si="0"/>
        <v>44.736842105263158</v>
      </c>
      <c r="E17" s="42">
        <f t="shared" si="1"/>
        <v>21</v>
      </c>
      <c r="F17" s="65">
        <f t="shared" si="2"/>
        <v>55.263157894736842</v>
      </c>
    </row>
    <row r="18" spans="1:7" s="3" customFormat="1" ht="14.65" customHeight="1">
      <c r="A18" s="28" t="s">
        <v>39</v>
      </c>
      <c r="B18" s="39">
        <v>366</v>
      </c>
      <c r="C18" s="39">
        <v>66</v>
      </c>
      <c r="D18" s="63">
        <f t="shared" si="0"/>
        <v>18.032786885245901</v>
      </c>
      <c r="E18" s="39">
        <f t="shared" si="1"/>
        <v>300</v>
      </c>
      <c r="F18" s="63">
        <f t="shared" si="2"/>
        <v>81.967213114754102</v>
      </c>
    </row>
    <row r="19" spans="1:7" s="3" customFormat="1" ht="14.65" customHeight="1">
      <c r="A19" s="29" t="s">
        <v>40</v>
      </c>
      <c r="B19" s="64">
        <v>0</v>
      </c>
      <c r="C19" s="64">
        <v>0</v>
      </c>
      <c r="D19" s="64">
        <v>0</v>
      </c>
      <c r="E19" s="64">
        <v>0</v>
      </c>
      <c r="F19" s="64">
        <v>0</v>
      </c>
    </row>
    <row r="20" spans="1:7" s="3" customFormat="1" ht="14.65" customHeight="1">
      <c r="A20" s="30" t="s">
        <v>41</v>
      </c>
      <c r="B20" s="39">
        <v>2158</v>
      </c>
      <c r="C20" s="39">
        <v>892</v>
      </c>
      <c r="D20" s="63">
        <f t="shared" si="0"/>
        <v>41.334569045412422</v>
      </c>
      <c r="E20" s="39">
        <f t="shared" si="1"/>
        <v>1266</v>
      </c>
      <c r="F20" s="63">
        <f t="shared" si="2"/>
        <v>58.665430954587578</v>
      </c>
    </row>
    <row r="21" spans="1:7" s="3" customFormat="1" ht="14.65" customHeight="1">
      <c r="A21" s="29" t="s">
        <v>42</v>
      </c>
      <c r="B21" s="64" t="s">
        <v>53</v>
      </c>
      <c r="C21" s="64" t="s">
        <v>53</v>
      </c>
      <c r="D21" s="64" t="s">
        <v>53</v>
      </c>
      <c r="E21" s="64" t="s">
        <v>53</v>
      </c>
      <c r="F21" s="64" t="s">
        <v>53</v>
      </c>
    </row>
    <row r="22" spans="1:7" s="3" customFormat="1" ht="14.65" customHeight="1">
      <c r="A22" s="28" t="s">
        <v>43</v>
      </c>
      <c r="B22" s="39">
        <v>267</v>
      </c>
      <c r="C22" s="39">
        <v>91</v>
      </c>
      <c r="D22" s="63">
        <f t="shared" si="0"/>
        <v>34.082397003745321</v>
      </c>
      <c r="E22" s="39">
        <f t="shared" si="1"/>
        <v>176</v>
      </c>
      <c r="F22" s="63">
        <f t="shared" si="2"/>
        <v>65.917602996254686</v>
      </c>
    </row>
    <row r="23" spans="1:7" s="3" customFormat="1" ht="14.65" customHeight="1">
      <c r="A23" s="29" t="s">
        <v>44</v>
      </c>
      <c r="B23" s="42">
        <v>635</v>
      </c>
      <c r="C23" s="42">
        <v>262</v>
      </c>
      <c r="D23" s="65">
        <f t="shared" si="0"/>
        <v>41.259842519685037</v>
      </c>
      <c r="E23" s="42">
        <f t="shared" si="1"/>
        <v>373</v>
      </c>
      <c r="F23" s="65">
        <f t="shared" si="2"/>
        <v>58.740157480314963</v>
      </c>
    </row>
    <row r="24" spans="1:7" s="3" customFormat="1" ht="14.65" customHeight="1">
      <c r="A24" s="28" t="s">
        <v>45</v>
      </c>
      <c r="B24" s="39">
        <v>705</v>
      </c>
      <c r="C24" s="39">
        <v>368</v>
      </c>
      <c r="D24" s="63">
        <f t="shared" si="0"/>
        <v>52.198581560283685</v>
      </c>
      <c r="E24" s="39">
        <f t="shared" si="1"/>
        <v>337</v>
      </c>
      <c r="F24" s="63">
        <f t="shared" si="2"/>
        <v>47.801418439716315</v>
      </c>
    </row>
    <row r="25" spans="1:7" s="3" customFormat="1" ht="14.65" customHeight="1">
      <c r="A25" s="29" t="s">
        <v>46</v>
      </c>
      <c r="B25" s="42">
        <v>164</v>
      </c>
      <c r="C25" s="42">
        <v>64</v>
      </c>
      <c r="D25" s="65">
        <f t="shared" si="0"/>
        <v>39.024390243902438</v>
      </c>
      <c r="E25" s="42">
        <f t="shared" si="1"/>
        <v>100</v>
      </c>
      <c r="F25" s="65">
        <f t="shared" si="2"/>
        <v>60.975609756097562</v>
      </c>
    </row>
    <row r="26" spans="1:7" s="3" customFormat="1" ht="14.65" customHeight="1" thickBot="1">
      <c r="A26" s="28" t="s">
        <v>47</v>
      </c>
      <c r="B26" s="39">
        <v>380</v>
      </c>
      <c r="C26" s="39">
        <v>100</v>
      </c>
      <c r="D26" s="63">
        <f t="shared" si="0"/>
        <v>26.315789473684209</v>
      </c>
      <c r="E26" s="39">
        <f t="shared" si="1"/>
        <v>280</v>
      </c>
      <c r="F26" s="63">
        <f t="shared" si="2"/>
        <v>73.684210526315795</v>
      </c>
    </row>
    <row r="27" spans="1:7" ht="20.25" customHeight="1">
      <c r="A27" s="400" t="s">
        <v>144</v>
      </c>
      <c r="B27" s="400"/>
      <c r="C27" s="400"/>
      <c r="D27" s="400"/>
      <c r="E27" s="400"/>
      <c r="F27" s="400"/>
      <c r="G27" s="149"/>
    </row>
    <row r="28" spans="1:7" s="25" customFormat="1" ht="25.15" customHeight="1">
      <c r="A28" s="404" t="s">
        <v>128</v>
      </c>
      <c r="B28" s="404"/>
      <c r="C28" s="404"/>
      <c r="D28" s="404"/>
      <c r="E28" s="404"/>
      <c r="F28" s="404"/>
      <c r="G28" s="229"/>
    </row>
    <row r="29" spans="1:7" s="3" customFormat="1" ht="14.65" customHeight="1"/>
    <row r="30" spans="1:7" s="3" customFormat="1" ht="14.65" customHeight="1"/>
    <row r="31" spans="1:7" s="3" customFormat="1" ht="14.65" customHeight="1"/>
    <row r="32" spans="1:7" s="3" customFormat="1" ht="14.65" customHeight="1"/>
    <row r="33" s="3" customFormat="1" ht="14.65" customHeight="1"/>
    <row r="34" s="3" customFormat="1" ht="14.65" customHeight="1"/>
    <row r="35" s="3" customFormat="1" ht="14.65" customHeight="1"/>
    <row r="36" s="3" customFormat="1" ht="14.65" customHeight="1"/>
    <row r="37" s="3" customFormat="1" ht="14.65" customHeight="1"/>
    <row r="38" s="3" customFormat="1" ht="14.65" customHeight="1"/>
    <row r="39" s="3" customFormat="1" ht="14.65" customHeight="1"/>
    <row r="40" s="3" customFormat="1" ht="14.65" customHeight="1"/>
  </sheetData>
  <mergeCells count="8">
    <mergeCell ref="A27:F27"/>
    <mergeCell ref="A28:F28"/>
    <mergeCell ref="B7:C7"/>
    <mergeCell ref="A5:A6"/>
    <mergeCell ref="B5:B6"/>
    <mergeCell ref="C5:F5"/>
    <mergeCell ref="C6:D6"/>
    <mergeCell ref="E6:F6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3"/>
  <sheetViews>
    <sheetView workbookViewId="0">
      <selection activeCell="A3" sqref="A3"/>
    </sheetView>
  </sheetViews>
  <sheetFormatPr baseColWidth="10" defaultColWidth="10.81640625" defaultRowHeight="11.5"/>
  <cols>
    <col min="1" max="1" width="18.81640625" style="3" customWidth="1"/>
    <col min="2" max="7" width="13.6328125" style="3" customWidth="1"/>
    <col min="8" max="16384" width="10.81640625" style="3"/>
  </cols>
  <sheetData>
    <row r="1" spans="1:7" s="5" customFormat="1" ht="20.25" customHeight="1">
      <c r="A1" s="4" t="s">
        <v>0</v>
      </c>
      <c r="B1" s="4"/>
    </row>
    <row r="2" spans="1:7" s="2" customFormat="1" ht="12.5">
      <c r="A2" s="1"/>
      <c r="B2" s="1"/>
    </row>
    <row r="3" spans="1:7" s="2" customFormat="1" ht="14.65" customHeight="1">
      <c r="A3" s="9" t="s">
        <v>240</v>
      </c>
      <c r="B3" s="9"/>
    </row>
    <row r="4" spans="1:7" ht="14.65" customHeight="1" thickBot="1"/>
    <row r="5" spans="1:7" s="11" customFormat="1" ht="45" customHeight="1">
      <c r="A5" s="334" t="s">
        <v>26</v>
      </c>
      <c r="B5" s="336">
        <v>2011</v>
      </c>
      <c r="C5" s="336">
        <v>2012</v>
      </c>
      <c r="D5" s="336">
        <v>2013</v>
      </c>
      <c r="E5" s="336">
        <v>2014</v>
      </c>
      <c r="F5" s="336">
        <v>2015</v>
      </c>
      <c r="G5" s="334" t="s">
        <v>11</v>
      </c>
    </row>
    <row r="6" spans="1:7" ht="14.65" customHeight="1">
      <c r="A6" s="337"/>
      <c r="B6" s="362" t="s">
        <v>5</v>
      </c>
      <c r="C6" s="362"/>
      <c r="D6" s="362"/>
      <c r="E6" s="362"/>
      <c r="F6" s="362"/>
      <c r="G6" s="362"/>
    </row>
    <row r="7" spans="1:7" ht="14.65" customHeight="1" thickBot="1">
      <c r="A7" s="157" t="s">
        <v>1</v>
      </c>
      <c r="B7" s="272">
        <f>SUM(B9:B11,B13:B17,B19:B23)</f>
        <v>1122566</v>
      </c>
      <c r="C7" s="272">
        <f t="shared" ref="C7:E7" si="0">SUM(C9:C11,C13:C17,C19:C23)</f>
        <v>1137273</v>
      </c>
      <c r="D7" s="272">
        <f t="shared" si="0"/>
        <v>1148429</v>
      </c>
      <c r="E7" s="272">
        <f t="shared" si="0"/>
        <v>1188256</v>
      </c>
      <c r="F7" s="272">
        <f>'Tab. 2.2'!K9</f>
        <v>1210625</v>
      </c>
      <c r="G7" s="177">
        <f>F7-B7</f>
        <v>88059</v>
      </c>
    </row>
    <row r="8" spans="1:7" ht="14.65" customHeight="1" thickBot="1">
      <c r="A8" s="14" t="s">
        <v>4</v>
      </c>
      <c r="B8" s="23">
        <f>'Tab. 2.2'!C10</f>
        <v>138161</v>
      </c>
      <c r="C8" s="23">
        <f t="shared" ref="C8:E8" si="1">SUM(C9:C11)</f>
        <v>148207</v>
      </c>
      <c r="D8" s="23">
        <f t="shared" si="1"/>
        <v>155182</v>
      </c>
      <c r="E8" s="23">
        <f t="shared" si="1"/>
        <v>175823</v>
      </c>
      <c r="F8" s="23">
        <f>'Tab. 2.2'!K10</f>
        <v>183447</v>
      </c>
      <c r="G8" s="52">
        <f t="shared" ref="G8:G23" si="2">F8-B8</f>
        <v>45286</v>
      </c>
    </row>
    <row r="9" spans="1:7" ht="14.65" customHeight="1" thickBot="1">
      <c r="A9" s="15" t="s">
        <v>13</v>
      </c>
      <c r="B9" s="22">
        <f>'Tab. 2.2'!C11</f>
        <v>3154</v>
      </c>
      <c r="C9" s="22">
        <v>3415</v>
      </c>
      <c r="D9" s="22">
        <v>3340</v>
      </c>
      <c r="E9" s="22">
        <v>3569</v>
      </c>
      <c r="F9" s="22">
        <f>'Tab. 2.2'!K11</f>
        <v>3547</v>
      </c>
      <c r="G9" s="51">
        <f t="shared" si="2"/>
        <v>393</v>
      </c>
    </row>
    <row r="10" spans="1:7" ht="14.65" customHeight="1" thickBot="1">
      <c r="A10" s="16" t="s">
        <v>14</v>
      </c>
      <c r="B10" s="23">
        <f>'Tab. 2.2'!C12</f>
        <v>42048</v>
      </c>
      <c r="C10" s="23">
        <v>46261</v>
      </c>
      <c r="D10" s="23">
        <v>48681</v>
      </c>
      <c r="E10" s="23">
        <v>58113</v>
      </c>
      <c r="F10" s="23">
        <f>'Tab. 2.2'!K12</f>
        <v>61200</v>
      </c>
      <c r="G10" s="52">
        <f t="shared" si="2"/>
        <v>19152</v>
      </c>
    </row>
    <row r="11" spans="1:7" ht="14.65" customHeight="1" thickBot="1">
      <c r="A11" s="17" t="s">
        <v>15</v>
      </c>
      <c r="B11" s="22">
        <f>'Tab. 2.2'!C13</f>
        <v>92959</v>
      </c>
      <c r="C11" s="22">
        <v>98531</v>
      </c>
      <c r="D11" s="22">
        <v>103161</v>
      </c>
      <c r="E11" s="22">
        <v>114141</v>
      </c>
      <c r="F11" s="22">
        <f>'Tab. 2.2'!K13</f>
        <v>118700</v>
      </c>
      <c r="G11" s="51">
        <f t="shared" si="2"/>
        <v>25741</v>
      </c>
    </row>
    <row r="12" spans="1:7" ht="14.65" customHeight="1" thickBot="1">
      <c r="A12" s="14" t="s">
        <v>24</v>
      </c>
      <c r="B12" s="23">
        <f>SUM(B13:B17)</f>
        <v>767939</v>
      </c>
      <c r="C12" s="23">
        <f t="shared" ref="C12:E12" si="3">SUM(C13:C17)</f>
        <v>767318</v>
      </c>
      <c r="D12" s="23">
        <f t="shared" si="3"/>
        <v>768128</v>
      </c>
      <c r="E12" s="23">
        <f t="shared" si="3"/>
        <v>784615</v>
      </c>
      <c r="F12" s="23">
        <f>'Tab. 2.2'!K14</f>
        <v>792310</v>
      </c>
      <c r="G12" s="52">
        <f t="shared" si="2"/>
        <v>24371</v>
      </c>
    </row>
    <row r="13" spans="1:7" ht="14.65" customHeight="1" thickBot="1">
      <c r="A13" s="18" t="s">
        <v>17</v>
      </c>
      <c r="B13" s="22">
        <f>'Tab. 2.2'!C15</f>
        <v>203765</v>
      </c>
      <c r="C13" s="22">
        <v>204490</v>
      </c>
      <c r="D13" s="22">
        <v>200862</v>
      </c>
      <c r="E13" s="22">
        <v>209464</v>
      </c>
      <c r="F13" s="22">
        <f>'Tab. 2.2'!K15</f>
        <v>210307</v>
      </c>
      <c r="G13" s="51">
        <f t="shared" si="2"/>
        <v>6542</v>
      </c>
    </row>
    <row r="14" spans="1:7" ht="14.65" customHeight="1" thickBot="1">
      <c r="A14" s="19" t="s">
        <v>18</v>
      </c>
      <c r="B14" s="23">
        <f>'Tab. 2.2'!C16</f>
        <v>220676</v>
      </c>
      <c r="C14" s="23">
        <v>227581</v>
      </c>
      <c r="D14" s="23">
        <v>224909</v>
      </c>
      <c r="E14" s="23">
        <v>224637</v>
      </c>
      <c r="F14" s="23">
        <f>'Tab. 2.2'!K16</f>
        <v>232562</v>
      </c>
      <c r="G14" s="52">
        <f t="shared" si="2"/>
        <v>11886</v>
      </c>
    </row>
    <row r="15" spans="1:7" ht="14.65" customHeight="1" thickBot="1">
      <c r="A15" s="17" t="s">
        <v>19</v>
      </c>
      <c r="B15" s="22">
        <f>'Tab. 2.2'!C17</f>
        <v>224649</v>
      </c>
      <c r="C15" s="22">
        <v>223698</v>
      </c>
      <c r="D15" s="22">
        <v>230545</v>
      </c>
      <c r="E15" s="22">
        <v>231413</v>
      </c>
      <c r="F15" s="22">
        <f>'Tab. 2.2'!K17</f>
        <v>231520</v>
      </c>
      <c r="G15" s="51">
        <f t="shared" si="2"/>
        <v>6871</v>
      </c>
    </row>
    <row r="16" spans="1:7" ht="14.65" customHeight="1" thickBot="1">
      <c r="A16" s="19" t="s">
        <v>20</v>
      </c>
      <c r="B16" s="23">
        <f>'Tab. 2.2'!C18</f>
        <v>116303</v>
      </c>
      <c r="C16" s="23">
        <v>109473</v>
      </c>
      <c r="D16" s="23">
        <v>109688</v>
      </c>
      <c r="E16" s="23">
        <v>116935</v>
      </c>
      <c r="F16" s="23">
        <f>'Tab. 2.2'!K18</f>
        <v>116488</v>
      </c>
      <c r="G16" s="52">
        <f t="shared" si="2"/>
        <v>185</v>
      </c>
    </row>
    <row r="17" spans="1:7" ht="14.65" customHeight="1" thickBot="1">
      <c r="A17" s="17" t="s">
        <v>213</v>
      </c>
      <c r="B17" s="22">
        <f>'Tab. 2.2'!C19</f>
        <v>2546</v>
      </c>
      <c r="C17" s="22">
        <v>2076</v>
      </c>
      <c r="D17" s="22">
        <v>2124</v>
      </c>
      <c r="E17" s="22">
        <v>2166</v>
      </c>
      <c r="F17" s="22">
        <f>'Tab. 2.2'!K19</f>
        <v>1433</v>
      </c>
      <c r="G17" s="51">
        <f t="shared" si="2"/>
        <v>-1113</v>
      </c>
    </row>
    <row r="18" spans="1:7" ht="14.65" customHeight="1" thickBot="1">
      <c r="A18" s="14" t="s">
        <v>12</v>
      </c>
      <c r="B18" s="23">
        <f>'Tab. 2.2'!C20</f>
        <v>216466</v>
      </c>
      <c r="C18" s="23">
        <f>SUM(C19:C23)</f>
        <v>221748</v>
      </c>
      <c r="D18" s="23">
        <f t="shared" ref="D18:E18" si="4">SUM(D19:D23)</f>
        <v>225119</v>
      </c>
      <c r="E18" s="23">
        <f t="shared" si="4"/>
        <v>227818</v>
      </c>
      <c r="F18" s="23">
        <f>'Tab. 2.2'!K20</f>
        <v>234868</v>
      </c>
      <c r="G18" s="52">
        <f t="shared" si="2"/>
        <v>18402</v>
      </c>
    </row>
    <row r="19" spans="1:7" ht="14.65" customHeight="1" thickBot="1">
      <c r="A19" s="17" t="s">
        <v>19</v>
      </c>
      <c r="B19" s="22">
        <f>'Tab. 2.2'!C21</f>
        <v>508</v>
      </c>
      <c r="C19" s="22">
        <v>300</v>
      </c>
      <c r="D19" s="22">
        <v>375</v>
      </c>
      <c r="E19" s="22">
        <v>268</v>
      </c>
      <c r="F19" s="22">
        <f>'Tab. 2.2'!K21</f>
        <v>270</v>
      </c>
      <c r="G19" s="51">
        <f t="shared" si="2"/>
        <v>-238</v>
      </c>
    </row>
    <row r="20" spans="1:7" ht="14.65" customHeight="1" thickBot="1">
      <c r="A20" s="19" t="s">
        <v>20</v>
      </c>
      <c r="B20" s="23">
        <f>'Tab. 2.2'!C22</f>
        <v>25729</v>
      </c>
      <c r="C20" s="23">
        <v>26063</v>
      </c>
      <c r="D20" s="23">
        <v>25643</v>
      </c>
      <c r="E20" s="23">
        <v>26305</v>
      </c>
      <c r="F20" s="23">
        <f>'Tab. 2.2'!K22</f>
        <v>26981</v>
      </c>
      <c r="G20" s="52">
        <f t="shared" si="2"/>
        <v>1252</v>
      </c>
    </row>
    <row r="21" spans="1:7" ht="14.65" customHeight="1" thickBot="1">
      <c r="A21" s="17" t="s">
        <v>21</v>
      </c>
      <c r="B21" s="22">
        <f>'Tab. 2.2'!C23</f>
        <v>57373</v>
      </c>
      <c r="C21" s="22">
        <v>59165</v>
      </c>
      <c r="D21" s="22">
        <v>58294</v>
      </c>
      <c r="E21" s="22">
        <v>58892</v>
      </c>
      <c r="F21" s="22">
        <f>'Tab. 2.2'!K23</f>
        <v>63520</v>
      </c>
      <c r="G21" s="51">
        <f t="shared" si="2"/>
        <v>6147</v>
      </c>
    </row>
    <row r="22" spans="1:7" ht="14.65" customHeight="1" thickBot="1">
      <c r="A22" s="16" t="s">
        <v>22</v>
      </c>
      <c r="B22" s="23">
        <f>'Tab. 2.2'!C24</f>
        <v>126317</v>
      </c>
      <c r="C22" s="23">
        <v>129565</v>
      </c>
      <c r="D22" s="23">
        <v>133981</v>
      </c>
      <c r="E22" s="23">
        <v>136079</v>
      </c>
      <c r="F22" s="23">
        <f>'Tab. 2.2'!K24</f>
        <v>137771</v>
      </c>
      <c r="G22" s="52">
        <f t="shared" si="2"/>
        <v>11454</v>
      </c>
    </row>
    <row r="23" spans="1:7" ht="14.65" customHeight="1">
      <c r="A23" s="338" t="s">
        <v>23</v>
      </c>
      <c r="B23" s="163">
        <f>'Tab. 2.2'!C25</f>
        <v>6539</v>
      </c>
      <c r="C23" s="163">
        <v>6655</v>
      </c>
      <c r="D23" s="163">
        <v>6826</v>
      </c>
      <c r="E23" s="163">
        <v>6274</v>
      </c>
      <c r="F23" s="163">
        <f>'Tab. 2.2'!K25</f>
        <v>6326</v>
      </c>
      <c r="G23" s="339">
        <f t="shared" si="2"/>
        <v>-213</v>
      </c>
    </row>
    <row r="24" spans="1:7" ht="14.65" customHeight="1">
      <c r="A24" s="337"/>
      <c r="B24" s="362" t="s">
        <v>81</v>
      </c>
      <c r="C24" s="362"/>
      <c r="D24" s="362"/>
      <c r="E24" s="362"/>
      <c r="F24" s="362"/>
      <c r="G24" s="362"/>
    </row>
    <row r="25" spans="1:7" ht="14.65" customHeight="1" thickBot="1">
      <c r="A25" s="157" t="s">
        <v>1</v>
      </c>
      <c r="B25" s="272">
        <f>B7*100/$B7</f>
        <v>100</v>
      </c>
      <c r="C25" s="272">
        <f t="shared" ref="C25:E25" si="5">C7*100/$B7</f>
        <v>101.31012341367902</v>
      </c>
      <c r="D25" s="272">
        <f t="shared" si="5"/>
        <v>102.30391798789559</v>
      </c>
      <c r="E25" s="272">
        <f t="shared" si="5"/>
        <v>105.85177174437851</v>
      </c>
      <c r="F25" s="272">
        <f>F7*100/$B7</f>
        <v>107.84443854526148</v>
      </c>
      <c r="G25" s="340" t="s">
        <v>103</v>
      </c>
    </row>
    <row r="26" spans="1:7" ht="14.65" customHeight="1" thickBot="1">
      <c r="A26" s="14" t="s">
        <v>4</v>
      </c>
      <c r="B26" s="23">
        <f t="shared" ref="B26:F41" si="6">B8*100/$B8</f>
        <v>100</v>
      </c>
      <c r="C26" s="23">
        <f t="shared" si="6"/>
        <v>107.27122704670637</v>
      </c>
      <c r="D26" s="23">
        <f t="shared" si="6"/>
        <v>112.31968500517512</v>
      </c>
      <c r="E26" s="23">
        <f t="shared" si="6"/>
        <v>127.25950159596412</v>
      </c>
      <c r="F26" s="23">
        <f t="shared" si="6"/>
        <v>132.77770137737858</v>
      </c>
      <c r="G26" s="52" t="s">
        <v>103</v>
      </c>
    </row>
    <row r="27" spans="1:7" ht="14.65" customHeight="1" thickBot="1">
      <c r="A27" s="15" t="s">
        <v>13</v>
      </c>
      <c r="B27" s="22">
        <f t="shared" si="6"/>
        <v>100</v>
      </c>
      <c r="C27" s="22">
        <f t="shared" si="6"/>
        <v>108.27520608750793</v>
      </c>
      <c r="D27" s="22">
        <f t="shared" si="6"/>
        <v>105.89727330374129</v>
      </c>
      <c r="E27" s="22">
        <f t="shared" si="6"/>
        <v>113.15789473684211</v>
      </c>
      <c r="F27" s="22">
        <f t="shared" si="6"/>
        <v>112.46036778693723</v>
      </c>
      <c r="G27" s="51" t="s">
        <v>103</v>
      </c>
    </row>
    <row r="28" spans="1:7" ht="14.65" customHeight="1" thickBot="1">
      <c r="A28" s="16" t="s">
        <v>14</v>
      </c>
      <c r="B28" s="23">
        <f t="shared" si="6"/>
        <v>100</v>
      </c>
      <c r="C28" s="23">
        <f t="shared" si="6"/>
        <v>110.01950152207002</v>
      </c>
      <c r="D28" s="23">
        <f t="shared" si="6"/>
        <v>115.77482876712328</v>
      </c>
      <c r="E28" s="23">
        <f t="shared" si="6"/>
        <v>138.20633561643837</v>
      </c>
      <c r="F28" s="23">
        <f t="shared" si="6"/>
        <v>145.54794520547946</v>
      </c>
      <c r="G28" s="52" t="s">
        <v>103</v>
      </c>
    </row>
    <row r="29" spans="1:7" ht="14.65" customHeight="1" thickBot="1">
      <c r="A29" s="17" t="s">
        <v>15</v>
      </c>
      <c r="B29" s="22">
        <f t="shared" si="6"/>
        <v>100</v>
      </c>
      <c r="C29" s="22">
        <f t="shared" si="6"/>
        <v>105.99404038339483</v>
      </c>
      <c r="D29" s="22">
        <f t="shared" si="6"/>
        <v>110.97473079529685</v>
      </c>
      <c r="E29" s="22">
        <f t="shared" si="6"/>
        <v>122.78638969868436</v>
      </c>
      <c r="F29" s="22">
        <f t="shared" si="6"/>
        <v>127.69070235265009</v>
      </c>
      <c r="G29" s="51" t="s">
        <v>103</v>
      </c>
    </row>
    <row r="30" spans="1:7" ht="14.65" customHeight="1" thickBot="1">
      <c r="A30" s="14" t="s">
        <v>24</v>
      </c>
      <c r="B30" s="23">
        <f t="shared" si="6"/>
        <v>100</v>
      </c>
      <c r="C30" s="23">
        <f t="shared" si="6"/>
        <v>99.919134202065536</v>
      </c>
      <c r="D30" s="23">
        <f t="shared" si="6"/>
        <v>100.02461132980615</v>
      </c>
      <c r="E30" s="23">
        <f t="shared" si="6"/>
        <v>102.17152664469444</v>
      </c>
      <c r="F30" s="23">
        <f t="shared" si="6"/>
        <v>103.17355935823028</v>
      </c>
      <c r="G30" s="52" t="s">
        <v>103</v>
      </c>
    </row>
    <row r="31" spans="1:7" ht="14.65" customHeight="1" thickBot="1">
      <c r="A31" s="18" t="s">
        <v>17</v>
      </c>
      <c r="B31" s="22">
        <f t="shared" si="6"/>
        <v>100</v>
      </c>
      <c r="C31" s="22">
        <f t="shared" si="6"/>
        <v>100.35580202684464</v>
      </c>
      <c r="D31" s="22">
        <f t="shared" si="6"/>
        <v>98.575319608372396</v>
      </c>
      <c r="E31" s="22">
        <f t="shared" si="6"/>
        <v>102.79684931170712</v>
      </c>
      <c r="F31" s="22">
        <f t="shared" si="6"/>
        <v>103.21056118567958</v>
      </c>
      <c r="G31" s="51" t="s">
        <v>103</v>
      </c>
    </row>
    <row r="32" spans="1:7" ht="14.65" customHeight="1" thickBot="1">
      <c r="A32" s="19" t="s">
        <v>18</v>
      </c>
      <c r="B32" s="23">
        <f t="shared" si="6"/>
        <v>100</v>
      </c>
      <c r="C32" s="23">
        <f t="shared" si="6"/>
        <v>103.12902173321974</v>
      </c>
      <c r="D32" s="23">
        <f t="shared" si="6"/>
        <v>101.91819681342783</v>
      </c>
      <c r="E32" s="23">
        <f t="shared" si="6"/>
        <v>101.79493918686218</v>
      </c>
      <c r="F32" s="23">
        <f t="shared" si="6"/>
        <v>105.3861770197031</v>
      </c>
      <c r="G32" s="52" t="s">
        <v>103</v>
      </c>
    </row>
    <row r="33" spans="1:7" ht="14.65" customHeight="1" thickBot="1">
      <c r="A33" s="17" t="s">
        <v>19</v>
      </c>
      <c r="B33" s="22">
        <f t="shared" si="6"/>
        <v>100</v>
      </c>
      <c r="C33" s="22">
        <f t="shared" si="6"/>
        <v>99.576672943124606</v>
      </c>
      <c r="D33" s="22">
        <f t="shared" si="6"/>
        <v>102.62453872485521</v>
      </c>
      <c r="E33" s="22">
        <f t="shared" si="6"/>
        <v>103.01091925626199</v>
      </c>
      <c r="F33" s="22">
        <f t="shared" si="6"/>
        <v>103.05854911439624</v>
      </c>
      <c r="G33" s="51" t="s">
        <v>103</v>
      </c>
    </row>
    <row r="34" spans="1:7" ht="14.65" customHeight="1" thickBot="1">
      <c r="A34" s="19" t="s">
        <v>20</v>
      </c>
      <c r="B34" s="23">
        <f t="shared" si="6"/>
        <v>100</v>
      </c>
      <c r="C34" s="23">
        <f t="shared" si="6"/>
        <v>94.127408579314377</v>
      </c>
      <c r="D34" s="23">
        <f t="shared" si="6"/>
        <v>94.31227053472395</v>
      </c>
      <c r="E34" s="23">
        <f t="shared" si="6"/>
        <v>100.54340816659932</v>
      </c>
      <c r="F34" s="23">
        <f t="shared" si="6"/>
        <v>100.15906726395708</v>
      </c>
      <c r="G34" s="52" t="s">
        <v>103</v>
      </c>
    </row>
    <row r="35" spans="1:7" ht="14.65" customHeight="1" thickBot="1">
      <c r="A35" s="17" t="s">
        <v>213</v>
      </c>
      <c r="B35" s="22">
        <f t="shared" si="6"/>
        <v>100</v>
      </c>
      <c r="C35" s="22">
        <f t="shared" si="6"/>
        <v>81.539670070699131</v>
      </c>
      <c r="D35" s="22">
        <f t="shared" si="6"/>
        <v>83.424980361351146</v>
      </c>
      <c r="E35" s="22">
        <f t="shared" si="6"/>
        <v>85.074626865671647</v>
      </c>
      <c r="F35" s="22">
        <f t="shared" si="6"/>
        <v>56.284367635506676</v>
      </c>
      <c r="G35" s="51" t="s">
        <v>103</v>
      </c>
    </row>
    <row r="36" spans="1:7" ht="14.65" customHeight="1" thickBot="1">
      <c r="A36" s="14" t="s">
        <v>12</v>
      </c>
      <c r="B36" s="23">
        <f t="shared" si="6"/>
        <v>100</v>
      </c>
      <c r="C36" s="23">
        <f t="shared" si="6"/>
        <v>102.44010606746556</v>
      </c>
      <c r="D36" s="23">
        <f t="shared" si="6"/>
        <v>103.99739450999233</v>
      </c>
      <c r="E36" s="23">
        <f t="shared" si="6"/>
        <v>105.24424158990327</v>
      </c>
      <c r="F36" s="23">
        <f t="shared" si="6"/>
        <v>108.50110409948907</v>
      </c>
      <c r="G36" s="52" t="s">
        <v>103</v>
      </c>
    </row>
    <row r="37" spans="1:7" ht="14.65" customHeight="1" thickBot="1">
      <c r="A37" s="17" t="s">
        <v>19</v>
      </c>
      <c r="B37" s="22">
        <f t="shared" si="6"/>
        <v>100</v>
      </c>
      <c r="C37" s="22">
        <f t="shared" si="6"/>
        <v>59.055118110236222</v>
      </c>
      <c r="D37" s="22">
        <f t="shared" si="6"/>
        <v>73.818897637795274</v>
      </c>
      <c r="E37" s="22">
        <f t="shared" si="6"/>
        <v>52.755905511811022</v>
      </c>
      <c r="F37" s="22">
        <f t="shared" si="6"/>
        <v>53.1496062992126</v>
      </c>
      <c r="G37" s="51" t="s">
        <v>103</v>
      </c>
    </row>
    <row r="38" spans="1:7" ht="14.65" customHeight="1" thickBot="1">
      <c r="A38" s="19" t="s">
        <v>20</v>
      </c>
      <c r="B38" s="23">
        <f t="shared" si="6"/>
        <v>100</v>
      </c>
      <c r="C38" s="23">
        <f t="shared" si="6"/>
        <v>101.29814606086518</v>
      </c>
      <c r="D38" s="23">
        <f t="shared" si="6"/>
        <v>99.665746822651485</v>
      </c>
      <c r="E38" s="23">
        <f t="shared" si="6"/>
        <v>102.23871895526449</v>
      </c>
      <c r="F38" s="23">
        <f t="shared" si="6"/>
        <v>104.86610439581794</v>
      </c>
      <c r="G38" s="52" t="s">
        <v>103</v>
      </c>
    </row>
    <row r="39" spans="1:7" ht="14.65" customHeight="1" thickBot="1">
      <c r="A39" s="17" t="s">
        <v>21</v>
      </c>
      <c r="B39" s="22">
        <f t="shared" si="6"/>
        <v>100</v>
      </c>
      <c r="C39" s="22">
        <f t="shared" si="6"/>
        <v>103.12342042424137</v>
      </c>
      <c r="D39" s="22">
        <f t="shared" si="6"/>
        <v>101.60528471580709</v>
      </c>
      <c r="E39" s="22">
        <f t="shared" si="6"/>
        <v>102.64758684398585</v>
      </c>
      <c r="F39" s="22">
        <f t="shared" si="6"/>
        <v>110.71409896641278</v>
      </c>
      <c r="G39" s="51" t="s">
        <v>103</v>
      </c>
    </row>
    <row r="40" spans="1:7" ht="14.65" customHeight="1" thickBot="1">
      <c r="A40" s="16" t="s">
        <v>22</v>
      </c>
      <c r="B40" s="23">
        <f t="shared" si="6"/>
        <v>100</v>
      </c>
      <c r="C40" s="23">
        <f t="shared" si="6"/>
        <v>102.57130869162503</v>
      </c>
      <c r="D40" s="23">
        <f t="shared" si="6"/>
        <v>106.06727518861278</v>
      </c>
      <c r="E40" s="23">
        <f t="shared" si="6"/>
        <v>107.72817593831392</v>
      </c>
      <c r="F40" s="23">
        <f t="shared" si="6"/>
        <v>109.06766310156195</v>
      </c>
      <c r="G40" s="52" t="s">
        <v>103</v>
      </c>
    </row>
    <row r="41" spans="1:7" ht="14.65" customHeight="1">
      <c r="A41" s="338" t="s">
        <v>23</v>
      </c>
      <c r="B41" s="163">
        <f t="shared" si="6"/>
        <v>100</v>
      </c>
      <c r="C41" s="163">
        <f t="shared" si="6"/>
        <v>101.77397155528368</v>
      </c>
      <c r="D41" s="163">
        <f t="shared" si="6"/>
        <v>104.38905031350359</v>
      </c>
      <c r="E41" s="163">
        <f t="shared" si="6"/>
        <v>95.947392567670903</v>
      </c>
      <c r="F41" s="163">
        <f t="shared" si="6"/>
        <v>96.742621195901521</v>
      </c>
      <c r="G41" s="339" t="s">
        <v>103</v>
      </c>
    </row>
    <row r="42" spans="1:7" ht="14.65" customHeight="1">
      <c r="A42" s="337"/>
      <c r="B42" s="362" t="s">
        <v>151</v>
      </c>
      <c r="C42" s="362"/>
      <c r="D42" s="362"/>
      <c r="E42" s="362"/>
      <c r="F42" s="362"/>
      <c r="G42" s="362"/>
    </row>
    <row r="43" spans="1:7" ht="14.65" customHeight="1" thickBot="1">
      <c r="A43" s="157" t="s">
        <v>1</v>
      </c>
      <c r="B43" s="272">
        <f>B7*100/B$7</f>
        <v>100</v>
      </c>
      <c r="C43" s="272">
        <f>C7*100/C$7</f>
        <v>100</v>
      </c>
      <c r="D43" s="272">
        <f>D7*100/D$7</f>
        <v>100</v>
      </c>
      <c r="E43" s="272">
        <f>E7*100/E$7</f>
        <v>100</v>
      </c>
      <c r="F43" s="272">
        <f>F7*100/F$7</f>
        <v>100</v>
      </c>
      <c r="G43" s="177" t="s">
        <v>103</v>
      </c>
    </row>
    <row r="44" spans="1:7" ht="14.65" customHeight="1" thickBot="1">
      <c r="A44" s="14" t="s">
        <v>4</v>
      </c>
      <c r="B44" s="21">
        <f t="shared" ref="B44:F59" si="7">B8*100/B$7</f>
        <v>12.307605967043363</v>
      </c>
      <c r="C44" s="21">
        <f t="shared" si="7"/>
        <v>13.03178744241708</v>
      </c>
      <c r="D44" s="21">
        <f t="shared" si="7"/>
        <v>13.512546269730214</v>
      </c>
      <c r="E44" s="21">
        <f t="shared" si="7"/>
        <v>14.796727304553901</v>
      </c>
      <c r="F44" s="21">
        <f t="shared" si="7"/>
        <v>15.153082085699536</v>
      </c>
      <c r="G44" s="54">
        <f t="shared" ref="G44:G59" si="8">F44-B44</f>
        <v>2.8454761186561726</v>
      </c>
    </row>
    <row r="45" spans="1:7" ht="14.65" customHeight="1" thickBot="1">
      <c r="A45" s="15" t="s">
        <v>13</v>
      </c>
      <c r="B45" s="20">
        <f t="shared" si="7"/>
        <v>0.28096343555746389</v>
      </c>
      <c r="C45" s="20">
        <f t="shared" si="7"/>
        <v>0.30027970416953537</v>
      </c>
      <c r="D45" s="20">
        <f t="shared" si="7"/>
        <v>0.29083208452590453</v>
      </c>
      <c r="E45" s="20">
        <f t="shared" si="7"/>
        <v>0.30035615220962486</v>
      </c>
      <c r="F45" s="20">
        <f>F9*100/F$7</f>
        <v>0.29298915849251422</v>
      </c>
      <c r="G45" s="53">
        <f t="shared" si="8"/>
        <v>1.2025722935050331E-2</v>
      </c>
    </row>
    <row r="46" spans="1:7" ht="14.65" customHeight="1" thickBot="1">
      <c r="A46" s="16" t="s">
        <v>14</v>
      </c>
      <c r="B46" s="21">
        <f t="shared" si="7"/>
        <v>3.7457040387825749</v>
      </c>
      <c r="C46" s="21">
        <f t="shared" si="7"/>
        <v>4.0677128534661424</v>
      </c>
      <c r="D46" s="21">
        <f t="shared" si="7"/>
        <v>4.2389211697022624</v>
      </c>
      <c r="E46" s="21">
        <f t="shared" si="7"/>
        <v>4.890612797242345</v>
      </c>
      <c r="F46" s="21">
        <f t="shared" si="7"/>
        <v>5.055240061951471</v>
      </c>
      <c r="G46" s="54">
        <f t="shared" si="8"/>
        <v>1.3095360231688962</v>
      </c>
    </row>
    <row r="47" spans="1:7" ht="14.65" customHeight="1" thickBot="1">
      <c r="A47" s="17" t="s">
        <v>15</v>
      </c>
      <c r="B47" s="20">
        <f t="shared" si="7"/>
        <v>8.2809384927033243</v>
      </c>
      <c r="C47" s="20">
        <f t="shared" si="7"/>
        <v>8.663794884781403</v>
      </c>
      <c r="D47" s="20">
        <f t="shared" si="7"/>
        <v>8.9827930155020468</v>
      </c>
      <c r="E47" s="20">
        <f t="shared" si="7"/>
        <v>9.6057583551019317</v>
      </c>
      <c r="F47" s="20">
        <f t="shared" si="7"/>
        <v>9.8048528652555493</v>
      </c>
      <c r="G47" s="53">
        <f t="shared" si="8"/>
        <v>1.5239143725522251</v>
      </c>
    </row>
    <row r="48" spans="1:7" ht="14.65" customHeight="1" thickBot="1">
      <c r="A48" s="14" t="s">
        <v>24</v>
      </c>
      <c r="B48" s="21">
        <f t="shared" si="7"/>
        <v>68.409251660926842</v>
      </c>
      <c r="C48" s="21">
        <f t="shared" si="7"/>
        <v>67.469991813750966</v>
      </c>
      <c r="D48" s="21">
        <f t="shared" si="7"/>
        <v>66.885110006800588</v>
      </c>
      <c r="E48" s="21">
        <f t="shared" si="7"/>
        <v>66.030804809737973</v>
      </c>
      <c r="F48" s="21">
        <f t="shared" si="7"/>
        <v>65.446360351058331</v>
      </c>
      <c r="G48" s="54">
        <f t="shared" si="8"/>
        <v>-2.9628913098685103</v>
      </c>
    </row>
    <row r="49" spans="1:25" ht="14.65" customHeight="1" thickBot="1">
      <c r="A49" s="18" t="s">
        <v>17</v>
      </c>
      <c r="B49" s="20">
        <f t="shared" si="7"/>
        <v>18.151716691936155</v>
      </c>
      <c r="C49" s="20">
        <f t="shared" si="7"/>
        <v>17.980731099744741</v>
      </c>
      <c r="D49" s="20">
        <f t="shared" si="7"/>
        <v>17.490153940731208</v>
      </c>
      <c r="E49" s="20">
        <f t="shared" si="7"/>
        <v>17.627851237443782</v>
      </c>
      <c r="F49" s="20">
        <f t="shared" si="7"/>
        <v>17.371770779556016</v>
      </c>
      <c r="G49" s="53">
        <f t="shared" si="8"/>
        <v>-0.77994591238013911</v>
      </c>
    </row>
    <row r="50" spans="1:25" ht="14.65" customHeight="1" thickBot="1">
      <c r="A50" s="19" t="s">
        <v>18</v>
      </c>
      <c r="B50" s="21">
        <f t="shared" si="7"/>
        <v>19.658176000342074</v>
      </c>
      <c r="C50" s="21">
        <f t="shared" si="7"/>
        <v>20.011114305887855</v>
      </c>
      <c r="D50" s="21">
        <f t="shared" si="7"/>
        <v>19.58405787384331</v>
      </c>
      <c r="E50" s="21">
        <f t="shared" si="7"/>
        <v>18.904764629844074</v>
      </c>
      <c r="F50" s="21">
        <f t="shared" si="7"/>
        <v>19.210077439339184</v>
      </c>
      <c r="G50" s="54">
        <f t="shared" si="8"/>
        <v>-0.44809856100289025</v>
      </c>
    </row>
    <row r="51" spans="1:25" ht="14.65" customHeight="1" thickBot="1">
      <c r="A51" s="17" t="s">
        <v>19</v>
      </c>
      <c r="B51" s="20">
        <f t="shared" si="7"/>
        <v>20.012097284257674</v>
      </c>
      <c r="C51" s="20">
        <f t="shared" si="7"/>
        <v>19.669683532449991</v>
      </c>
      <c r="D51" s="20">
        <f t="shared" si="7"/>
        <v>20.074815247612172</v>
      </c>
      <c r="E51" s="20">
        <f t="shared" si="7"/>
        <v>19.475012118600706</v>
      </c>
      <c r="F51" s="20">
        <f t="shared" si="7"/>
        <v>19.124006195147135</v>
      </c>
      <c r="G51" s="53">
        <f t="shared" si="8"/>
        <v>-0.88809108911053869</v>
      </c>
    </row>
    <row r="52" spans="1:25" ht="14.65" customHeight="1" thickBot="1">
      <c r="A52" s="19" t="s">
        <v>20</v>
      </c>
      <c r="B52" s="21">
        <f t="shared" si="7"/>
        <v>10.360459874965036</v>
      </c>
      <c r="C52" s="21">
        <f t="shared" si="7"/>
        <v>9.6259209530165588</v>
      </c>
      <c r="D52" s="21">
        <f t="shared" si="7"/>
        <v>9.5511346369692856</v>
      </c>
      <c r="E52" s="21">
        <f t="shared" si="7"/>
        <v>9.8408928715697623</v>
      </c>
      <c r="F52" s="21">
        <f t="shared" si="7"/>
        <v>9.6221373257614875</v>
      </c>
      <c r="G52" s="54">
        <f t="shared" si="8"/>
        <v>-0.73832254920354856</v>
      </c>
    </row>
    <row r="53" spans="1:25" ht="14.65" customHeight="1" thickBot="1">
      <c r="A53" s="17" t="s">
        <v>213</v>
      </c>
      <c r="B53" s="20">
        <f t="shared" si="7"/>
        <v>0.22680180942590458</v>
      </c>
      <c r="C53" s="20">
        <f t="shared" si="7"/>
        <v>0.18254192265181712</v>
      </c>
      <c r="D53" s="20">
        <f t="shared" si="7"/>
        <v>0.18494830764461712</v>
      </c>
      <c r="E53" s="20">
        <f t="shared" si="7"/>
        <v>0.18228395227964345</v>
      </c>
      <c r="F53" s="20">
        <f t="shared" si="7"/>
        <v>0.11836861125451729</v>
      </c>
      <c r="G53" s="53">
        <f t="shared" si="8"/>
        <v>-0.10843319817138729</v>
      </c>
    </row>
    <row r="54" spans="1:25" ht="14.65" customHeight="1" thickBot="1">
      <c r="A54" s="14" t="s">
        <v>12</v>
      </c>
      <c r="B54" s="21">
        <f t="shared" si="7"/>
        <v>19.283142372029797</v>
      </c>
      <c r="C54" s="21">
        <f t="shared" si="7"/>
        <v>19.498220743831958</v>
      </c>
      <c r="D54" s="21">
        <f t="shared" si="7"/>
        <v>19.60234372346919</v>
      </c>
      <c r="E54" s="21">
        <f t="shared" si="7"/>
        <v>19.17246788570813</v>
      </c>
      <c r="F54" s="21">
        <f t="shared" si="7"/>
        <v>19.400557563242128</v>
      </c>
      <c r="G54" s="54">
        <f t="shared" si="8"/>
        <v>0.11741519121233068</v>
      </c>
    </row>
    <row r="55" spans="1:25" ht="14.65" customHeight="1" thickBot="1">
      <c r="A55" s="17" t="s">
        <v>19</v>
      </c>
      <c r="B55" s="20">
        <f t="shared" si="7"/>
        <v>4.5253463938868629E-2</v>
      </c>
      <c r="C55" s="20">
        <f t="shared" si="7"/>
        <v>2.637889055662097E-2</v>
      </c>
      <c r="D55" s="20">
        <f t="shared" si="7"/>
        <v>3.2653302903357544E-2</v>
      </c>
      <c r="E55" s="20">
        <f t="shared" si="7"/>
        <v>2.2554062424258746E-2</v>
      </c>
      <c r="F55" s="20">
        <f t="shared" si="7"/>
        <v>2.2302529685080022E-2</v>
      </c>
      <c r="G55" s="53">
        <f t="shared" si="8"/>
        <v>-2.2950934253788607E-2</v>
      </c>
    </row>
    <row r="56" spans="1:25" ht="14.65" customHeight="1" thickBot="1">
      <c r="A56" s="19" t="s">
        <v>20</v>
      </c>
      <c r="B56" s="21">
        <f t="shared" si="7"/>
        <v>2.2919810505573839</v>
      </c>
      <c r="C56" s="21">
        <f t="shared" si="7"/>
        <v>2.291710081924041</v>
      </c>
      <c r="D56" s="21">
        <f t="shared" si="7"/>
        <v>2.2328763902687934</v>
      </c>
      <c r="E56" s="21">
        <f t="shared" si="7"/>
        <v>2.2137485525004714</v>
      </c>
      <c r="F56" s="21">
        <f t="shared" si="7"/>
        <v>2.2286835312338669</v>
      </c>
      <c r="G56" s="54">
        <f t="shared" si="8"/>
        <v>-6.3297519323517015E-2</v>
      </c>
    </row>
    <row r="57" spans="1:25" ht="14.65" customHeight="1" thickBot="1">
      <c r="A57" s="17" t="s">
        <v>21</v>
      </c>
      <c r="B57" s="20">
        <f t="shared" si="7"/>
        <v>5.1108798948124212</v>
      </c>
      <c r="C57" s="20">
        <f t="shared" si="7"/>
        <v>5.2023568659415993</v>
      </c>
      <c r="D57" s="20">
        <f t="shared" si="7"/>
        <v>5.0759777051955322</v>
      </c>
      <c r="E57" s="20">
        <f t="shared" si="7"/>
        <v>4.9561710607815153</v>
      </c>
      <c r="F57" s="20">
        <f t="shared" si="7"/>
        <v>5.2468766133195661</v>
      </c>
      <c r="G57" s="53">
        <f t="shared" si="8"/>
        <v>0.1359967185071449</v>
      </c>
    </row>
    <row r="58" spans="1:25" ht="14.65" customHeight="1" thickBot="1">
      <c r="A58" s="16" t="s">
        <v>22</v>
      </c>
      <c r="B58" s="21">
        <f t="shared" si="7"/>
        <v>11.25252323694108</v>
      </c>
      <c r="C58" s="21">
        <f t="shared" si="7"/>
        <v>11.392603183228653</v>
      </c>
      <c r="D58" s="21">
        <f t="shared" si="7"/>
        <v>11.666459136785992</v>
      </c>
      <c r="E58" s="21">
        <f t="shared" si="7"/>
        <v>11.451993509816067</v>
      </c>
      <c r="F58" s="21">
        <f t="shared" si="7"/>
        <v>11.380154878678368</v>
      </c>
      <c r="G58" s="54">
        <f t="shared" si="8"/>
        <v>0.12763164173728825</v>
      </c>
    </row>
    <row r="59" spans="1:25" ht="14.65" customHeight="1" thickBot="1">
      <c r="A59" s="17" t="s">
        <v>23</v>
      </c>
      <c r="B59" s="20">
        <f t="shared" si="7"/>
        <v>0.5825047257800432</v>
      </c>
      <c r="C59" s="20">
        <f t="shared" si="7"/>
        <v>0.58517172218104185</v>
      </c>
      <c r="D59" s="20">
        <f t="shared" si="7"/>
        <v>0.59437718831551623</v>
      </c>
      <c r="E59" s="20">
        <f t="shared" si="7"/>
        <v>0.52800070018581857</v>
      </c>
      <c r="F59" s="20">
        <f t="shared" si="7"/>
        <v>0.52254001032524522</v>
      </c>
      <c r="G59" s="53">
        <f t="shared" si="8"/>
        <v>-5.9964715454797979E-2</v>
      </c>
    </row>
    <row r="60" spans="1:25" s="202" customFormat="1" ht="30" customHeight="1">
      <c r="A60" s="370" t="s">
        <v>127</v>
      </c>
      <c r="B60" s="370"/>
      <c r="C60" s="370"/>
      <c r="D60" s="370"/>
      <c r="E60" s="370"/>
      <c r="F60" s="370"/>
      <c r="G60" s="370"/>
      <c r="H60" s="224"/>
      <c r="I60" s="224"/>
      <c r="J60" s="224"/>
      <c r="K60" s="224"/>
      <c r="L60" s="224"/>
      <c r="M60" s="224"/>
      <c r="N60" s="224"/>
      <c r="O60" s="224"/>
      <c r="P60" s="224"/>
      <c r="Q60" s="224"/>
      <c r="R60" s="224"/>
      <c r="S60" s="224"/>
      <c r="T60" s="224"/>
      <c r="U60" s="224"/>
      <c r="V60" s="224"/>
      <c r="W60" s="224"/>
      <c r="X60" s="224"/>
      <c r="Y60" s="224"/>
    </row>
    <row r="61" spans="1:25" ht="14.65" customHeight="1"/>
    <row r="62" spans="1:25" ht="14.65" customHeight="1"/>
    <row r="63" spans="1:25" ht="14.65" customHeight="1"/>
    <row r="64" spans="1:25" ht="14.65" customHeight="1"/>
    <row r="65" ht="14.65" customHeight="1"/>
    <row r="66" ht="14.65" customHeight="1"/>
    <row r="67" ht="14.65" customHeight="1"/>
    <row r="68" ht="14.65" customHeight="1"/>
    <row r="69" ht="14.65" customHeight="1"/>
    <row r="70" ht="14.65" customHeight="1"/>
    <row r="71" ht="14.65" customHeight="1"/>
    <row r="72" ht="14.65" customHeight="1"/>
    <row r="73" ht="14.65" customHeight="1"/>
    <row r="74" ht="14.65" customHeight="1"/>
    <row r="75" ht="14.65" customHeight="1"/>
    <row r="76" ht="14.65" customHeight="1"/>
    <row r="77" ht="14.65" customHeight="1"/>
    <row r="78" ht="14.65" customHeight="1"/>
    <row r="79" ht="14.65" customHeight="1"/>
    <row r="80" ht="14.65" customHeight="1"/>
    <row r="81" ht="14.65" customHeight="1"/>
    <row r="82" ht="14.65" customHeight="1"/>
    <row r="83" ht="14.65" customHeight="1"/>
    <row r="84" ht="14.65" customHeight="1"/>
    <row r="85" ht="14.65" customHeight="1"/>
    <row r="86" ht="14.65" customHeight="1"/>
    <row r="87" ht="14.65" customHeight="1"/>
    <row r="88" ht="14.65" customHeight="1"/>
    <row r="89" ht="14.65" customHeight="1"/>
    <row r="90" ht="14.65" customHeight="1"/>
    <row r="91" ht="14.65" customHeight="1"/>
    <row r="92" ht="14.65" customHeight="1"/>
    <row r="93" ht="14.65" customHeight="1"/>
    <row r="94" ht="14.65" customHeight="1"/>
    <row r="95" ht="14.65" customHeight="1"/>
    <row r="96" ht="14.65" customHeight="1"/>
    <row r="97" ht="14.65" customHeight="1"/>
    <row r="98" ht="14.65" customHeight="1"/>
    <row r="99" ht="14.65" customHeight="1"/>
    <row r="100" ht="14.65" customHeight="1"/>
    <row r="101" ht="14.65" customHeight="1"/>
    <row r="102" ht="14.65" customHeight="1"/>
    <row r="103" ht="14.65" customHeight="1"/>
  </sheetData>
  <mergeCells count="4">
    <mergeCell ref="B6:G6"/>
    <mergeCell ref="B24:G24"/>
    <mergeCell ref="B42:G42"/>
    <mergeCell ref="A60:G60"/>
  </mergeCells>
  <hyperlinks>
    <hyperlink ref="A1" location="Inhalt!A1" display="Zurück zum Inhalt"/>
  </hyperlinks>
  <pageMargins left="0.7" right="0.7" top="0.78740157499999996" bottom="0.78740157499999996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"/>
  <sheetViews>
    <sheetView workbookViewId="0">
      <selection activeCell="E4" sqref="E4"/>
    </sheetView>
  </sheetViews>
  <sheetFormatPr baseColWidth="10" defaultColWidth="8.7265625" defaultRowHeight="14"/>
  <cols>
    <col min="1" max="1" width="23.453125" style="37" customWidth="1"/>
    <col min="2" max="16" width="15.54296875" style="37" customWidth="1"/>
    <col min="17" max="16384" width="8.7265625" style="37"/>
  </cols>
  <sheetData>
    <row r="1" spans="1:17" s="34" customFormat="1" ht="20.25" customHeight="1">
      <c r="A1" s="4" t="s">
        <v>0</v>
      </c>
    </row>
    <row r="2" spans="1:17" s="3" customFormat="1" ht="14.65" customHeight="1">
      <c r="A2" s="35"/>
    </row>
    <row r="3" spans="1:17" s="9" customFormat="1" ht="14.65" customHeight="1">
      <c r="A3" s="36" t="s">
        <v>438</v>
      </c>
    </row>
    <row r="4" spans="1:17" s="3" customFormat="1" ht="14.65" customHeight="1">
      <c r="A4" s="25"/>
    </row>
    <row r="5" spans="1:17" s="3" customFormat="1" ht="14.65" customHeight="1">
      <c r="A5" s="366" t="s">
        <v>64</v>
      </c>
      <c r="B5" s="366">
        <v>2011</v>
      </c>
      <c r="C5" s="366"/>
      <c r="D5" s="366"/>
      <c r="E5" s="366"/>
      <c r="F5" s="366"/>
      <c r="G5" s="366">
        <v>2015</v>
      </c>
      <c r="H5" s="366"/>
      <c r="I5" s="366"/>
      <c r="J5" s="366"/>
      <c r="K5" s="366"/>
      <c r="L5" s="422" t="s">
        <v>11</v>
      </c>
      <c r="M5" s="422"/>
      <c r="N5" s="422"/>
      <c r="O5" s="422"/>
      <c r="P5" s="422"/>
    </row>
    <row r="6" spans="1:17" s="3" customFormat="1" ht="14.65" customHeight="1">
      <c r="A6" s="366"/>
      <c r="B6" s="368" t="s">
        <v>201</v>
      </c>
      <c r="C6" s="366" t="s">
        <v>206</v>
      </c>
      <c r="D6" s="366"/>
      <c r="E6" s="366"/>
      <c r="F6" s="366"/>
      <c r="G6" s="368" t="s">
        <v>201</v>
      </c>
      <c r="H6" s="366" t="s">
        <v>206</v>
      </c>
      <c r="I6" s="366"/>
      <c r="J6" s="366"/>
      <c r="K6" s="366"/>
      <c r="L6" s="371" t="s">
        <v>201</v>
      </c>
      <c r="M6" s="366" t="s">
        <v>206</v>
      </c>
      <c r="N6" s="366"/>
      <c r="O6" s="366"/>
      <c r="P6" s="366"/>
    </row>
    <row r="7" spans="1:17" ht="40.15" customHeight="1">
      <c r="A7" s="366"/>
      <c r="B7" s="368"/>
      <c r="C7" s="210" t="s">
        <v>202</v>
      </c>
      <c r="D7" s="210" t="s">
        <v>203</v>
      </c>
      <c r="E7" s="210" t="s">
        <v>204</v>
      </c>
      <c r="F7" s="210" t="s">
        <v>205</v>
      </c>
      <c r="G7" s="368"/>
      <c r="H7" s="210" t="s">
        <v>202</v>
      </c>
      <c r="I7" s="210" t="s">
        <v>203</v>
      </c>
      <c r="J7" s="210" t="s">
        <v>204</v>
      </c>
      <c r="K7" s="210" t="s">
        <v>205</v>
      </c>
      <c r="L7" s="371"/>
      <c r="M7" s="210" t="s">
        <v>202</v>
      </c>
      <c r="N7" s="210" t="s">
        <v>203</v>
      </c>
      <c r="O7" s="210" t="s">
        <v>204</v>
      </c>
      <c r="P7" s="210" t="s">
        <v>205</v>
      </c>
      <c r="Q7" s="46"/>
    </row>
    <row r="8" spans="1:17">
      <c r="A8" s="8"/>
      <c r="B8" s="361" t="s">
        <v>5</v>
      </c>
      <c r="C8" s="361"/>
      <c r="D8" s="361"/>
      <c r="E8" s="361"/>
      <c r="F8" s="361"/>
      <c r="G8" s="361" t="s">
        <v>5</v>
      </c>
      <c r="H8" s="361"/>
      <c r="I8" s="361"/>
      <c r="J8" s="361"/>
      <c r="K8" s="361"/>
      <c r="L8" s="361" t="s">
        <v>5</v>
      </c>
      <c r="M8" s="361"/>
      <c r="N8" s="361"/>
      <c r="O8" s="361"/>
      <c r="P8" s="361"/>
      <c r="Q8" s="148"/>
    </row>
    <row r="9" spans="1:17">
      <c r="A9" s="26" t="s">
        <v>1</v>
      </c>
      <c r="B9" s="40">
        <f>SUM(B10:B16)</f>
        <v>54032</v>
      </c>
      <c r="C9" s="40">
        <f t="shared" ref="C9:F9" si="0">SUM(C10:C16)</f>
        <v>32191</v>
      </c>
      <c r="D9" s="40">
        <f t="shared" si="0"/>
        <v>10281</v>
      </c>
      <c r="E9" s="40">
        <f t="shared" si="0"/>
        <v>8357</v>
      </c>
      <c r="F9" s="40">
        <f t="shared" si="0"/>
        <v>3203</v>
      </c>
      <c r="G9" s="40">
        <f>SUM(G10:G16)</f>
        <v>67703</v>
      </c>
      <c r="H9" s="40">
        <f t="shared" ref="H9" si="1">SUM(H10:H16)</f>
        <v>38446</v>
      </c>
      <c r="I9" s="40">
        <f t="shared" ref="I9" si="2">SUM(I10:I16)</f>
        <v>14547</v>
      </c>
      <c r="J9" s="40">
        <f t="shared" ref="J9" si="3">SUM(J10:J16)</f>
        <v>11477</v>
      </c>
      <c r="K9" s="40">
        <f t="shared" ref="K9" si="4">SUM(K10:K16)</f>
        <v>3233</v>
      </c>
      <c r="L9" s="41">
        <f>G9-B9</f>
        <v>13671</v>
      </c>
      <c r="M9" s="41">
        <f t="shared" ref="M9:P9" si="5">H9-C9</f>
        <v>6255</v>
      </c>
      <c r="N9" s="41">
        <f t="shared" si="5"/>
        <v>4266</v>
      </c>
      <c r="O9" s="41">
        <f t="shared" si="5"/>
        <v>3120</v>
      </c>
      <c r="P9" s="41">
        <f t="shared" si="5"/>
        <v>30</v>
      </c>
      <c r="Q9" s="46"/>
    </row>
    <row r="10" spans="1:17">
      <c r="A10" s="27" t="s">
        <v>2</v>
      </c>
      <c r="B10" s="43">
        <f>SUM(C10:F10)</f>
        <v>17359</v>
      </c>
      <c r="C10" s="43">
        <v>11134</v>
      </c>
      <c r="D10" s="43">
        <v>3407</v>
      </c>
      <c r="E10" s="43">
        <v>2146</v>
      </c>
      <c r="F10" s="43">
        <v>672</v>
      </c>
      <c r="G10" s="43">
        <f>SUM(H10:K10)</f>
        <v>22085</v>
      </c>
      <c r="H10" s="43">
        <v>13388</v>
      </c>
      <c r="I10" s="43">
        <v>4799</v>
      </c>
      <c r="J10" s="43">
        <v>3146</v>
      </c>
      <c r="K10" s="43">
        <v>752</v>
      </c>
      <c r="L10" s="44">
        <f t="shared" ref="L10:L16" si="6">G10-B10</f>
        <v>4726</v>
      </c>
      <c r="M10" s="44">
        <f t="shared" ref="M10:M16" si="7">H10-C10</f>
        <v>2254</v>
      </c>
      <c r="N10" s="44">
        <f t="shared" ref="N10:N16" si="8">I10-D10</f>
        <v>1392</v>
      </c>
      <c r="O10" s="44">
        <f t="shared" ref="O10:O16" si="9">J10-E10</f>
        <v>1000</v>
      </c>
      <c r="P10" s="44">
        <f t="shared" ref="P10:P16" si="10">K10-F10</f>
        <v>80</v>
      </c>
      <c r="Q10" s="46"/>
    </row>
    <row r="11" spans="1:17">
      <c r="A11" s="30" t="s">
        <v>52</v>
      </c>
      <c r="B11" s="40">
        <f t="shared" ref="B11:B16" si="11">SUM(C11:F11)</f>
        <v>10447</v>
      </c>
      <c r="C11" s="40">
        <v>6077</v>
      </c>
      <c r="D11" s="40">
        <v>2094</v>
      </c>
      <c r="E11" s="40">
        <v>1818</v>
      </c>
      <c r="F11" s="40">
        <v>458</v>
      </c>
      <c r="G11" s="40">
        <f t="shared" ref="G11:G16" si="12">SUM(H11:K11)</f>
        <v>11587</v>
      </c>
      <c r="H11" s="40">
        <v>6279</v>
      </c>
      <c r="I11" s="40">
        <v>2653</v>
      </c>
      <c r="J11" s="40">
        <v>2235</v>
      </c>
      <c r="K11" s="40">
        <v>420</v>
      </c>
      <c r="L11" s="41">
        <f t="shared" si="6"/>
        <v>1140</v>
      </c>
      <c r="M11" s="41">
        <f t="shared" si="7"/>
        <v>202</v>
      </c>
      <c r="N11" s="41">
        <f t="shared" si="8"/>
        <v>559</v>
      </c>
      <c r="O11" s="41">
        <f t="shared" si="9"/>
        <v>417</v>
      </c>
      <c r="P11" s="41">
        <f t="shared" si="10"/>
        <v>-38</v>
      </c>
      <c r="Q11" s="46"/>
    </row>
    <row r="12" spans="1:17">
      <c r="A12" s="27" t="s">
        <v>110</v>
      </c>
      <c r="B12" s="43">
        <f t="shared" si="11"/>
        <v>10727</v>
      </c>
      <c r="C12" s="43">
        <v>6483</v>
      </c>
      <c r="D12" s="43">
        <v>2395</v>
      </c>
      <c r="E12" s="43">
        <v>1386</v>
      </c>
      <c r="F12" s="43">
        <v>463</v>
      </c>
      <c r="G12" s="43">
        <f t="shared" si="12"/>
        <v>12285</v>
      </c>
      <c r="H12" s="43">
        <v>7076</v>
      </c>
      <c r="I12" s="43">
        <v>3029</v>
      </c>
      <c r="J12" s="43">
        <v>1782</v>
      </c>
      <c r="K12" s="43">
        <v>398</v>
      </c>
      <c r="L12" s="44">
        <f t="shared" si="6"/>
        <v>1558</v>
      </c>
      <c r="M12" s="44">
        <f t="shared" si="7"/>
        <v>593</v>
      </c>
      <c r="N12" s="44">
        <f t="shared" si="8"/>
        <v>634</v>
      </c>
      <c r="O12" s="44">
        <f t="shared" si="9"/>
        <v>396</v>
      </c>
      <c r="P12" s="44">
        <f t="shared" si="10"/>
        <v>-65</v>
      </c>
      <c r="Q12" s="46"/>
    </row>
    <row r="13" spans="1:17">
      <c r="A13" s="30" t="s">
        <v>8</v>
      </c>
      <c r="B13" s="40">
        <f t="shared" si="11"/>
        <v>3288</v>
      </c>
      <c r="C13" s="40">
        <v>1913</v>
      </c>
      <c r="D13" s="40">
        <v>519</v>
      </c>
      <c r="E13" s="40">
        <v>593</v>
      </c>
      <c r="F13" s="40">
        <v>263</v>
      </c>
      <c r="G13" s="40">
        <f t="shared" si="12"/>
        <v>4405</v>
      </c>
      <c r="H13" s="40">
        <v>2562</v>
      </c>
      <c r="I13" s="40">
        <v>791</v>
      </c>
      <c r="J13" s="40">
        <v>815</v>
      </c>
      <c r="K13" s="40">
        <v>237</v>
      </c>
      <c r="L13" s="41">
        <f t="shared" si="6"/>
        <v>1117</v>
      </c>
      <c r="M13" s="41">
        <f t="shared" si="7"/>
        <v>649</v>
      </c>
      <c r="N13" s="41">
        <f t="shared" si="8"/>
        <v>272</v>
      </c>
      <c r="O13" s="41">
        <f t="shared" si="9"/>
        <v>222</v>
      </c>
      <c r="P13" s="41">
        <f t="shared" si="10"/>
        <v>-26</v>
      </c>
      <c r="Q13" s="46"/>
    </row>
    <row r="14" spans="1:17">
      <c r="A14" s="27" t="s">
        <v>51</v>
      </c>
      <c r="B14" s="43">
        <f t="shared" si="11"/>
        <v>5690</v>
      </c>
      <c r="C14" s="43">
        <v>2797</v>
      </c>
      <c r="D14" s="43">
        <v>785</v>
      </c>
      <c r="E14" s="43">
        <v>1246</v>
      </c>
      <c r="F14" s="43">
        <v>862</v>
      </c>
      <c r="G14" s="43">
        <f t="shared" si="12"/>
        <v>7796</v>
      </c>
      <c r="H14" s="43">
        <v>3825</v>
      </c>
      <c r="I14" s="43">
        <v>1389</v>
      </c>
      <c r="J14" s="43">
        <v>1727</v>
      </c>
      <c r="K14" s="43">
        <v>855</v>
      </c>
      <c r="L14" s="44">
        <f t="shared" si="6"/>
        <v>2106</v>
      </c>
      <c r="M14" s="44">
        <f t="shared" si="7"/>
        <v>1028</v>
      </c>
      <c r="N14" s="44">
        <f t="shared" si="8"/>
        <v>604</v>
      </c>
      <c r="O14" s="44">
        <f t="shared" si="9"/>
        <v>481</v>
      </c>
      <c r="P14" s="44">
        <f t="shared" si="10"/>
        <v>-7</v>
      </c>
      <c r="Q14" s="46"/>
    </row>
    <row r="15" spans="1:17">
      <c r="A15" s="30" t="s">
        <v>9</v>
      </c>
      <c r="B15" s="40">
        <f t="shared" si="11"/>
        <v>2066</v>
      </c>
      <c r="C15" s="40">
        <v>1285</v>
      </c>
      <c r="D15" s="40">
        <v>281</v>
      </c>
      <c r="E15" s="40">
        <v>373</v>
      </c>
      <c r="F15" s="40">
        <v>127</v>
      </c>
      <c r="G15" s="40">
        <f t="shared" si="12"/>
        <v>2483</v>
      </c>
      <c r="H15" s="40">
        <v>1510</v>
      </c>
      <c r="I15" s="40">
        <v>385</v>
      </c>
      <c r="J15" s="40">
        <v>475</v>
      </c>
      <c r="K15" s="40">
        <v>113</v>
      </c>
      <c r="L15" s="41">
        <f t="shared" si="6"/>
        <v>417</v>
      </c>
      <c r="M15" s="41">
        <f t="shared" si="7"/>
        <v>225</v>
      </c>
      <c r="N15" s="41">
        <f t="shared" si="8"/>
        <v>104</v>
      </c>
      <c r="O15" s="41">
        <f t="shared" si="9"/>
        <v>102</v>
      </c>
      <c r="P15" s="41">
        <f t="shared" si="10"/>
        <v>-14</v>
      </c>
      <c r="Q15" s="46"/>
    </row>
    <row r="16" spans="1:17">
      <c r="A16" s="27" t="s">
        <v>6</v>
      </c>
      <c r="B16" s="42">
        <f t="shared" si="11"/>
        <v>4455</v>
      </c>
      <c r="C16" s="42">
        <v>2502</v>
      </c>
      <c r="D16" s="42">
        <v>800</v>
      </c>
      <c r="E16" s="42">
        <v>795</v>
      </c>
      <c r="F16" s="42">
        <v>358</v>
      </c>
      <c r="G16" s="42">
        <f t="shared" si="12"/>
        <v>7062</v>
      </c>
      <c r="H16" s="42">
        <v>3806</v>
      </c>
      <c r="I16" s="42">
        <v>1501</v>
      </c>
      <c r="J16" s="42">
        <v>1297</v>
      </c>
      <c r="K16" s="42">
        <v>458</v>
      </c>
      <c r="L16" s="45">
        <f t="shared" si="6"/>
        <v>2607</v>
      </c>
      <c r="M16" s="45">
        <f t="shared" si="7"/>
        <v>1304</v>
      </c>
      <c r="N16" s="45">
        <f t="shared" si="8"/>
        <v>701</v>
      </c>
      <c r="O16" s="45">
        <f t="shared" si="9"/>
        <v>502</v>
      </c>
      <c r="P16" s="45">
        <f t="shared" si="10"/>
        <v>100</v>
      </c>
      <c r="Q16" s="46"/>
    </row>
    <row r="17" spans="1:17">
      <c r="A17" s="8"/>
      <c r="B17" s="364" t="s">
        <v>48</v>
      </c>
      <c r="C17" s="364"/>
      <c r="D17" s="364"/>
      <c r="E17" s="364"/>
      <c r="F17" s="364"/>
      <c r="G17" s="364" t="s">
        <v>48</v>
      </c>
      <c r="H17" s="364"/>
      <c r="I17" s="364"/>
      <c r="J17" s="364"/>
      <c r="K17" s="364"/>
      <c r="L17" s="364" t="s">
        <v>124</v>
      </c>
      <c r="M17" s="364"/>
      <c r="N17" s="364"/>
      <c r="O17" s="364"/>
      <c r="P17" s="364"/>
      <c r="Q17" s="148"/>
    </row>
    <row r="18" spans="1:17">
      <c r="A18" s="26" t="s">
        <v>1</v>
      </c>
      <c r="B18" s="222">
        <f t="shared" ref="B18:C18" si="13">B9*100/$B9</f>
        <v>100</v>
      </c>
      <c r="C18" s="188">
        <f t="shared" si="13"/>
        <v>59.577657684335207</v>
      </c>
      <c r="D18" s="188">
        <f>D9*100/$B9</f>
        <v>19.027613266212615</v>
      </c>
      <c r="E18" s="188">
        <f t="shared" ref="E18:F18" si="14">E9*100/$B9</f>
        <v>15.46676043825881</v>
      </c>
      <c r="F18" s="188">
        <f t="shared" si="14"/>
        <v>5.9279686111933669</v>
      </c>
      <c r="G18" s="222">
        <f>G9*100/$G9</f>
        <v>100</v>
      </c>
      <c r="H18" s="188">
        <f t="shared" ref="H18:K18" si="15">H9*100/$G9</f>
        <v>56.786257625216017</v>
      </c>
      <c r="I18" s="188">
        <f t="shared" si="15"/>
        <v>21.486492474484145</v>
      </c>
      <c r="J18" s="188">
        <f t="shared" si="15"/>
        <v>16.951981448384856</v>
      </c>
      <c r="K18" s="188">
        <f t="shared" si="15"/>
        <v>4.7752684519149815</v>
      </c>
      <c r="L18" s="220" t="s">
        <v>103</v>
      </c>
      <c r="M18" s="218">
        <f t="shared" ref="M18:M25" si="16">H18-C18</f>
        <v>-2.7914000591191908</v>
      </c>
      <c r="N18" s="218">
        <f t="shared" ref="N18:N25" si="17">I18-D18</f>
        <v>2.4588792082715294</v>
      </c>
      <c r="O18" s="218">
        <f t="shared" ref="O18:O25" si="18">J18-E18</f>
        <v>1.4852210101260468</v>
      </c>
      <c r="P18" s="218">
        <f t="shared" ref="P18:P25" si="19">K18-F18</f>
        <v>-1.1527001592783854</v>
      </c>
      <c r="Q18" s="47"/>
    </row>
    <row r="19" spans="1:17">
      <c r="A19" s="27" t="s">
        <v>2</v>
      </c>
      <c r="B19" s="223">
        <f t="shared" ref="B19:F19" si="20">B10*100/$B10</f>
        <v>100</v>
      </c>
      <c r="C19" s="189">
        <f t="shared" si="20"/>
        <v>64.139639380148623</v>
      </c>
      <c r="D19" s="189">
        <f t="shared" si="20"/>
        <v>19.626706607523474</v>
      </c>
      <c r="E19" s="189">
        <f t="shared" si="20"/>
        <v>12.362463275534305</v>
      </c>
      <c r="F19" s="189">
        <f t="shared" si="20"/>
        <v>3.871190736793594</v>
      </c>
      <c r="G19" s="223">
        <f t="shared" ref="G19:K19" si="21">G10*100/$G10</f>
        <v>100</v>
      </c>
      <c r="H19" s="189">
        <f t="shared" si="21"/>
        <v>60.620330541091235</v>
      </c>
      <c r="I19" s="189">
        <f t="shared" si="21"/>
        <v>21.729680778809147</v>
      </c>
      <c r="J19" s="189">
        <f t="shared" si="21"/>
        <v>14.24496264432873</v>
      </c>
      <c r="K19" s="189">
        <f t="shared" si="21"/>
        <v>3.4050260357708853</v>
      </c>
      <c r="L19" s="219" t="s">
        <v>103</v>
      </c>
      <c r="M19" s="219">
        <f t="shared" si="16"/>
        <v>-3.5193088390573877</v>
      </c>
      <c r="N19" s="219">
        <f t="shared" si="17"/>
        <v>2.1029741712856733</v>
      </c>
      <c r="O19" s="219">
        <f t="shared" si="18"/>
        <v>1.8824993687944254</v>
      </c>
      <c r="P19" s="219">
        <f t="shared" si="19"/>
        <v>-0.46616470102270879</v>
      </c>
      <c r="Q19" s="47"/>
    </row>
    <row r="20" spans="1:17">
      <c r="A20" s="30" t="s">
        <v>52</v>
      </c>
      <c r="B20" s="222">
        <f t="shared" ref="B20:F20" si="22">B11*100/$B11</f>
        <v>100</v>
      </c>
      <c r="C20" s="188">
        <f t="shared" si="22"/>
        <v>58.169809514693213</v>
      </c>
      <c r="D20" s="188">
        <f t="shared" si="22"/>
        <v>20.044031779458219</v>
      </c>
      <c r="E20" s="188">
        <f t="shared" si="22"/>
        <v>17.402125011965158</v>
      </c>
      <c r="F20" s="188">
        <f t="shared" si="22"/>
        <v>4.3840336938834117</v>
      </c>
      <c r="G20" s="222">
        <f t="shared" ref="G20:K20" si="23">G11*100/$G11</f>
        <v>100</v>
      </c>
      <c r="H20" s="188">
        <f t="shared" si="23"/>
        <v>54.190040562699579</v>
      </c>
      <c r="I20" s="188">
        <f t="shared" si="23"/>
        <v>22.896349357038059</v>
      </c>
      <c r="J20" s="188">
        <f t="shared" si="23"/>
        <v>19.288858203158711</v>
      </c>
      <c r="K20" s="188">
        <f t="shared" si="23"/>
        <v>3.6247518771036504</v>
      </c>
      <c r="L20" s="218" t="s">
        <v>103</v>
      </c>
      <c r="M20" s="218">
        <f t="shared" si="16"/>
        <v>-3.9797689519936341</v>
      </c>
      <c r="N20" s="218">
        <f t="shared" si="17"/>
        <v>2.8523175775798393</v>
      </c>
      <c r="O20" s="218">
        <f t="shared" si="18"/>
        <v>1.886733191193553</v>
      </c>
      <c r="P20" s="218">
        <f t="shared" si="19"/>
        <v>-0.75928181677976125</v>
      </c>
      <c r="Q20" s="47"/>
    </row>
    <row r="21" spans="1:17">
      <c r="A21" s="27" t="s">
        <v>110</v>
      </c>
      <c r="B21" s="223">
        <f t="shared" ref="B21:F21" si="24">B12*100/$B12</f>
        <v>100</v>
      </c>
      <c r="C21" s="189">
        <f t="shared" si="24"/>
        <v>60.436282278363009</v>
      </c>
      <c r="D21" s="189">
        <f t="shared" si="24"/>
        <v>22.32683881793605</v>
      </c>
      <c r="E21" s="189">
        <f t="shared" si="24"/>
        <v>12.920667474596812</v>
      </c>
      <c r="F21" s="189">
        <f t="shared" si="24"/>
        <v>4.31621142910413</v>
      </c>
      <c r="G21" s="223">
        <f t="shared" ref="G21:K21" si="25">G12*100/$G12</f>
        <v>100</v>
      </c>
      <c r="H21" s="189">
        <f t="shared" si="25"/>
        <v>57.598697598697598</v>
      </c>
      <c r="I21" s="189">
        <f t="shared" si="25"/>
        <v>24.656084656084655</v>
      </c>
      <c r="J21" s="189">
        <f t="shared" si="25"/>
        <v>14.505494505494505</v>
      </c>
      <c r="K21" s="189">
        <f t="shared" si="25"/>
        <v>3.2397232397232396</v>
      </c>
      <c r="L21" s="219" t="s">
        <v>103</v>
      </c>
      <c r="M21" s="219">
        <f t="shared" si="16"/>
        <v>-2.8375846796654116</v>
      </c>
      <c r="N21" s="219">
        <f t="shared" si="17"/>
        <v>2.329245838148605</v>
      </c>
      <c r="O21" s="219">
        <f t="shared" si="18"/>
        <v>1.5848270308976939</v>
      </c>
      <c r="P21" s="219">
        <f t="shared" si="19"/>
        <v>-1.0764881893808904</v>
      </c>
      <c r="Q21" s="47"/>
    </row>
    <row r="22" spans="1:17">
      <c r="A22" s="30" t="s">
        <v>8</v>
      </c>
      <c r="B22" s="222">
        <f t="shared" ref="B22:F22" si="26">B13*100/$B13</f>
        <v>100</v>
      </c>
      <c r="C22" s="188">
        <f t="shared" si="26"/>
        <v>58.181265206812654</v>
      </c>
      <c r="D22" s="188">
        <f t="shared" si="26"/>
        <v>15.784671532846716</v>
      </c>
      <c r="E22" s="188">
        <f t="shared" si="26"/>
        <v>18.035279805352797</v>
      </c>
      <c r="F22" s="188">
        <f t="shared" si="26"/>
        <v>7.9987834549878345</v>
      </c>
      <c r="G22" s="222">
        <f t="shared" ref="G22:K22" si="27">G13*100/$G13</f>
        <v>100</v>
      </c>
      <c r="H22" s="188">
        <f t="shared" si="27"/>
        <v>58.161180476730991</v>
      </c>
      <c r="I22" s="188">
        <f t="shared" si="27"/>
        <v>17.956867196367764</v>
      </c>
      <c r="J22" s="188">
        <f t="shared" si="27"/>
        <v>18.501702610669692</v>
      </c>
      <c r="K22" s="188">
        <f t="shared" si="27"/>
        <v>5.380249716231555</v>
      </c>
      <c r="L22" s="218" t="s">
        <v>103</v>
      </c>
      <c r="M22" s="218">
        <f t="shared" si="16"/>
        <v>-2.0084730081663338E-2</v>
      </c>
      <c r="N22" s="218">
        <f t="shared" si="17"/>
        <v>2.1721956635210482</v>
      </c>
      <c r="O22" s="218">
        <f t="shared" si="18"/>
        <v>0.46642280531689551</v>
      </c>
      <c r="P22" s="218">
        <f t="shared" si="19"/>
        <v>-2.6185337387562795</v>
      </c>
      <c r="Q22" s="47"/>
    </row>
    <row r="23" spans="1:17">
      <c r="A23" s="27" t="s">
        <v>51</v>
      </c>
      <c r="B23" s="223">
        <f t="shared" ref="B23:F23" si="28">B14*100/$B14</f>
        <v>100</v>
      </c>
      <c r="C23" s="189">
        <f t="shared" si="28"/>
        <v>49.156414762741655</v>
      </c>
      <c r="D23" s="189">
        <f t="shared" si="28"/>
        <v>13.796133567662565</v>
      </c>
      <c r="E23" s="189">
        <f t="shared" si="28"/>
        <v>21.898066783831283</v>
      </c>
      <c r="F23" s="189">
        <f t="shared" si="28"/>
        <v>15.149384885764499</v>
      </c>
      <c r="G23" s="223">
        <f t="shared" ref="G23:K23" si="29">G14*100/$G14</f>
        <v>100</v>
      </c>
      <c r="H23" s="189">
        <f t="shared" si="29"/>
        <v>49.063622370446382</v>
      </c>
      <c r="I23" s="189">
        <f t="shared" si="29"/>
        <v>17.816829143150333</v>
      </c>
      <c r="J23" s="189">
        <f t="shared" si="29"/>
        <v>22.152385838891739</v>
      </c>
      <c r="K23" s="189">
        <f t="shared" si="29"/>
        <v>10.967162647511545</v>
      </c>
      <c r="L23" s="219" t="s">
        <v>103</v>
      </c>
      <c r="M23" s="219">
        <f t="shared" si="16"/>
        <v>-9.2792392295272919E-2</v>
      </c>
      <c r="N23" s="219">
        <f t="shared" si="17"/>
        <v>4.0206955754877676</v>
      </c>
      <c r="O23" s="219">
        <f t="shared" si="18"/>
        <v>0.25431905506045638</v>
      </c>
      <c r="P23" s="219">
        <f t="shared" si="19"/>
        <v>-4.1822222382529546</v>
      </c>
      <c r="Q23" s="47"/>
    </row>
    <row r="24" spans="1:17">
      <c r="A24" s="30" t="s">
        <v>9</v>
      </c>
      <c r="B24" s="222">
        <f t="shared" ref="B24:F24" si="30">B15*100/$B15</f>
        <v>100</v>
      </c>
      <c r="C24" s="188">
        <f t="shared" si="30"/>
        <v>62.197483059051308</v>
      </c>
      <c r="D24" s="188">
        <f t="shared" si="30"/>
        <v>13.601161665053244</v>
      </c>
      <c r="E24" s="188">
        <f t="shared" si="30"/>
        <v>18.054211035818007</v>
      </c>
      <c r="F24" s="188">
        <f t="shared" si="30"/>
        <v>6.1471442400774441</v>
      </c>
      <c r="G24" s="222">
        <f t="shared" ref="G24:K24" si="31">G15*100/$G15</f>
        <v>100</v>
      </c>
      <c r="H24" s="188">
        <f t="shared" si="31"/>
        <v>60.813532017720497</v>
      </c>
      <c r="I24" s="188">
        <f t="shared" si="31"/>
        <v>15.505436971405558</v>
      </c>
      <c r="J24" s="188">
        <f t="shared" si="31"/>
        <v>19.130084575110754</v>
      </c>
      <c r="K24" s="188">
        <f t="shared" si="31"/>
        <v>4.5509464357631897</v>
      </c>
      <c r="L24" s="218" t="s">
        <v>103</v>
      </c>
      <c r="M24" s="218">
        <f t="shared" si="16"/>
        <v>-1.3839510413308105</v>
      </c>
      <c r="N24" s="218">
        <f t="shared" si="17"/>
        <v>1.9042753063523143</v>
      </c>
      <c r="O24" s="218">
        <f t="shared" si="18"/>
        <v>1.075873539292747</v>
      </c>
      <c r="P24" s="218">
        <f t="shared" si="19"/>
        <v>-1.5961978043142544</v>
      </c>
      <c r="Q24" s="47"/>
    </row>
    <row r="25" spans="1:17">
      <c r="A25" s="27" t="s">
        <v>6</v>
      </c>
      <c r="B25" s="185">
        <f t="shared" ref="B25:F25" si="32">B16*100/$B16</f>
        <v>100</v>
      </c>
      <c r="C25" s="65">
        <f t="shared" si="32"/>
        <v>56.161616161616159</v>
      </c>
      <c r="D25" s="65">
        <f t="shared" si="32"/>
        <v>17.957351290684624</v>
      </c>
      <c r="E25" s="65">
        <f t="shared" si="32"/>
        <v>17.845117845117844</v>
      </c>
      <c r="F25" s="65">
        <f t="shared" si="32"/>
        <v>8.0359147025813691</v>
      </c>
      <c r="G25" s="185">
        <f t="shared" ref="G25:K25" si="33">G16*100/$G16</f>
        <v>100</v>
      </c>
      <c r="H25" s="65">
        <f t="shared" si="33"/>
        <v>53.894080996884732</v>
      </c>
      <c r="I25" s="65">
        <f t="shared" si="33"/>
        <v>21.254602095723591</v>
      </c>
      <c r="J25" s="65">
        <f t="shared" si="33"/>
        <v>18.365902010761825</v>
      </c>
      <c r="K25" s="65">
        <f t="shared" si="33"/>
        <v>6.4854148966298499</v>
      </c>
      <c r="L25" s="57" t="s">
        <v>103</v>
      </c>
      <c r="M25" s="57">
        <f t="shared" si="16"/>
        <v>-2.2675351647314272</v>
      </c>
      <c r="N25" s="57">
        <f t="shared" si="17"/>
        <v>3.2972508050389671</v>
      </c>
      <c r="O25" s="57">
        <f t="shared" si="18"/>
        <v>0.52078416564398111</v>
      </c>
      <c r="P25" s="57">
        <f t="shared" si="19"/>
        <v>-1.5504998059515191</v>
      </c>
      <c r="Q25" s="47"/>
    </row>
    <row r="26" spans="1:17" s="3" customFormat="1" ht="20.25" customHeight="1">
      <c r="A26" s="363" t="s">
        <v>115</v>
      </c>
      <c r="B26" s="363"/>
      <c r="C26" s="363"/>
      <c r="D26" s="363"/>
      <c r="E26" s="363"/>
      <c r="F26" s="363"/>
      <c r="G26" s="363"/>
      <c r="H26" s="363"/>
      <c r="I26" s="363"/>
      <c r="J26" s="363"/>
      <c r="K26" s="363"/>
      <c r="L26" s="363"/>
      <c r="M26" s="363"/>
      <c r="N26" s="363"/>
      <c r="O26" s="363"/>
      <c r="P26" s="363"/>
    </row>
  </sheetData>
  <mergeCells count="17">
    <mergeCell ref="B5:F5"/>
    <mergeCell ref="L17:P17"/>
    <mergeCell ref="A26:P26"/>
    <mergeCell ref="H6:K6"/>
    <mergeCell ref="G8:K8"/>
    <mergeCell ref="G17:K17"/>
    <mergeCell ref="B17:F17"/>
    <mergeCell ref="A5:A7"/>
    <mergeCell ref="G5:K5"/>
    <mergeCell ref="G6:G7"/>
    <mergeCell ref="B8:F8"/>
    <mergeCell ref="B6:B7"/>
    <mergeCell ref="C6:F6"/>
    <mergeCell ref="L5:P5"/>
    <mergeCell ref="L6:L7"/>
    <mergeCell ref="M6:P6"/>
    <mergeCell ref="L8:P8"/>
  </mergeCells>
  <hyperlinks>
    <hyperlink ref="A1" location="Inhalt!A1" display="Zurück zum Inhalt"/>
  </hyperlinks>
  <pageMargins left="0.7" right="0.7" top="0.75" bottom="0.75" header="0.3" footer="0.3"/>
  <pageSetup paperSize="9" orientation="portrait" horizontalDpi="4294967293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"/>
  <sheetViews>
    <sheetView workbookViewId="0"/>
  </sheetViews>
  <sheetFormatPr baseColWidth="10" defaultColWidth="8.7265625" defaultRowHeight="14"/>
  <cols>
    <col min="1" max="1" width="23.453125" style="37" customWidth="1"/>
    <col min="2" max="6" width="15.54296875" style="37" customWidth="1"/>
    <col min="7" max="16384" width="8.7265625" style="37"/>
  </cols>
  <sheetData>
    <row r="1" spans="1:6" s="34" customFormat="1" ht="20.25" customHeight="1">
      <c r="A1" s="4" t="s">
        <v>0</v>
      </c>
    </row>
    <row r="2" spans="1:6" s="3" customFormat="1" ht="14.65" customHeight="1">
      <c r="A2" s="35"/>
    </row>
    <row r="3" spans="1:6" s="9" customFormat="1" ht="14.65" customHeight="1">
      <c r="A3" s="36" t="s">
        <v>437</v>
      </c>
    </row>
    <row r="4" spans="1:6" s="3" customFormat="1" ht="14.65" customHeight="1">
      <c r="A4" s="25"/>
    </row>
    <row r="5" spans="1:6" s="3" customFormat="1" ht="14.65" customHeight="1">
      <c r="A5" s="366" t="s">
        <v>207</v>
      </c>
      <c r="B5" s="368" t="s">
        <v>201</v>
      </c>
      <c r="C5" s="366" t="s">
        <v>206</v>
      </c>
      <c r="D5" s="366"/>
      <c r="E5" s="366"/>
      <c r="F5" s="366"/>
    </row>
    <row r="6" spans="1:6" ht="40.15" customHeight="1">
      <c r="A6" s="366"/>
      <c r="B6" s="374"/>
      <c r="C6" s="211" t="s">
        <v>202</v>
      </c>
      <c r="D6" s="211" t="s">
        <v>203</v>
      </c>
      <c r="E6" s="211" t="s">
        <v>204</v>
      </c>
      <c r="F6" s="211" t="s">
        <v>205</v>
      </c>
    </row>
    <row r="7" spans="1:6">
      <c r="A7" s="8"/>
      <c r="B7" s="365">
        <v>2011</v>
      </c>
      <c r="C7" s="365"/>
      <c r="D7" s="365"/>
      <c r="E7" s="365"/>
      <c r="F7" s="365"/>
    </row>
    <row r="8" spans="1:6">
      <c r="A8" s="8"/>
      <c r="B8" s="362" t="s">
        <v>5</v>
      </c>
      <c r="C8" s="362"/>
      <c r="D8" s="362"/>
      <c r="E8" s="362"/>
      <c r="F8" s="362"/>
    </row>
    <row r="9" spans="1:6">
      <c r="A9" s="26" t="s">
        <v>29</v>
      </c>
      <c r="B9" s="216">
        <f>SUM(B10:B11)</f>
        <v>54032</v>
      </c>
      <c r="C9" s="216">
        <f>SUM(C10:C11)</f>
        <v>32191</v>
      </c>
      <c r="D9" s="216">
        <f>SUM(D10:D11)</f>
        <v>10281</v>
      </c>
      <c r="E9" s="216">
        <f>SUM(E10:E11)</f>
        <v>8357</v>
      </c>
      <c r="F9" s="216">
        <f>SUM(F10:F11)</f>
        <v>3203</v>
      </c>
    </row>
    <row r="10" spans="1:6">
      <c r="A10" s="27" t="s">
        <v>30</v>
      </c>
      <c r="B10" s="43">
        <f>SUM(C10:F10)</f>
        <v>42269</v>
      </c>
      <c r="C10" s="43">
        <v>24922</v>
      </c>
      <c r="D10" s="43">
        <v>8643</v>
      </c>
      <c r="E10" s="43">
        <v>6153</v>
      </c>
      <c r="F10" s="43">
        <v>2551</v>
      </c>
    </row>
    <row r="11" spans="1:6">
      <c r="A11" s="30" t="s">
        <v>41</v>
      </c>
      <c r="B11" s="40">
        <f>SUM(C11:F11)</f>
        <v>11763</v>
      </c>
      <c r="C11" s="40">
        <v>7269</v>
      </c>
      <c r="D11" s="40">
        <v>1638</v>
      </c>
      <c r="E11" s="40">
        <v>2204</v>
      </c>
      <c r="F11" s="40">
        <v>652</v>
      </c>
    </row>
    <row r="12" spans="1:6">
      <c r="A12" s="8"/>
      <c r="B12" s="364" t="s">
        <v>48</v>
      </c>
      <c r="C12" s="364"/>
      <c r="D12" s="364"/>
      <c r="E12" s="364"/>
      <c r="F12" s="364"/>
    </row>
    <row r="13" spans="1:6">
      <c r="A13" s="26" t="s">
        <v>29</v>
      </c>
      <c r="B13" s="222">
        <f>B9*100/$B9</f>
        <v>100</v>
      </c>
      <c r="C13" s="188">
        <f t="shared" ref="C13:D13" si="0">C9*100/$B9</f>
        <v>59.577657684335207</v>
      </c>
      <c r="D13" s="188">
        <f t="shared" si="0"/>
        <v>19.027613266212615</v>
      </c>
      <c r="E13" s="188">
        <f>E9*100/$B9</f>
        <v>15.46676043825881</v>
      </c>
      <c r="F13" s="188">
        <f t="shared" ref="F13" si="1">F9*100/$B9</f>
        <v>5.9279686111933669</v>
      </c>
    </row>
    <row r="14" spans="1:6">
      <c r="A14" s="27" t="s">
        <v>30</v>
      </c>
      <c r="B14" s="223">
        <f t="shared" ref="B14:F14" si="2">B10*100/$B10</f>
        <v>100</v>
      </c>
      <c r="C14" s="189">
        <f t="shared" si="2"/>
        <v>58.960467482079068</v>
      </c>
      <c r="D14" s="189">
        <f t="shared" si="2"/>
        <v>20.447609359104781</v>
      </c>
      <c r="E14" s="189">
        <f t="shared" si="2"/>
        <v>14.556767370886465</v>
      </c>
      <c r="F14" s="189">
        <f t="shared" si="2"/>
        <v>6.0351557879296882</v>
      </c>
    </row>
    <row r="15" spans="1:6">
      <c r="A15" s="30" t="s">
        <v>41</v>
      </c>
      <c r="B15" s="222">
        <f t="shared" ref="B15:F15" si="3">B11*100/$B11</f>
        <v>100</v>
      </c>
      <c r="C15" s="188">
        <f t="shared" si="3"/>
        <v>61.795460341749553</v>
      </c>
      <c r="D15" s="188">
        <f t="shared" si="3"/>
        <v>13.925019127773528</v>
      </c>
      <c r="E15" s="188">
        <f t="shared" si="3"/>
        <v>18.736716823939471</v>
      </c>
      <c r="F15" s="188">
        <f t="shared" si="3"/>
        <v>5.5428037065374482</v>
      </c>
    </row>
    <row r="16" spans="1:6">
      <c r="A16" s="8"/>
      <c r="B16" s="365">
        <v>2015</v>
      </c>
      <c r="C16" s="365"/>
      <c r="D16" s="365"/>
      <c r="E16" s="365"/>
      <c r="F16" s="365"/>
    </row>
    <row r="17" spans="1:6">
      <c r="A17" s="8"/>
      <c r="B17" s="362" t="s">
        <v>5</v>
      </c>
      <c r="C17" s="362"/>
      <c r="D17" s="362"/>
      <c r="E17" s="362"/>
      <c r="F17" s="362"/>
    </row>
    <row r="18" spans="1:6">
      <c r="A18" s="26" t="s">
        <v>29</v>
      </c>
      <c r="B18" s="216">
        <f>SUM(B19:B20)</f>
        <v>67703</v>
      </c>
      <c r="C18" s="216">
        <f>SUM(C19:C20)</f>
        <v>38446</v>
      </c>
      <c r="D18" s="216">
        <f>SUM(D19:D20)</f>
        <v>14547</v>
      </c>
      <c r="E18" s="216">
        <f>SUM(E19:E20)</f>
        <v>11477</v>
      </c>
      <c r="F18" s="216">
        <f>SUM(F19:F20)</f>
        <v>3233</v>
      </c>
    </row>
    <row r="19" spans="1:6">
      <c r="A19" s="27" t="s">
        <v>30</v>
      </c>
      <c r="B19" s="43">
        <f>SUM(C19:F19)</f>
        <v>48510</v>
      </c>
      <c r="C19" s="43">
        <v>26921</v>
      </c>
      <c r="D19" s="43">
        <v>11238</v>
      </c>
      <c r="E19" s="43">
        <v>7896</v>
      </c>
      <c r="F19" s="43">
        <v>2455</v>
      </c>
    </row>
    <row r="20" spans="1:6">
      <c r="A20" s="30" t="s">
        <v>41</v>
      </c>
      <c r="B20" s="40">
        <f>SUM(C20:F20)</f>
        <v>19193</v>
      </c>
      <c r="C20" s="40">
        <v>11525</v>
      </c>
      <c r="D20" s="40">
        <v>3309</v>
      </c>
      <c r="E20" s="40">
        <v>3581</v>
      </c>
      <c r="F20" s="40">
        <v>778</v>
      </c>
    </row>
    <row r="21" spans="1:6">
      <c r="A21" s="8"/>
      <c r="B21" s="364" t="s">
        <v>48</v>
      </c>
      <c r="C21" s="364"/>
      <c r="D21" s="364"/>
      <c r="E21" s="364"/>
      <c r="F21" s="364"/>
    </row>
    <row r="22" spans="1:6">
      <c r="A22" s="26" t="s">
        <v>29</v>
      </c>
      <c r="B22" s="222">
        <f>B18*100/$B18</f>
        <v>100</v>
      </c>
      <c r="C22" s="188">
        <f t="shared" ref="C22:F22" si="4">C18*100/$B18</f>
        <v>56.786257625216017</v>
      </c>
      <c r="D22" s="188">
        <f t="shared" si="4"/>
        <v>21.486492474484145</v>
      </c>
      <c r="E22" s="188">
        <f>E18*100/$B18</f>
        <v>16.951981448384856</v>
      </c>
      <c r="F22" s="188">
        <f t="shared" si="4"/>
        <v>4.7752684519149815</v>
      </c>
    </row>
    <row r="23" spans="1:6">
      <c r="A23" s="27" t="s">
        <v>30</v>
      </c>
      <c r="B23" s="223">
        <f t="shared" ref="B23:F23" si="5">B19*100/$B19</f>
        <v>100</v>
      </c>
      <c r="C23" s="189">
        <f t="shared" si="5"/>
        <v>55.495774067202639</v>
      </c>
      <c r="D23" s="189">
        <f t="shared" si="5"/>
        <v>23.166357452071736</v>
      </c>
      <c r="E23" s="189">
        <f t="shared" si="5"/>
        <v>16.277056277056278</v>
      </c>
      <c r="F23" s="189">
        <f t="shared" si="5"/>
        <v>5.0608122036693466</v>
      </c>
    </row>
    <row r="24" spans="1:6">
      <c r="A24" s="30" t="s">
        <v>41</v>
      </c>
      <c r="B24" s="222">
        <f t="shared" ref="B24:F24" si="6">B20*100/$B20</f>
        <v>100</v>
      </c>
      <c r="C24" s="188">
        <f t="shared" si="6"/>
        <v>60.047934142656175</v>
      </c>
      <c r="D24" s="188">
        <f t="shared" si="6"/>
        <v>17.240660657531393</v>
      </c>
      <c r="E24" s="188">
        <f t="shared" si="6"/>
        <v>18.657844005627052</v>
      </c>
      <c r="F24" s="188">
        <f t="shared" si="6"/>
        <v>4.05356119418538</v>
      </c>
    </row>
    <row r="25" spans="1:6">
      <c r="A25" s="8"/>
      <c r="B25" s="365" t="s">
        <v>11</v>
      </c>
      <c r="C25" s="365"/>
      <c r="D25" s="365"/>
      <c r="E25" s="365"/>
      <c r="F25" s="365"/>
    </row>
    <row r="26" spans="1:6">
      <c r="A26" s="8"/>
      <c r="B26" s="362" t="s">
        <v>5</v>
      </c>
      <c r="C26" s="362"/>
      <c r="D26" s="362"/>
      <c r="E26" s="362"/>
      <c r="F26" s="362"/>
    </row>
    <row r="27" spans="1:6">
      <c r="A27" s="26" t="s">
        <v>29</v>
      </c>
      <c r="B27" s="217">
        <f>B18-B9</f>
        <v>13671</v>
      </c>
      <c r="C27" s="217">
        <f t="shared" ref="C27:F27" si="7">C18-C9</f>
        <v>6255</v>
      </c>
      <c r="D27" s="217">
        <f t="shared" si="7"/>
        <v>4266</v>
      </c>
      <c r="E27" s="217">
        <f t="shared" si="7"/>
        <v>3120</v>
      </c>
      <c r="F27" s="217">
        <f t="shared" si="7"/>
        <v>30</v>
      </c>
    </row>
    <row r="28" spans="1:6">
      <c r="A28" s="27" t="s">
        <v>30</v>
      </c>
      <c r="B28" s="44">
        <f t="shared" ref="B28:F28" si="8">B19-B10</f>
        <v>6241</v>
      </c>
      <c r="C28" s="44">
        <f t="shared" si="8"/>
        <v>1999</v>
      </c>
      <c r="D28" s="44">
        <f t="shared" si="8"/>
        <v>2595</v>
      </c>
      <c r="E28" s="44">
        <f t="shared" si="8"/>
        <v>1743</v>
      </c>
      <c r="F28" s="44">
        <f t="shared" si="8"/>
        <v>-96</v>
      </c>
    </row>
    <row r="29" spans="1:6">
      <c r="A29" s="30" t="s">
        <v>41</v>
      </c>
      <c r="B29" s="41">
        <f t="shared" ref="B29:F29" si="9">B20-B11</f>
        <v>7430</v>
      </c>
      <c r="C29" s="41">
        <f t="shared" si="9"/>
        <v>4256</v>
      </c>
      <c r="D29" s="41">
        <f t="shared" si="9"/>
        <v>1671</v>
      </c>
      <c r="E29" s="41">
        <f t="shared" si="9"/>
        <v>1377</v>
      </c>
      <c r="F29" s="41">
        <f t="shared" si="9"/>
        <v>126</v>
      </c>
    </row>
    <row r="30" spans="1:6">
      <c r="A30" s="8"/>
      <c r="B30" s="364" t="s">
        <v>124</v>
      </c>
      <c r="C30" s="364"/>
      <c r="D30" s="364"/>
      <c r="E30" s="364"/>
      <c r="F30" s="364"/>
    </row>
    <row r="31" spans="1:6">
      <c r="A31" s="26" t="s">
        <v>29</v>
      </c>
      <c r="B31" s="327" t="s">
        <v>103</v>
      </c>
      <c r="C31" s="221">
        <f t="shared" ref="C31:F31" si="10">C22-C13</f>
        <v>-2.7914000591191908</v>
      </c>
      <c r="D31" s="221">
        <f t="shared" si="10"/>
        <v>2.4588792082715294</v>
      </c>
      <c r="E31" s="221">
        <f t="shared" si="10"/>
        <v>1.4852210101260468</v>
      </c>
      <c r="F31" s="221">
        <f t="shared" si="10"/>
        <v>-1.1527001592783854</v>
      </c>
    </row>
    <row r="32" spans="1:6">
      <c r="A32" s="27" t="s">
        <v>30</v>
      </c>
      <c r="B32" s="219" t="s">
        <v>103</v>
      </c>
      <c r="C32" s="219">
        <f t="shared" ref="C32:F32" si="11">C23-C14</f>
        <v>-3.4646934148764288</v>
      </c>
      <c r="D32" s="219">
        <f t="shared" si="11"/>
        <v>2.7187480929669547</v>
      </c>
      <c r="E32" s="219">
        <f t="shared" si="11"/>
        <v>1.720288906169813</v>
      </c>
      <c r="F32" s="219">
        <f t="shared" si="11"/>
        <v>-0.97434358426034162</v>
      </c>
    </row>
    <row r="33" spans="1:6">
      <c r="A33" s="30" t="s">
        <v>41</v>
      </c>
      <c r="B33" s="327" t="s">
        <v>103</v>
      </c>
      <c r="C33" s="218">
        <f t="shared" ref="C33:F33" si="12">C24-C15</f>
        <v>-1.7475261990933788</v>
      </c>
      <c r="D33" s="218">
        <f t="shared" si="12"/>
        <v>3.3156415297578654</v>
      </c>
      <c r="E33" s="218">
        <f t="shared" si="12"/>
        <v>-7.8872818312419213E-2</v>
      </c>
      <c r="F33" s="218">
        <f t="shared" si="12"/>
        <v>-1.4892425123520683</v>
      </c>
    </row>
    <row r="34" spans="1:6" s="3" customFormat="1" ht="30" customHeight="1">
      <c r="A34" s="363" t="s">
        <v>115</v>
      </c>
      <c r="B34" s="363"/>
      <c r="C34" s="363"/>
      <c r="D34" s="363"/>
      <c r="E34" s="363"/>
      <c r="F34" s="363"/>
    </row>
  </sheetData>
  <mergeCells count="13">
    <mergeCell ref="A5:A6"/>
    <mergeCell ref="B5:B6"/>
    <mergeCell ref="C5:F5"/>
    <mergeCell ref="A34:F34"/>
    <mergeCell ref="B7:F7"/>
    <mergeCell ref="B16:F16"/>
    <mergeCell ref="B17:F17"/>
    <mergeCell ref="B21:F21"/>
    <mergeCell ref="B25:F25"/>
    <mergeCell ref="B26:F26"/>
    <mergeCell ref="B30:F30"/>
    <mergeCell ref="B8:F8"/>
    <mergeCell ref="B12:F12"/>
  </mergeCells>
  <hyperlinks>
    <hyperlink ref="A1" location="Inhalt!A1" display="Zurück zum Inhalt"/>
  </hyperlinks>
  <pageMargins left="0.7" right="0.7" top="0.75" bottom="0.75" header="0.3" footer="0.3"/>
  <pageSetup paperSize="9" orientation="portrait" horizontalDpi="4294967293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"/>
  <sheetViews>
    <sheetView zoomScaleNormal="100" workbookViewId="0"/>
  </sheetViews>
  <sheetFormatPr baseColWidth="10" defaultColWidth="8.7265625" defaultRowHeight="14"/>
  <cols>
    <col min="1" max="1" width="23.453125" style="37" customWidth="1"/>
    <col min="2" max="6" width="15.54296875" style="37" customWidth="1"/>
    <col min="7" max="16384" width="8.7265625" style="37"/>
  </cols>
  <sheetData>
    <row r="1" spans="1:6" s="34" customFormat="1" ht="20.25" customHeight="1">
      <c r="A1" s="4" t="s">
        <v>0</v>
      </c>
    </row>
    <row r="2" spans="1:6" s="3" customFormat="1" ht="14.65" customHeight="1">
      <c r="A2" s="35"/>
    </row>
    <row r="3" spans="1:6" s="9" customFormat="1" ht="14.65" customHeight="1">
      <c r="A3" s="36" t="s">
        <v>439</v>
      </c>
    </row>
    <row r="4" spans="1:6" s="3" customFormat="1" ht="14.65" customHeight="1">
      <c r="A4" s="25"/>
    </row>
    <row r="5" spans="1:6" s="3" customFormat="1" ht="14.65" customHeight="1">
      <c r="A5" s="366" t="s">
        <v>207</v>
      </c>
      <c r="B5" s="368" t="s">
        <v>201</v>
      </c>
      <c r="C5" s="366" t="s">
        <v>206</v>
      </c>
      <c r="D5" s="366"/>
      <c r="E5" s="366"/>
      <c r="F5" s="366"/>
    </row>
    <row r="6" spans="1:6" ht="40.15" customHeight="1">
      <c r="A6" s="366"/>
      <c r="B6" s="374"/>
      <c r="C6" s="211" t="s">
        <v>202</v>
      </c>
      <c r="D6" s="211" t="s">
        <v>203</v>
      </c>
      <c r="E6" s="211" t="s">
        <v>204</v>
      </c>
      <c r="F6" s="211" t="s">
        <v>205</v>
      </c>
    </row>
    <row r="7" spans="1:6">
      <c r="A7" s="8"/>
      <c r="B7" s="365">
        <v>2011</v>
      </c>
      <c r="C7" s="365"/>
      <c r="D7" s="365"/>
      <c r="E7" s="365"/>
      <c r="F7" s="365"/>
    </row>
    <row r="8" spans="1:6">
      <c r="A8" s="8"/>
      <c r="B8" s="362" t="s">
        <v>5</v>
      </c>
      <c r="C8" s="362"/>
      <c r="D8" s="362"/>
      <c r="E8" s="362"/>
      <c r="F8" s="362"/>
    </row>
    <row r="9" spans="1:6">
      <c r="A9" s="26" t="s">
        <v>29</v>
      </c>
      <c r="B9" s="216">
        <f>SUM(B10:B11)</f>
        <v>17359</v>
      </c>
      <c r="C9" s="216">
        <f>SUM(C10:C11)</f>
        <v>11134</v>
      </c>
      <c r="D9" s="216">
        <f>SUM(D10:D11)</f>
        <v>3407</v>
      </c>
      <c r="E9" s="216">
        <f>SUM(E10:E11)</f>
        <v>2146</v>
      </c>
      <c r="F9" s="216">
        <f>SUM(F10:F11)</f>
        <v>672</v>
      </c>
    </row>
    <row r="10" spans="1:6">
      <c r="A10" s="27" t="s">
        <v>30</v>
      </c>
      <c r="B10" s="43">
        <f>SUM(C10:F10)</f>
        <v>13681</v>
      </c>
      <c r="C10" s="43">
        <v>8546</v>
      </c>
      <c r="D10" s="43">
        <v>2860</v>
      </c>
      <c r="E10" s="43">
        <v>1680</v>
      </c>
      <c r="F10" s="43">
        <v>595</v>
      </c>
    </row>
    <row r="11" spans="1:6">
      <c r="A11" s="30" t="s">
        <v>41</v>
      </c>
      <c r="B11" s="40">
        <f>SUM(C11:F11)</f>
        <v>3678</v>
      </c>
      <c r="C11" s="40">
        <v>2588</v>
      </c>
      <c r="D11" s="40">
        <v>547</v>
      </c>
      <c r="E11" s="40">
        <v>466</v>
      </c>
      <c r="F11" s="40">
        <v>77</v>
      </c>
    </row>
    <row r="12" spans="1:6">
      <c r="A12" s="8"/>
      <c r="B12" s="364" t="s">
        <v>48</v>
      </c>
      <c r="C12" s="364"/>
      <c r="D12" s="364"/>
      <c r="E12" s="364"/>
      <c r="F12" s="364"/>
    </row>
    <row r="13" spans="1:6">
      <c r="A13" s="26" t="s">
        <v>29</v>
      </c>
      <c r="B13" s="222">
        <f>B9*100/$B9</f>
        <v>100</v>
      </c>
      <c r="C13" s="188">
        <f t="shared" ref="C13:D13" si="0">C9*100/$B9</f>
        <v>64.139639380148623</v>
      </c>
      <c r="D13" s="188">
        <f t="shared" si="0"/>
        <v>19.626706607523474</v>
      </c>
      <c r="E13" s="188">
        <f>E9*100/$B9</f>
        <v>12.362463275534305</v>
      </c>
      <c r="F13" s="188">
        <f t="shared" ref="F13" si="1">F9*100/$B9</f>
        <v>3.871190736793594</v>
      </c>
    </row>
    <row r="14" spans="1:6">
      <c r="A14" s="27" t="s">
        <v>30</v>
      </c>
      <c r="B14" s="223">
        <f t="shared" ref="B14:F15" si="2">B10*100/$B10</f>
        <v>100</v>
      </c>
      <c r="C14" s="189">
        <f t="shared" si="2"/>
        <v>62.466193991667275</v>
      </c>
      <c r="D14" s="189">
        <f t="shared" si="2"/>
        <v>20.904904612235949</v>
      </c>
      <c r="E14" s="189">
        <f t="shared" si="2"/>
        <v>12.27980410788685</v>
      </c>
      <c r="F14" s="189">
        <f t="shared" si="2"/>
        <v>4.3490972882099266</v>
      </c>
    </row>
    <row r="15" spans="1:6">
      <c r="A15" s="30" t="s">
        <v>41</v>
      </c>
      <c r="B15" s="222">
        <f t="shared" si="2"/>
        <v>100</v>
      </c>
      <c r="C15" s="188">
        <f t="shared" si="2"/>
        <v>70.364328439369217</v>
      </c>
      <c r="D15" s="188">
        <f t="shared" si="2"/>
        <v>14.872213159325721</v>
      </c>
      <c r="E15" s="188">
        <f t="shared" si="2"/>
        <v>12.669929309407287</v>
      </c>
      <c r="F15" s="188">
        <f t="shared" si="2"/>
        <v>2.0935290918977705</v>
      </c>
    </row>
    <row r="16" spans="1:6">
      <c r="A16" s="8"/>
      <c r="B16" s="365">
        <v>2015</v>
      </c>
      <c r="C16" s="365"/>
      <c r="D16" s="365"/>
      <c r="E16" s="365"/>
      <c r="F16" s="365"/>
    </row>
    <row r="17" spans="1:6">
      <c r="A17" s="8"/>
      <c r="B17" s="362" t="s">
        <v>5</v>
      </c>
      <c r="C17" s="362"/>
      <c r="D17" s="362"/>
      <c r="E17" s="362"/>
      <c r="F17" s="362"/>
    </row>
    <row r="18" spans="1:6">
      <c r="A18" s="26" t="s">
        <v>29</v>
      </c>
      <c r="B18" s="216">
        <f>SUM(B19:B20)</f>
        <v>22085</v>
      </c>
      <c r="C18" s="216">
        <f>SUM(C19:C20)</f>
        <v>13388</v>
      </c>
      <c r="D18" s="216">
        <f>SUM(D19:D20)</f>
        <v>4799</v>
      </c>
      <c r="E18" s="216">
        <f>SUM(E19:E20)</f>
        <v>3146</v>
      </c>
      <c r="F18" s="216">
        <f>SUM(F19:F20)</f>
        <v>752</v>
      </c>
    </row>
    <row r="19" spans="1:6">
      <c r="A19" s="27" t="s">
        <v>30</v>
      </c>
      <c r="B19" s="43">
        <f>SUM(C19:F19)</f>
        <v>16256</v>
      </c>
      <c r="C19" s="43">
        <v>9516</v>
      </c>
      <c r="D19" s="43">
        <v>3843</v>
      </c>
      <c r="E19" s="43">
        <v>2278</v>
      </c>
      <c r="F19" s="43">
        <v>619</v>
      </c>
    </row>
    <row r="20" spans="1:6">
      <c r="A20" s="30" t="s">
        <v>41</v>
      </c>
      <c r="B20" s="40">
        <f>SUM(C20:F20)</f>
        <v>5829</v>
      </c>
      <c r="C20" s="40">
        <v>3872</v>
      </c>
      <c r="D20" s="40">
        <v>956</v>
      </c>
      <c r="E20" s="40">
        <v>868</v>
      </c>
      <c r="F20" s="40">
        <v>133</v>
      </c>
    </row>
    <row r="21" spans="1:6">
      <c r="A21" s="8"/>
      <c r="B21" s="364" t="s">
        <v>48</v>
      </c>
      <c r="C21" s="364"/>
      <c r="D21" s="364"/>
      <c r="E21" s="364"/>
      <c r="F21" s="364"/>
    </row>
    <row r="22" spans="1:6">
      <c r="A22" s="26" t="s">
        <v>29</v>
      </c>
      <c r="B22" s="222">
        <f>B18*100/$B18</f>
        <v>100</v>
      </c>
      <c r="C22" s="188">
        <f t="shared" ref="C22:F22" si="3">C18*100/$B18</f>
        <v>60.620330541091235</v>
      </c>
      <c r="D22" s="188">
        <f t="shared" si="3"/>
        <v>21.729680778809147</v>
      </c>
      <c r="E22" s="188">
        <f>E18*100/$B18</f>
        <v>14.24496264432873</v>
      </c>
      <c r="F22" s="188">
        <f t="shared" si="3"/>
        <v>3.4050260357708853</v>
      </c>
    </row>
    <row r="23" spans="1:6">
      <c r="A23" s="27" t="s">
        <v>30</v>
      </c>
      <c r="B23" s="223">
        <f t="shared" ref="B23:F24" si="4">B19*100/$B19</f>
        <v>100</v>
      </c>
      <c r="C23" s="189">
        <f t="shared" si="4"/>
        <v>58.538385826771652</v>
      </c>
      <c r="D23" s="189">
        <f t="shared" si="4"/>
        <v>23.640501968503937</v>
      </c>
      <c r="E23" s="189">
        <f t="shared" si="4"/>
        <v>14.013287401574804</v>
      </c>
      <c r="F23" s="189">
        <f t="shared" si="4"/>
        <v>3.8078248031496065</v>
      </c>
    </row>
    <row r="24" spans="1:6">
      <c r="A24" s="30" t="s">
        <v>41</v>
      </c>
      <c r="B24" s="222">
        <f t="shared" si="4"/>
        <v>100</v>
      </c>
      <c r="C24" s="188">
        <f t="shared" si="4"/>
        <v>66.426488248413108</v>
      </c>
      <c r="D24" s="188">
        <f t="shared" si="4"/>
        <v>16.400754846457367</v>
      </c>
      <c r="E24" s="188">
        <f t="shared" si="4"/>
        <v>14.891061931720706</v>
      </c>
      <c r="F24" s="188">
        <f t="shared" si="4"/>
        <v>2.2816949734088179</v>
      </c>
    </row>
    <row r="25" spans="1:6">
      <c r="A25" s="8"/>
      <c r="B25" s="365" t="s">
        <v>11</v>
      </c>
      <c r="C25" s="365"/>
      <c r="D25" s="365"/>
      <c r="E25" s="365"/>
      <c r="F25" s="365"/>
    </row>
    <row r="26" spans="1:6">
      <c r="A26" s="8"/>
      <c r="B26" s="362" t="s">
        <v>5</v>
      </c>
      <c r="C26" s="362"/>
      <c r="D26" s="362"/>
      <c r="E26" s="362"/>
      <c r="F26" s="362"/>
    </row>
    <row r="27" spans="1:6">
      <c r="A27" s="26" t="s">
        <v>29</v>
      </c>
      <c r="B27" s="217">
        <f>B18-B9</f>
        <v>4726</v>
      </c>
      <c r="C27" s="217">
        <f t="shared" ref="C27:F27" si="5">C18-C9</f>
        <v>2254</v>
      </c>
      <c r="D27" s="217">
        <f t="shared" si="5"/>
        <v>1392</v>
      </c>
      <c r="E27" s="217">
        <f t="shared" si="5"/>
        <v>1000</v>
      </c>
      <c r="F27" s="217">
        <f t="shared" si="5"/>
        <v>80</v>
      </c>
    </row>
    <row r="28" spans="1:6">
      <c r="A28" s="27" t="s">
        <v>30</v>
      </c>
      <c r="B28" s="44">
        <f t="shared" ref="B28:F29" si="6">B19-B10</f>
        <v>2575</v>
      </c>
      <c r="C28" s="44">
        <f t="shared" si="6"/>
        <v>970</v>
      </c>
      <c r="D28" s="44">
        <f t="shared" si="6"/>
        <v>983</v>
      </c>
      <c r="E28" s="44">
        <f t="shared" si="6"/>
        <v>598</v>
      </c>
      <c r="F28" s="44">
        <f t="shared" si="6"/>
        <v>24</v>
      </c>
    </row>
    <row r="29" spans="1:6">
      <c r="A29" s="30" t="s">
        <v>41</v>
      </c>
      <c r="B29" s="41">
        <f t="shared" si="6"/>
        <v>2151</v>
      </c>
      <c r="C29" s="41">
        <f t="shared" si="6"/>
        <v>1284</v>
      </c>
      <c r="D29" s="41">
        <f t="shared" si="6"/>
        <v>409</v>
      </c>
      <c r="E29" s="41">
        <f t="shared" si="6"/>
        <v>402</v>
      </c>
      <c r="F29" s="41">
        <f t="shared" si="6"/>
        <v>56</v>
      </c>
    </row>
    <row r="30" spans="1:6">
      <c r="A30" s="8"/>
      <c r="B30" s="364" t="s">
        <v>124</v>
      </c>
      <c r="C30" s="364"/>
      <c r="D30" s="364"/>
      <c r="E30" s="364"/>
      <c r="F30" s="364"/>
    </row>
    <row r="31" spans="1:6">
      <c r="A31" s="26" t="s">
        <v>29</v>
      </c>
      <c r="B31" s="327" t="s">
        <v>103</v>
      </c>
      <c r="C31" s="221">
        <f t="shared" ref="C31:F31" si="7">C22-C13</f>
        <v>-3.5193088390573877</v>
      </c>
      <c r="D31" s="221">
        <f t="shared" si="7"/>
        <v>2.1029741712856733</v>
      </c>
      <c r="E31" s="221">
        <f t="shared" si="7"/>
        <v>1.8824993687944254</v>
      </c>
      <c r="F31" s="221">
        <f t="shared" si="7"/>
        <v>-0.46616470102270879</v>
      </c>
    </row>
    <row r="32" spans="1:6">
      <c r="A32" s="27" t="s">
        <v>30</v>
      </c>
      <c r="B32" s="219" t="s">
        <v>103</v>
      </c>
      <c r="C32" s="219">
        <f t="shared" ref="C32:F33" si="8">C23-C14</f>
        <v>-3.9278081648956231</v>
      </c>
      <c r="D32" s="219">
        <f t="shared" si="8"/>
        <v>2.7355973562679878</v>
      </c>
      <c r="E32" s="219">
        <f t="shared" si="8"/>
        <v>1.7334832936879536</v>
      </c>
      <c r="F32" s="219">
        <f t="shared" si="8"/>
        <v>-0.54127248506032011</v>
      </c>
    </row>
    <row r="33" spans="1:6">
      <c r="A33" s="30" t="s">
        <v>41</v>
      </c>
      <c r="B33" s="327" t="s">
        <v>103</v>
      </c>
      <c r="C33" s="218">
        <f t="shared" si="8"/>
        <v>-3.9378401909561092</v>
      </c>
      <c r="D33" s="218">
        <f t="shared" si="8"/>
        <v>1.5285416871316464</v>
      </c>
      <c r="E33" s="218">
        <f t="shared" si="8"/>
        <v>2.2211326223134193</v>
      </c>
      <c r="F33" s="218">
        <f t="shared" si="8"/>
        <v>0.18816588151104741</v>
      </c>
    </row>
    <row r="34" spans="1:6" s="3" customFormat="1" ht="30" customHeight="1">
      <c r="A34" s="363" t="s">
        <v>115</v>
      </c>
      <c r="B34" s="363"/>
      <c r="C34" s="363"/>
      <c r="D34" s="363"/>
      <c r="E34" s="363"/>
      <c r="F34" s="363"/>
    </row>
  </sheetData>
  <mergeCells count="13">
    <mergeCell ref="A34:F34"/>
    <mergeCell ref="B16:F16"/>
    <mergeCell ref="B17:F17"/>
    <mergeCell ref="B21:F21"/>
    <mergeCell ref="B25:F25"/>
    <mergeCell ref="B26:F26"/>
    <mergeCell ref="B30:F30"/>
    <mergeCell ref="B12:F12"/>
    <mergeCell ref="A5:A6"/>
    <mergeCell ref="B5:B6"/>
    <mergeCell ref="C5:F5"/>
    <mergeCell ref="B7:F7"/>
    <mergeCell ref="B8:F8"/>
  </mergeCells>
  <hyperlinks>
    <hyperlink ref="A1" location="Inhalt!A1" display="Zurück zum Inhalt"/>
  </hyperlinks>
  <pageMargins left="0.7" right="0.7" top="0.75" bottom="0.75" header="0.3" footer="0.3"/>
  <pageSetup paperSize="9" orientation="portrait" horizontalDpi="4294967293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"/>
  <sheetViews>
    <sheetView workbookViewId="0">
      <selection activeCell="B21" sqref="B21:F21"/>
    </sheetView>
  </sheetViews>
  <sheetFormatPr baseColWidth="10" defaultColWidth="8.7265625" defaultRowHeight="14"/>
  <cols>
    <col min="1" max="1" width="23.453125" style="37" customWidth="1"/>
    <col min="2" max="6" width="15.54296875" style="37" customWidth="1"/>
    <col min="7" max="16384" width="8.7265625" style="37"/>
  </cols>
  <sheetData>
    <row r="1" spans="1:6" s="34" customFormat="1" ht="20.25" customHeight="1">
      <c r="A1" s="4" t="s">
        <v>0</v>
      </c>
    </row>
    <row r="2" spans="1:6" s="3" customFormat="1" ht="14.65" customHeight="1">
      <c r="A2" s="35"/>
    </row>
    <row r="3" spans="1:6" s="9" customFormat="1" ht="14.65" customHeight="1">
      <c r="A3" s="36" t="s">
        <v>444</v>
      </c>
    </row>
    <row r="4" spans="1:6" s="3" customFormat="1" ht="14.65" customHeight="1">
      <c r="A4" s="25"/>
    </row>
    <row r="5" spans="1:6" s="3" customFormat="1" ht="14.65" customHeight="1">
      <c r="A5" s="366" t="s">
        <v>207</v>
      </c>
      <c r="B5" s="368" t="s">
        <v>201</v>
      </c>
      <c r="C5" s="366" t="s">
        <v>206</v>
      </c>
      <c r="D5" s="366"/>
      <c r="E5" s="366"/>
      <c r="F5" s="366"/>
    </row>
    <row r="6" spans="1:6" ht="40.15" customHeight="1">
      <c r="A6" s="366"/>
      <c r="B6" s="374"/>
      <c r="C6" s="211" t="s">
        <v>202</v>
      </c>
      <c r="D6" s="211" t="s">
        <v>203</v>
      </c>
      <c r="E6" s="211" t="s">
        <v>204</v>
      </c>
      <c r="F6" s="211" t="s">
        <v>205</v>
      </c>
    </row>
    <row r="7" spans="1:6">
      <c r="A7" s="8"/>
      <c r="B7" s="365">
        <v>2011</v>
      </c>
      <c r="C7" s="365"/>
      <c r="D7" s="365"/>
      <c r="E7" s="365"/>
      <c r="F7" s="365"/>
    </row>
    <row r="8" spans="1:6">
      <c r="A8" s="8"/>
      <c r="B8" s="362" t="s">
        <v>5</v>
      </c>
      <c r="C8" s="362"/>
      <c r="D8" s="362"/>
      <c r="E8" s="362"/>
      <c r="F8" s="362"/>
    </row>
    <row r="9" spans="1:6">
      <c r="A9" s="26" t="s">
        <v>29</v>
      </c>
      <c r="B9" s="216">
        <f>SUM(B10:B11)</f>
        <v>10447</v>
      </c>
      <c r="C9" s="216">
        <f>SUM(C10:C11)</f>
        <v>6077</v>
      </c>
      <c r="D9" s="216">
        <f>SUM(D10:D11)</f>
        <v>2094</v>
      </c>
      <c r="E9" s="216">
        <f>SUM(E10:E11)</f>
        <v>1818</v>
      </c>
      <c r="F9" s="216">
        <f>SUM(F10:F11)</f>
        <v>458</v>
      </c>
    </row>
    <row r="10" spans="1:6">
      <c r="A10" s="27" t="s">
        <v>30</v>
      </c>
      <c r="B10" s="43">
        <f>SUM(C10:F10)</f>
        <v>9224</v>
      </c>
      <c r="C10" s="43">
        <v>5413</v>
      </c>
      <c r="D10" s="43">
        <v>1909</v>
      </c>
      <c r="E10" s="43">
        <v>1533</v>
      </c>
      <c r="F10" s="43">
        <v>369</v>
      </c>
    </row>
    <row r="11" spans="1:6">
      <c r="A11" s="30" t="s">
        <v>41</v>
      </c>
      <c r="B11" s="40">
        <f>SUM(C11:F11)</f>
        <v>1223</v>
      </c>
      <c r="C11" s="40">
        <v>664</v>
      </c>
      <c r="D11" s="40">
        <v>185</v>
      </c>
      <c r="E11" s="40">
        <v>285</v>
      </c>
      <c r="F11" s="40">
        <v>89</v>
      </c>
    </row>
    <row r="12" spans="1:6">
      <c r="A12" s="8"/>
      <c r="B12" s="364" t="s">
        <v>48</v>
      </c>
      <c r="C12" s="364"/>
      <c r="D12" s="364"/>
      <c r="E12" s="364"/>
      <c r="F12" s="364"/>
    </row>
    <row r="13" spans="1:6">
      <c r="A13" s="26" t="s">
        <v>29</v>
      </c>
      <c r="B13" s="222">
        <f>B9*100/$B9</f>
        <v>100</v>
      </c>
      <c r="C13" s="188">
        <f t="shared" ref="C13:D13" si="0">C9*100/$B9</f>
        <v>58.169809514693213</v>
      </c>
      <c r="D13" s="188">
        <f t="shared" si="0"/>
        <v>20.044031779458219</v>
      </c>
      <c r="E13" s="188">
        <f>E9*100/$B9</f>
        <v>17.402125011965158</v>
      </c>
      <c r="F13" s="188">
        <f t="shared" ref="F13" si="1">F9*100/$B9</f>
        <v>4.3840336938834117</v>
      </c>
    </row>
    <row r="14" spans="1:6">
      <c r="A14" s="27" t="s">
        <v>30</v>
      </c>
      <c r="B14" s="223">
        <f t="shared" ref="B14:F15" si="2">B10*100/$B10</f>
        <v>100</v>
      </c>
      <c r="C14" s="189">
        <f t="shared" si="2"/>
        <v>58.683868169991328</v>
      </c>
      <c r="D14" s="189">
        <f t="shared" si="2"/>
        <v>20.696010407632265</v>
      </c>
      <c r="E14" s="189">
        <f t="shared" si="2"/>
        <v>16.61968777103209</v>
      </c>
      <c r="F14" s="189">
        <f t="shared" si="2"/>
        <v>4.0004336513443191</v>
      </c>
    </row>
    <row r="15" spans="1:6">
      <c r="A15" s="30" t="s">
        <v>41</v>
      </c>
      <c r="B15" s="222">
        <f t="shared" si="2"/>
        <v>100</v>
      </c>
      <c r="C15" s="188">
        <f t="shared" si="2"/>
        <v>54.292722812755521</v>
      </c>
      <c r="D15" s="188">
        <f t="shared" si="2"/>
        <v>15.126737530662306</v>
      </c>
      <c r="E15" s="188">
        <f t="shared" si="2"/>
        <v>23.30335241210139</v>
      </c>
      <c r="F15" s="188">
        <f t="shared" si="2"/>
        <v>7.2771872444807846</v>
      </c>
    </row>
    <row r="16" spans="1:6">
      <c r="A16" s="8"/>
      <c r="B16" s="365">
        <v>2015</v>
      </c>
      <c r="C16" s="365"/>
      <c r="D16" s="365"/>
      <c r="E16" s="365"/>
      <c r="F16" s="365"/>
    </row>
    <row r="17" spans="1:6">
      <c r="A17" s="8"/>
      <c r="B17" s="362" t="s">
        <v>5</v>
      </c>
      <c r="C17" s="362"/>
      <c r="D17" s="362"/>
      <c r="E17" s="362"/>
      <c r="F17" s="362"/>
    </row>
    <row r="18" spans="1:6">
      <c r="A18" s="26" t="s">
        <v>29</v>
      </c>
      <c r="B18" s="216">
        <f>SUM(B19:B20)</f>
        <v>11587</v>
      </c>
      <c r="C18" s="216">
        <f>SUM(C19:C20)</f>
        <v>6279</v>
      </c>
      <c r="D18" s="216">
        <f>SUM(D19:D20)</f>
        <v>2653</v>
      </c>
      <c r="E18" s="216">
        <f>SUM(E19:E20)</f>
        <v>2235</v>
      </c>
      <c r="F18" s="216">
        <f>SUM(F19:F20)</f>
        <v>420</v>
      </c>
    </row>
    <row r="19" spans="1:6">
      <c r="A19" s="27" t="s">
        <v>30</v>
      </c>
      <c r="B19" s="43">
        <f>SUM(C19:F19)</f>
        <v>9462</v>
      </c>
      <c r="C19" s="43">
        <v>5138</v>
      </c>
      <c r="D19" s="43">
        <v>2233</v>
      </c>
      <c r="E19" s="43">
        <v>1766</v>
      </c>
      <c r="F19" s="43">
        <v>325</v>
      </c>
    </row>
    <row r="20" spans="1:6">
      <c r="A20" s="30" t="s">
        <v>41</v>
      </c>
      <c r="B20" s="40">
        <f>SUM(C20:F20)</f>
        <v>2125</v>
      </c>
      <c r="C20" s="40">
        <v>1141</v>
      </c>
      <c r="D20" s="40">
        <v>420</v>
      </c>
      <c r="E20" s="40">
        <v>469</v>
      </c>
      <c r="F20" s="40">
        <v>95</v>
      </c>
    </row>
    <row r="21" spans="1:6">
      <c r="A21" s="8"/>
      <c r="B21" s="364" t="s">
        <v>48</v>
      </c>
      <c r="C21" s="364"/>
      <c r="D21" s="364"/>
      <c r="E21" s="364"/>
      <c r="F21" s="364"/>
    </row>
    <row r="22" spans="1:6">
      <c r="A22" s="26" t="s">
        <v>29</v>
      </c>
      <c r="B22" s="222">
        <f>B18*100/$B18</f>
        <v>100</v>
      </c>
      <c r="C22" s="188">
        <f t="shared" ref="C22:F22" si="3">C18*100/$B18</f>
        <v>54.190040562699579</v>
      </c>
      <c r="D22" s="188">
        <f t="shared" si="3"/>
        <v>22.896349357038059</v>
      </c>
      <c r="E22" s="188">
        <f>E18*100/$B18</f>
        <v>19.288858203158711</v>
      </c>
      <c r="F22" s="188">
        <f t="shared" si="3"/>
        <v>3.6247518771036504</v>
      </c>
    </row>
    <row r="23" spans="1:6">
      <c r="A23" s="27" t="s">
        <v>30</v>
      </c>
      <c r="B23" s="223">
        <f t="shared" ref="B23:F24" si="4">B19*100/$B19</f>
        <v>100</v>
      </c>
      <c r="C23" s="189">
        <f t="shared" si="4"/>
        <v>54.301416191080108</v>
      </c>
      <c r="D23" s="189">
        <f t="shared" si="4"/>
        <v>23.599661805115197</v>
      </c>
      <c r="E23" s="189">
        <f t="shared" si="4"/>
        <v>18.664130205030649</v>
      </c>
      <c r="F23" s="189">
        <f t="shared" si="4"/>
        <v>3.4347917987740435</v>
      </c>
    </row>
    <row r="24" spans="1:6">
      <c r="A24" s="30" t="s">
        <v>41</v>
      </c>
      <c r="B24" s="222">
        <f t="shared" si="4"/>
        <v>100</v>
      </c>
      <c r="C24" s="188">
        <f t="shared" si="4"/>
        <v>53.694117647058825</v>
      </c>
      <c r="D24" s="188">
        <f t="shared" si="4"/>
        <v>19.764705882352942</v>
      </c>
      <c r="E24" s="188">
        <f t="shared" si="4"/>
        <v>22.070588235294117</v>
      </c>
      <c r="F24" s="188">
        <f t="shared" si="4"/>
        <v>4.4705882352941178</v>
      </c>
    </row>
    <row r="25" spans="1:6">
      <c r="A25" s="8"/>
      <c r="B25" s="365" t="s">
        <v>11</v>
      </c>
      <c r="C25" s="365"/>
      <c r="D25" s="365"/>
      <c r="E25" s="365"/>
      <c r="F25" s="365"/>
    </row>
    <row r="26" spans="1:6">
      <c r="A26" s="8"/>
      <c r="B26" s="362" t="s">
        <v>5</v>
      </c>
      <c r="C26" s="362"/>
      <c r="D26" s="362"/>
      <c r="E26" s="362"/>
      <c r="F26" s="362"/>
    </row>
    <row r="27" spans="1:6">
      <c r="A27" s="26" t="s">
        <v>29</v>
      </c>
      <c r="B27" s="217">
        <f>B18-B9</f>
        <v>1140</v>
      </c>
      <c r="C27" s="217">
        <f t="shared" ref="C27:F27" si="5">C18-C9</f>
        <v>202</v>
      </c>
      <c r="D27" s="217">
        <f t="shared" si="5"/>
        <v>559</v>
      </c>
      <c r="E27" s="217">
        <f t="shared" si="5"/>
        <v>417</v>
      </c>
      <c r="F27" s="217">
        <f t="shared" si="5"/>
        <v>-38</v>
      </c>
    </row>
    <row r="28" spans="1:6">
      <c r="A28" s="27" t="s">
        <v>30</v>
      </c>
      <c r="B28" s="44">
        <f t="shared" ref="B28:F29" si="6">B19-B10</f>
        <v>238</v>
      </c>
      <c r="C28" s="44">
        <f t="shared" si="6"/>
        <v>-275</v>
      </c>
      <c r="D28" s="44">
        <f t="shared" si="6"/>
        <v>324</v>
      </c>
      <c r="E28" s="44">
        <f t="shared" si="6"/>
        <v>233</v>
      </c>
      <c r="F28" s="44">
        <f t="shared" si="6"/>
        <v>-44</v>
      </c>
    </row>
    <row r="29" spans="1:6">
      <c r="A29" s="30" t="s">
        <v>41</v>
      </c>
      <c r="B29" s="41">
        <f t="shared" si="6"/>
        <v>902</v>
      </c>
      <c r="C29" s="41">
        <f t="shared" si="6"/>
        <v>477</v>
      </c>
      <c r="D29" s="41">
        <f t="shared" si="6"/>
        <v>235</v>
      </c>
      <c r="E29" s="41">
        <f t="shared" si="6"/>
        <v>184</v>
      </c>
      <c r="F29" s="41">
        <f t="shared" si="6"/>
        <v>6</v>
      </c>
    </row>
    <row r="30" spans="1:6">
      <c r="A30" s="8"/>
      <c r="B30" s="364" t="s">
        <v>124</v>
      </c>
      <c r="C30" s="364"/>
      <c r="D30" s="364"/>
      <c r="E30" s="364"/>
      <c r="F30" s="364"/>
    </row>
    <row r="31" spans="1:6">
      <c r="A31" s="26" t="s">
        <v>29</v>
      </c>
      <c r="B31" s="327" t="s">
        <v>103</v>
      </c>
      <c r="C31" s="221">
        <f t="shared" ref="C31:F31" si="7">C22-C13</f>
        <v>-3.9797689519936341</v>
      </c>
      <c r="D31" s="221">
        <f t="shared" si="7"/>
        <v>2.8523175775798393</v>
      </c>
      <c r="E31" s="221">
        <f t="shared" si="7"/>
        <v>1.886733191193553</v>
      </c>
      <c r="F31" s="221">
        <f t="shared" si="7"/>
        <v>-0.75928181677976125</v>
      </c>
    </row>
    <row r="32" spans="1:6">
      <c r="A32" s="27" t="s">
        <v>30</v>
      </c>
      <c r="B32" s="219" t="s">
        <v>103</v>
      </c>
      <c r="C32" s="219">
        <f t="shared" ref="C32:F33" si="8">C23-C14</f>
        <v>-4.3824519789112202</v>
      </c>
      <c r="D32" s="219">
        <f t="shared" si="8"/>
        <v>2.9036513974829319</v>
      </c>
      <c r="E32" s="219">
        <f t="shared" si="8"/>
        <v>2.0444424339985581</v>
      </c>
      <c r="F32" s="219">
        <f t="shared" si="8"/>
        <v>-0.56564185257027555</v>
      </c>
    </row>
    <row r="33" spans="1:6">
      <c r="A33" s="30" t="s">
        <v>41</v>
      </c>
      <c r="B33" s="327" t="s">
        <v>103</v>
      </c>
      <c r="C33" s="218">
        <f t="shared" si="8"/>
        <v>-0.59860516569669642</v>
      </c>
      <c r="D33" s="218">
        <f t="shared" si="8"/>
        <v>4.6379683516906365</v>
      </c>
      <c r="E33" s="218">
        <f t="shared" si="8"/>
        <v>-1.2327641768072723</v>
      </c>
      <c r="F33" s="218">
        <f t="shared" si="8"/>
        <v>-2.8065990091866668</v>
      </c>
    </row>
    <row r="34" spans="1:6" s="3" customFormat="1" ht="30" customHeight="1">
      <c r="A34" s="363" t="s">
        <v>115</v>
      </c>
      <c r="B34" s="363"/>
      <c r="C34" s="363"/>
      <c r="D34" s="363"/>
      <c r="E34" s="363"/>
      <c r="F34" s="363"/>
    </row>
  </sheetData>
  <mergeCells count="13">
    <mergeCell ref="A34:F34"/>
    <mergeCell ref="B16:F16"/>
    <mergeCell ref="B17:F17"/>
    <mergeCell ref="B21:F21"/>
    <mergeCell ref="B25:F25"/>
    <mergeCell ref="B26:F26"/>
    <mergeCell ref="B30:F30"/>
    <mergeCell ref="B12:F12"/>
    <mergeCell ref="A5:A6"/>
    <mergeCell ref="B5:B6"/>
    <mergeCell ref="C5:F5"/>
    <mergeCell ref="B7:F7"/>
    <mergeCell ref="B8:F8"/>
  </mergeCells>
  <hyperlinks>
    <hyperlink ref="A1" location="Inhalt!A1" display="Zurück zum Inhalt"/>
  </hyperlinks>
  <pageMargins left="0.7" right="0.7" top="0.75" bottom="0.75" header="0.3" footer="0.3"/>
  <pageSetup paperSize="9" orientation="portrait" horizontalDpi="4294967293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"/>
  <sheetViews>
    <sheetView workbookViewId="0"/>
  </sheetViews>
  <sheetFormatPr baseColWidth="10" defaultColWidth="8.7265625" defaultRowHeight="14"/>
  <cols>
    <col min="1" max="1" width="23.453125" style="37" customWidth="1"/>
    <col min="2" max="6" width="15.54296875" style="37" customWidth="1"/>
    <col min="7" max="16384" width="8.7265625" style="37"/>
  </cols>
  <sheetData>
    <row r="1" spans="1:6" s="34" customFormat="1" ht="20.25" customHeight="1">
      <c r="A1" s="4" t="s">
        <v>0</v>
      </c>
    </row>
    <row r="2" spans="1:6" s="3" customFormat="1" ht="14.65" customHeight="1">
      <c r="A2" s="35"/>
    </row>
    <row r="3" spans="1:6" s="9" customFormat="1" ht="14.65" customHeight="1">
      <c r="A3" s="36" t="s">
        <v>440</v>
      </c>
    </row>
    <row r="4" spans="1:6" s="3" customFormat="1" ht="14.65" customHeight="1">
      <c r="A4" s="25"/>
    </row>
    <row r="5" spans="1:6" s="3" customFormat="1" ht="14.65" customHeight="1">
      <c r="A5" s="366" t="s">
        <v>207</v>
      </c>
      <c r="B5" s="368" t="s">
        <v>201</v>
      </c>
      <c r="C5" s="366" t="s">
        <v>206</v>
      </c>
      <c r="D5" s="366"/>
      <c r="E5" s="366"/>
      <c r="F5" s="366"/>
    </row>
    <row r="6" spans="1:6" ht="40.15" customHeight="1">
      <c r="A6" s="366"/>
      <c r="B6" s="374"/>
      <c r="C6" s="211" t="s">
        <v>202</v>
      </c>
      <c r="D6" s="211" t="s">
        <v>203</v>
      </c>
      <c r="E6" s="211" t="s">
        <v>204</v>
      </c>
      <c r="F6" s="211" t="s">
        <v>205</v>
      </c>
    </row>
    <row r="7" spans="1:6">
      <c r="A7" s="8"/>
      <c r="B7" s="365">
        <v>2011</v>
      </c>
      <c r="C7" s="365"/>
      <c r="D7" s="365"/>
      <c r="E7" s="365"/>
      <c r="F7" s="365"/>
    </row>
    <row r="8" spans="1:6">
      <c r="A8" s="8"/>
      <c r="B8" s="362" t="s">
        <v>5</v>
      </c>
      <c r="C8" s="362"/>
      <c r="D8" s="362"/>
      <c r="E8" s="362"/>
      <c r="F8" s="362"/>
    </row>
    <row r="9" spans="1:6">
      <c r="A9" s="26" t="s">
        <v>29</v>
      </c>
      <c r="B9" s="216">
        <f>SUM(B10:B11)</f>
        <v>10727</v>
      </c>
      <c r="C9" s="216">
        <f>SUM(C10:C11)</f>
        <v>6483</v>
      </c>
      <c r="D9" s="216">
        <f>SUM(D10:D11)</f>
        <v>2395</v>
      </c>
      <c r="E9" s="216">
        <f>SUM(E10:E11)</f>
        <v>1386</v>
      </c>
      <c r="F9" s="216">
        <f>SUM(F10:F11)</f>
        <v>463</v>
      </c>
    </row>
    <row r="10" spans="1:6">
      <c r="A10" s="27" t="s">
        <v>30</v>
      </c>
      <c r="B10" s="43">
        <f>SUM(C10:F10)</f>
        <v>10511</v>
      </c>
      <c r="C10" s="43">
        <v>6355</v>
      </c>
      <c r="D10" s="43">
        <v>2349</v>
      </c>
      <c r="E10" s="43">
        <v>1351</v>
      </c>
      <c r="F10" s="43">
        <v>456</v>
      </c>
    </row>
    <row r="11" spans="1:6">
      <c r="A11" s="30" t="s">
        <v>41</v>
      </c>
      <c r="B11" s="40">
        <f>SUM(C11:F11)</f>
        <v>216</v>
      </c>
      <c r="C11" s="40">
        <v>128</v>
      </c>
      <c r="D11" s="40">
        <v>46</v>
      </c>
      <c r="E11" s="40">
        <v>35</v>
      </c>
      <c r="F11" s="40">
        <v>7</v>
      </c>
    </row>
    <row r="12" spans="1:6">
      <c r="A12" s="8"/>
      <c r="B12" s="364" t="s">
        <v>48</v>
      </c>
      <c r="C12" s="364"/>
      <c r="D12" s="364"/>
      <c r="E12" s="364"/>
      <c r="F12" s="364"/>
    </row>
    <row r="13" spans="1:6">
      <c r="A13" s="26" t="s">
        <v>29</v>
      </c>
      <c r="B13" s="222">
        <f>B9*100/$B9</f>
        <v>100</v>
      </c>
      <c r="C13" s="188">
        <f t="shared" ref="C13:D13" si="0">C9*100/$B9</f>
        <v>60.436282278363009</v>
      </c>
      <c r="D13" s="188">
        <f t="shared" si="0"/>
        <v>22.32683881793605</v>
      </c>
      <c r="E13" s="188">
        <f>E9*100/$B9</f>
        <v>12.920667474596812</v>
      </c>
      <c r="F13" s="188">
        <f t="shared" ref="F13" si="1">F9*100/$B9</f>
        <v>4.31621142910413</v>
      </c>
    </row>
    <row r="14" spans="1:6">
      <c r="A14" s="27" t="s">
        <v>30</v>
      </c>
      <c r="B14" s="223">
        <f t="shared" ref="B14:F15" si="2">B10*100/$B10</f>
        <v>100</v>
      </c>
      <c r="C14" s="189">
        <f t="shared" si="2"/>
        <v>60.460469983826471</v>
      </c>
      <c r="D14" s="189">
        <f t="shared" si="2"/>
        <v>22.348016363809343</v>
      </c>
      <c r="E14" s="189">
        <f t="shared" si="2"/>
        <v>12.853201408048712</v>
      </c>
      <c r="F14" s="189">
        <f t="shared" si="2"/>
        <v>4.3383122443154791</v>
      </c>
    </row>
    <row r="15" spans="1:6">
      <c r="A15" s="30" t="s">
        <v>41</v>
      </c>
      <c r="B15" s="222">
        <f t="shared" si="2"/>
        <v>100</v>
      </c>
      <c r="C15" s="188">
        <f t="shared" si="2"/>
        <v>59.25925925925926</v>
      </c>
      <c r="D15" s="188">
        <f t="shared" si="2"/>
        <v>21.296296296296298</v>
      </c>
      <c r="E15" s="188">
        <f t="shared" si="2"/>
        <v>16.203703703703702</v>
      </c>
      <c r="F15" s="188">
        <f t="shared" si="2"/>
        <v>3.2407407407407409</v>
      </c>
    </row>
    <row r="16" spans="1:6">
      <c r="A16" s="8"/>
      <c r="B16" s="365">
        <v>2015</v>
      </c>
      <c r="C16" s="365"/>
      <c r="D16" s="365"/>
      <c r="E16" s="365"/>
      <c r="F16" s="365"/>
    </row>
    <row r="17" spans="1:6">
      <c r="A17" s="8"/>
      <c r="B17" s="362" t="s">
        <v>5</v>
      </c>
      <c r="C17" s="362"/>
      <c r="D17" s="362"/>
      <c r="E17" s="362"/>
      <c r="F17" s="362"/>
    </row>
    <row r="18" spans="1:6">
      <c r="A18" s="26" t="s">
        <v>29</v>
      </c>
      <c r="B18" s="216">
        <f>SUM(B19:B20)</f>
        <v>12285</v>
      </c>
      <c r="C18" s="216">
        <f>SUM(C19:C20)</f>
        <v>7076</v>
      </c>
      <c r="D18" s="216">
        <f>SUM(D19:D20)</f>
        <v>3029</v>
      </c>
      <c r="E18" s="216">
        <f>SUM(E19:E20)</f>
        <v>1782</v>
      </c>
      <c r="F18" s="216">
        <f>SUM(F19:F20)</f>
        <v>398</v>
      </c>
    </row>
    <row r="19" spans="1:6">
      <c r="A19" s="27" t="s">
        <v>30</v>
      </c>
      <c r="B19" s="43">
        <f>SUM(C19:F19)</f>
        <v>11851</v>
      </c>
      <c r="C19" s="43">
        <v>6830</v>
      </c>
      <c r="D19" s="43">
        <v>2938</v>
      </c>
      <c r="E19" s="43">
        <v>1695</v>
      </c>
      <c r="F19" s="43">
        <v>388</v>
      </c>
    </row>
    <row r="20" spans="1:6">
      <c r="A20" s="30" t="s">
        <v>41</v>
      </c>
      <c r="B20" s="40">
        <f>SUM(C20:F20)</f>
        <v>434</v>
      </c>
      <c r="C20" s="40">
        <v>246</v>
      </c>
      <c r="D20" s="40">
        <v>91</v>
      </c>
      <c r="E20" s="40">
        <v>87</v>
      </c>
      <c r="F20" s="40">
        <v>10</v>
      </c>
    </row>
    <row r="21" spans="1:6">
      <c r="A21" s="8"/>
      <c r="B21" s="364" t="s">
        <v>48</v>
      </c>
      <c r="C21" s="364"/>
      <c r="D21" s="364"/>
      <c r="E21" s="364"/>
      <c r="F21" s="364"/>
    </row>
    <row r="22" spans="1:6">
      <c r="A22" s="26" t="s">
        <v>29</v>
      </c>
      <c r="B22" s="222">
        <f>B18*100/$B18</f>
        <v>100</v>
      </c>
      <c r="C22" s="188">
        <f t="shared" ref="C22:F22" si="3">C18*100/$B18</f>
        <v>57.598697598697598</v>
      </c>
      <c r="D22" s="188">
        <f t="shared" si="3"/>
        <v>24.656084656084655</v>
      </c>
      <c r="E22" s="188">
        <f>E18*100/$B18</f>
        <v>14.505494505494505</v>
      </c>
      <c r="F22" s="188">
        <f t="shared" si="3"/>
        <v>3.2397232397232396</v>
      </c>
    </row>
    <row r="23" spans="1:6">
      <c r="A23" s="27" t="s">
        <v>30</v>
      </c>
      <c r="B23" s="223">
        <f t="shared" ref="B23:F24" si="4">B19*100/$B19</f>
        <v>100</v>
      </c>
      <c r="C23" s="189">
        <f t="shared" si="4"/>
        <v>57.632267319213568</v>
      </c>
      <c r="D23" s="189">
        <f t="shared" si="4"/>
        <v>24.791156864399628</v>
      </c>
      <c r="E23" s="189">
        <f t="shared" si="4"/>
        <v>14.302590498692094</v>
      </c>
      <c r="F23" s="189">
        <f t="shared" si="4"/>
        <v>3.2739853176947094</v>
      </c>
    </row>
    <row r="24" spans="1:6">
      <c r="A24" s="30" t="s">
        <v>41</v>
      </c>
      <c r="B24" s="222">
        <f t="shared" si="4"/>
        <v>100</v>
      </c>
      <c r="C24" s="188">
        <f t="shared" si="4"/>
        <v>56.682027649769587</v>
      </c>
      <c r="D24" s="188">
        <f t="shared" si="4"/>
        <v>20.967741935483872</v>
      </c>
      <c r="E24" s="188">
        <f t="shared" si="4"/>
        <v>20.046082949308754</v>
      </c>
      <c r="F24" s="188">
        <f t="shared" si="4"/>
        <v>2.3041474654377878</v>
      </c>
    </row>
    <row r="25" spans="1:6">
      <c r="A25" s="8"/>
      <c r="B25" s="365" t="s">
        <v>11</v>
      </c>
      <c r="C25" s="365"/>
      <c r="D25" s="365"/>
      <c r="E25" s="365"/>
      <c r="F25" s="365"/>
    </row>
    <row r="26" spans="1:6">
      <c r="A26" s="8"/>
      <c r="B26" s="362" t="s">
        <v>5</v>
      </c>
      <c r="C26" s="362"/>
      <c r="D26" s="362"/>
      <c r="E26" s="362"/>
      <c r="F26" s="362"/>
    </row>
    <row r="27" spans="1:6">
      <c r="A27" s="26" t="s">
        <v>29</v>
      </c>
      <c r="B27" s="217">
        <f>B18-B9</f>
        <v>1558</v>
      </c>
      <c r="C27" s="217">
        <f t="shared" ref="C27:F27" si="5">C18-C9</f>
        <v>593</v>
      </c>
      <c r="D27" s="217">
        <f t="shared" si="5"/>
        <v>634</v>
      </c>
      <c r="E27" s="217">
        <f t="shared" si="5"/>
        <v>396</v>
      </c>
      <c r="F27" s="217">
        <f t="shared" si="5"/>
        <v>-65</v>
      </c>
    </row>
    <row r="28" spans="1:6">
      <c r="A28" s="27" t="s">
        <v>30</v>
      </c>
      <c r="B28" s="44">
        <f t="shared" ref="B28:F29" si="6">B19-B10</f>
        <v>1340</v>
      </c>
      <c r="C28" s="44">
        <f t="shared" si="6"/>
        <v>475</v>
      </c>
      <c r="D28" s="44">
        <f t="shared" si="6"/>
        <v>589</v>
      </c>
      <c r="E28" s="44">
        <f t="shared" si="6"/>
        <v>344</v>
      </c>
      <c r="F28" s="44">
        <f t="shared" si="6"/>
        <v>-68</v>
      </c>
    </row>
    <row r="29" spans="1:6">
      <c r="A29" s="30" t="s">
        <v>41</v>
      </c>
      <c r="B29" s="41">
        <f t="shared" si="6"/>
        <v>218</v>
      </c>
      <c r="C29" s="41">
        <f t="shared" si="6"/>
        <v>118</v>
      </c>
      <c r="D29" s="41">
        <f t="shared" si="6"/>
        <v>45</v>
      </c>
      <c r="E29" s="41">
        <f t="shared" si="6"/>
        <v>52</v>
      </c>
      <c r="F29" s="41">
        <f t="shared" si="6"/>
        <v>3</v>
      </c>
    </row>
    <row r="30" spans="1:6">
      <c r="A30" s="8"/>
      <c r="B30" s="364" t="s">
        <v>124</v>
      </c>
      <c r="C30" s="364"/>
      <c r="D30" s="364"/>
      <c r="E30" s="364"/>
      <c r="F30" s="364"/>
    </row>
    <row r="31" spans="1:6">
      <c r="A31" s="26" t="s">
        <v>29</v>
      </c>
      <c r="B31" s="327" t="s">
        <v>103</v>
      </c>
      <c r="C31" s="221">
        <f t="shared" ref="C31:F31" si="7">C22-C13</f>
        <v>-2.8375846796654116</v>
      </c>
      <c r="D31" s="221">
        <f t="shared" si="7"/>
        <v>2.329245838148605</v>
      </c>
      <c r="E31" s="221">
        <f t="shared" si="7"/>
        <v>1.5848270308976939</v>
      </c>
      <c r="F31" s="221">
        <f t="shared" si="7"/>
        <v>-1.0764881893808904</v>
      </c>
    </row>
    <row r="32" spans="1:6">
      <c r="A32" s="27" t="s">
        <v>30</v>
      </c>
      <c r="B32" s="219" t="s">
        <v>103</v>
      </c>
      <c r="C32" s="219">
        <f t="shared" ref="C32:F33" si="8">C23-C14</f>
        <v>-2.8282026646129026</v>
      </c>
      <c r="D32" s="219">
        <f t="shared" si="8"/>
        <v>2.4431405005902853</v>
      </c>
      <c r="E32" s="219">
        <f t="shared" si="8"/>
        <v>1.4493890906433826</v>
      </c>
      <c r="F32" s="219">
        <f t="shared" si="8"/>
        <v>-1.0643269266207698</v>
      </c>
    </row>
    <row r="33" spans="1:6">
      <c r="A33" s="30" t="s">
        <v>41</v>
      </c>
      <c r="B33" s="327" t="s">
        <v>103</v>
      </c>
      <c r="C33" s="218">
        <f t="shared" si="8"/>
        <v>-2.5772316094896723</v>
      </c>
      <c r="D33" s="218">
        <f t="shared" si="8"/>
        <v>-0.32855436081242573</v>
      </c>
      <c r="E33" s="218">
        <f t="shared" si="8"/>
        <v>3.8423792456050521</v>
      </c>
      <c r="F33" s="218">
        <f t="shared" si="8"/>
        <v>-0.93659327530295311</v>
      </c>
    </row>
    <row r="34" spans="1:6" s="3" customFormat="1" ht="30" customHeight="1">
      <c r="A34" s="363" t="s">
        <v>115</v>
      </c>
      <c r="B34" s="363"/>
      <c r="C34" s="363"/>
      <c r="D34" s="363"/>
      <c r="E34" s="363"/>
      <c r="F34" s="363"/>
    </row>
  </sheetData>
  <mergeCells count="13">
    <mergeCell ref="A34:F34"/>
    <mergeCell ref="B16:F16"/>
    <mergeCell ref="B17:F17"/>
    <mergeCell ref="B21:F21"/>
    <mergeCell ref="B25:F25"/>
    <mergeCell ref="B26:F26"/>
    <mergeCell ref="B30:F30"/>
    <mergeCell ref="B12:F12"/>
    <mergeCell ref="A5:A6"/>
    <mergeCell ref="B5:B6"/>
    <mergeCell ref="C5:F5"/>
    <mergeCell ref="B7:F7"/>
    <mergeCell ref="B8:F8"/>
  </mergeCells>
  <hyperlinks>
    <hyperlink ref="A1" location="Inhalt!A1" display="Zurück zum Inhalt"/>
  </hyperlinks>
  <pageMargins left="0.7" right="0.7" top="0.75" bottom="0.75" header="0.3" footer="0.3"/>
  <pageSetup paperSize="9" orientation="portrait" horizontalDpi="4294967293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"/>
  <sheetViews>
    <sheetView workbookViewId="0"/>
  </sheetViews>
  <sheetFormatPr baseColWidth="10" defaultColWidth="8.7265625" defaultRowHeight="14"/>
  <cols>
    <col min="1" max="1" width="23.453125" style="37" customWidth="1"/>
    <col min="2" max="6" width="15.54296875" style="37" customWidth="1"/>
    <col min="7" max="16384" width="8.7265625" style="37"/>
  </cols>
  <sheetData>
    <row r="1" spans="1:6" s="34" customFormat="1" ht="20.25" customHeight="1">
      <c r="A1" s="4" t="s">
        <v>0</v>
      </c>
    </row>
    <row r="2" spans="1:6" s="3" customFormat="1" ht="14.65" customHeight="1">
      <c r="A2" s="35"/>
    </row>
    <row r="3" spans="1:6" s="9" customFormat="1" ht="14.65" customHeight="1">
      <c r="A3" s="36" t="s">
        <v>441</v>
      </c>
    </row>
    <row r="4" spans="1:6" s="3" customFormat="1" ht="14.65" customHeight="1">
      <c r="A4" s="25"/>
    </row>
    <row r="5" spans="1:6" s="3" customFormat="1" ht="14.65" customHeight="1">
      <c r="A5" s="366" t="s">
        <v>207</v>
      </c>
      <c r="B5" s="368" t="s">
        <v>201</v>
      </c>
      <c r="C5" s="366" t="s">
        <v>206</v>
      </c>
      <c r="D5" s="366"/>
      <c r="E5" s="366"/>
      <c r="F5" s="366"/>
    </row>
    <row r="6" spans="1:6" ht="40.15" customHeight="1">
      <c r="A6" s="366"/>
      <c r="B6" s="374"/>
      <c r="C6" s="211" t="s">
        <v>202</v>
      </c>
      <c r="D6" s="211" t="s">
        <v>203</v>
      </c>
      <c r="E6" s="211" t="s">
        <v>204</v>
      </c>
      <c r="F6" s="211" t="s">
        <v>205</v>
      </c>
    </row>
    <row r="7" spans="1:6">
      <c r="A7" s="8"/>
      <c r="B7" s="365">
        <v>2011</v>
      </c>
      <c r="C7" s="365"/>
      <c r="D7" s="365"/>
      <c r="E7" s="365"/>
      <c r="F7" s="365"/>
    </row>
    <row r="8" spans="1:6">
      <c r="A8" s="8"/>
      <c r="B8" s="362" t="s">
        <v>5</v>
      </c>
      <c r="C8" s="362"/>
      <c r="D8" s="362"/>
      <c r="E8" s="362"/>
      <c r="F8" s="362"/>
    </row>
    <row r="9" spans="1:6">
      <c r="A9" s="26" t="s">
        <v>29</v>
      </c>
      <c r="B9" s="216">
        <f>SUM(B10:B11)</f>
        <v>3288</v>
      </c>
      <c r="C9" s="216">
        <f>SUM(C10:C11)</f>
        <v>1913</v>
      </c>
      <c r="D9" s="216">
        <f>SUM(D10:D11)</f>
        <v>519</v>
      </c>
      <c r="E9" s="216">
        <f>SUM(E10:E11)</f>
        <v>593</v>
      </c>
      <c r="F9" s="216">
        <f>SUM(F10:F11)</f>
        <v>263</v>
      </c>
    </row>
    <row r="10" spans="1:6">
      <c r="A10" s="27" t="s">
        <v>30</v>
      </c>
      <c r="B10" s="43">
        <f>SUM(C10:F10)</f>
        <v>1839</v>
      </c>
      <c r="C10" s="43">
        <v>1083</v>
      </c>
      <c r="D10" s="43">
        <v>334</v>
      </c>
      <c r="E10" s="43">
        <v>288</v>
      </c>
      <c r="F10" s="43">
        <v>134</v>
      </c>
    </row>
    <row r="11" spans="1:6">
      <c r="A11" s="30" t="s">
        <v>41</v>
      </c>
      <c r="B11" s="40">
        <f>SUM(C11:F11)</f>
        <v>1449</v>
      </c>
      <c r="C11" s="40">
        <v>830</v>
      </c>
      <c r="D11" s="40">
        <v>185</v>
      </c>
      <c r="E11" s="40">
        <v>305</v>
      </c>
      <c r="F11" s="40">
        <v>129</v>
      </c>
    </row>
    <row r="12" spans="1:6">
      <c r="A12" s="8"/>
      <c r="B12" s="364" t="s">
        <v>48</v>
      </c>
      <c r="C12" s="364"/>
      <c r="D12" s="364"/>
      <c r="E12" s="364"/>
      <c r="F12" s="364"/>
    </row>
    <row r="13" spans="1:6">
      <c r="A13" s="26" t="s">
        <v>29</v>
      </c>
      <c r="B13" s="222">
        <f>B9*100/$B9</f>
        <v>100</v>
      </c>
      <c r="C13" s="188">
        <f t="shared" ref="C13:D13" si="0">C9*100/$B9</f>
        <v>58.181265206812654</v>
      </c>
      <c r="D13" s="188">
        <f t="shared" si="0"/>
        <v>15.784671532846716</v>
      </c>
      <c r="E13" s="188">
        <f>E9*100/$B9</f>
        <v>18.035279805352797</v>
      </c>
      <c r="F13" s="188">
        <f t="shared" ref="F13" si="1">F9*100/$B9</f>
        <v>7.9987834549878345</v>
      </c>
    </row>
    <row r="14" spans="1:6">
      <c r="A14" s="27" t="s">
        <v>30</v>
      </c>
      <c r="B14" s="223">
        <f t="shared" ref="B14:F15" si="2">B10*100/$B10</f>
        <v>100</v>
      </c>
      <c r="C14" s="189">
        <f t="shared" si="2"/>
        <v>58.890701468189235</v>
      </c>
      <c r="D14" s="189">
        <f t="shared" si="2"/>
        <v>18.162044589450787</v>
      </c>
      <c r="E14" s="189">
        <f t="shared" si="2"/>
        <v>15.66068515497553</v>
      </c>
      <c r="F14" s="189">
        <f t="shared" si="2"/>
        <v>7.2865687873844482</v>
      </c>
    </row>
    <row r="15" spans="1:6">
      <c r="A15" s="30" t="s">
        <v>41</v>
      </c>
      <c r="B15" s="222">
        <f t="shared" si="2"/>
        <v>100</v>
      </c>
      <c r="C15" s="188">
        <f t="shared" si="2"/>
        <v>57.280883367839891</v>
      </c>
      <c r="D15" s="188">
        <f t="shared" si="2"/>
        <v>12.767425810904072</v>
      </c>
      <c r="E15" s="188">
        <f t="shared" si="2"/>
        <v>21.048999309868876</v>
      </c>
      <c r="F15" s="188">
        <f t="shared" si="2"/>
        <v>8.9026915113871627</v>
      </c>
    </row>
    <row r="16" spans="1:6">
      <c r="A16" s="8"/>
      <c r="B16" s="365">
        <v>2015</v>
      </c>
      <c r="C16" s="365"/>
      <c r="D16" s="365"/>
      <c r="E16" s="365"/>
      <c r="F16" s="365"/>
    </row>
    <row r="17" spans="1:6">
      <c r="A17" s="8"/>
      <c r="B17" s="362" t="s">
        <v>5</v>
      </c>
      <c r="C17" s="362"/>
      <c r="D17" s="362"/>
      <c r="E17" s="362"/>
      <c r="F17" s="362"/>
    </row>
    <row r="18" spans="1:6">
      <c r="A18" s="26" t="s">
        <v>29</v>
      </c>
      <c r="B18" s="216">
        <f>SUM(B19:B20)</f>
        <v>4405</v>
      </c>
      <c r="C18" s="216">
        <f>SUM(C19:C20)</f>
        <v>2562</v>
      </c>
      <c r="D18" s="216">
        <f>SUM(D19:D20)</f>
        <v>791</v>
      </c>
      <c r="E18" s="216">
        <f>SUM(E19:E20)</f>
        <v>815</v>
      </c>
      <c r="F18" s="216">
        <f>SUM(F19:F20)</f>
        <v>237</v>
      </c>
    </row>
    <row r="19" spans="1:6">
      <c r="A19" s="27" t="s">
        <v>30</v>
      </c>
      <c r="B19" s="43">
        <f>SUM(C19:F19)</f>
        <v>2339</v>
      </c>
      <c r="C19" s="43">
        <v>1312</v>
      </c>
      <c r="D19" s="43">
        <v>488</v>
      </c>
      <c r="E19" s="43">
        <v>420</v>
      </c>
      <c r="F19" s="43">
        <v>119</v>
      </c>
    </row>
    <row r="20" spans="1:6">
      <c r="A20" s="30" t="s">
        <v>41</v>
      </c>
      <c r="B20" s="40">
        <f>SUM(C20:F20)</f>
        <v>2066</v>
      </c>
      <c r="C20" s="40">
        <v>1250</v>
      </c>
      <c r="D20" s="40">
        <v>303</v>
      </c>
      <c r="E20" s="40">
        <v>395</v>
      </c>
      <c r="F20" s="40">
        <v>118</v>
      </c>
    </row>
    <row r="21" spans="1:6">
      <c r="A21" s="8"/>
      <c r="B21" s="364" t="s">
        <v>48</v>
      </c>
      <c r="C21" s="364"/>
      <c r="D21" s="364"/>
      <c r="E21" s="364"/>
      <c r="F21" s="364"/>
    </row>
    <row r="22" spans="1:6">
      <c r="A22" s="26" t="s">
        <v>29</v>
      </c>
      <c r="B22" s="222">
        <f>B18*100/$B18</f>
        <v>100</v>
      </c>
      <c r="C22" s="188">
        <f t="shared" ref="C22:F22" si="3">C18*100/$B18</f>
        <v>58.161180476730991</v>
      </c>
      <c r="D22" s="188">
        <f t="shared" si="3"/>
        <v>17.956867196367764</v>
      </c>
      <c r="E22" s="188">
        <f>E18*100/$B18</f>
        <v>18.501702610669692</v>
      </c>
      <c r="F22" s="188">
        <f t="shared" si="3"/>
        <v>5.380249716231555</v>
      </c>
    </row>
    <row r="23" spans="1:6">
      <c r="A23" s="27" t="s">
        <v>30</v>
      </c>
      <c r="B23" s="223">
        <f t="shared" ref="B23:F24" si="4">B19*100/$B19</f>
        <v>100</v>
      </c>
      <c r="C23" s="189">
        <f t="shared" si="4"/>
        <v>56.092347156904658</v>
      </c>
      <c r="D23" s="189">
        <f t="shared" si="4"/>
        <v>20.863616930312098</v>
      </c>
      <c r="E23" s="189">
        <f t="shared" si="4"/>
        <v>17.956391620350576</v>
      </c>
      <c r="F23" s="189">
        <f t="shared" si="4"/>
        <v>5.0876442924326639</v>
      </c>
    </row>
    <row r="24" spans="1:6">
      <c r="A24" s="30" t="s">
        <v>41</v>
      </c>
      <c r="B24" s="222">
        <f t="shared" si="4"/>
        <v>100</v>
      </c>
      <c r="C24" s="188">
        <f t="shared" si="4"/>
        <v>60.503388189738622</v>
      </c>
      <c r="D24" s="188">
        <f t="shared" si="4"/>
        <v>14.666021297192643</v>
      </c>
      <c r="E24" s="188">
        <f t="shared" si="4"/>
        <v>19.119070667957406</v>
      </c>
      <c r="F24" s="188">
        <f t="shared" si="4"/>
        <v>5.7115198451113258</v>
      </c>
    </row>
    <row r="25" spans="1:6">
      <c r="A25" s="8"/>
      <c r="B25" s="365" t="s">
        <v>11</v>
      </c>
      <c r="C25" s="365"/>
      <c r="D25" s="365"/>
      <c r="E25" s="365"/>
      <c r="F25" s="365"/>
    </row>
    <row r="26" spans="1:6">
      <c r="A26" s="8"/>
      <c r="B26" s="362" t="s">
        <v>5</v>
      </c>
      <c r="C26" s="362"/>
      <c r="D26" s="362"/>
      <c r="E26" s="362"/>
      <c r="F26" s="362"/>
    </row>
    <row r="27" spans="1:6">
      <c r="A27" s="26" t="s">
        <v>29</v>
      </c>
      <c r="B27" s="217">
        <f>B18-B9</f>
        <v>1117</v>
      </c>
      <c r="C27" s="217">
        <f t="shared" ref="C27:F27" si="5">C18-C9</f>
        <v>649</v>
      </c>
      <c r="D27" s="217">
        <f t="shared" si="5"/>
        <v>272</v>
      </c>
      <c r="E27" s="217">
        <f t="shared" si="5"/>
        <v>222</v>
      </c>
      <c r="F27" s="217">
        <f t="shared" si="5"/>
        <v>-26</v>
      </c>
    </row>
    <row r="28" spans="1:6">
      <c r="A28" s="27" t="s">
        <v>30</v>
      </c>
      <c r="B28" s="44">
        <f t="shared" ref="B28:F29" si="6">B19-B10</f>
        <v>500</v>
      </c>
      <c r="C28" s="44">
        <f t="shared" si="6"/>
        <v>229</v>
      </c>
      <c r="D28" s="44">
        <f t="shared" si="6"/>
        <v>154</v>
      </c>
      <c r="E28" s="44">
        <f t="shared" si="6"/>
        <v>132</v>
      </c>
      <c r="F28" s="44">
        <f t="shared" si="6"/>
        <v>-15</v>
      </c>
    </row>
    <row r="29" spans="1:6">
      <c r="A29" s="30" t="s">
        <v>41</v>
      </c>
      <c r="B29" s="41">
        <f t="shared" si="6"/>
        <v>617</v>
      </c>
      <c r="C29" s="41">
        <f t="shared" si="6"/>
        <v>420</v>
      </c>
      <c r="D29" s="41">
        <f t="shared" si="6"/>
        <v>118</v>
      </c>
      <c r="E29" s="41">
        <f t="shared" si="6"/>
        <v>90</v>
      </c>
      <c r="F29" s="41">
        <f t="shared" si="6"/>
        <v>-11</v>
      </c>
    </row>
    <row r="30" spans="1:6">
      <c r="A30" s="8"/>
      <c r="B30" s="364" t="s">
        <v>124</v>
      </c>
      <c r="C30" s="364"/>
      <c r="D30" s="364"/>
      <c r="E30" s="364"/>
      <c r="F30" s="364"/>
    </row>
    <row r="31" spans="1:6">
      <c r="A31" s="26" t="s">
        <v>29</v>
      </c>
      <c r="B31" s="327" t="s">
        <v>103</v>
      </c>
      <c r="C31" s="221">
        <f t="shared" ref="C31:F31" si="7">C22-C13</f>
        <v>-2.0084730081663338E-2</v>
      </c>
      <c r="D31" s="221">
        <f t="shared" si="7"/>
        <v>2.1721956635210482</v>
      </c>
      <c r="E31" s="221">
        <f t="shared" si="7"/>
        <v>0.46642280531689551</v>
      </c>
      <c r="F31" s="221">
        <f t="shared" si="7"/>
        <v>-2.6185337387562795</v>
      </c>
    </row>
    <row r="32" spans="1:6">
      <c r="A32" s="27" t="s">
        <v>30</v>
      </c>
      <c r="B32" s="219" t="s">
        <v>103</v>
      </c>
      <c r="C32" s="219">
        <f t="shared" ref="C32:F33" si="8">C23-C14</f>
        <v>-2.7983543112845766</v>
      </c>
      <c r="D32" s="219">
        <f t="shared" si="8"/>
        <v>2.7015723408613113</v>
      </c>
      <c r="E32" s="219">
        <f t="shared" si="8"/>
        <v>2.2957064653750461</v>
      </c>
      <c r="F32" s="219">
        <f t="shared" si="8"/>
        <v>-2.1989244949517843</v>
      </c>
    </row>
    <row r="33" spans="1:6">
      <c r="A33" s="30" t="s">
        <v>41</v>
      </c>
      <c r="B33" s="327" t="s">
        <v>103</v>
      </c>
      <c r="C33" s="218">
        <f t="shared" si="8"/>
        <v>3.2225048218987311</v>
      </c>
      <c r="D33" s="218">
        <f t="shared" si="8"/>
        <v>1.8985954862885706</v>
      </c>
      <c r="E33" s="218">
        <f t="shared" si="8"/>
        <v>-1.9299286419114701</v>
      </c>
      <c r="F33" s="218">
        <f t="shared" si="8"/>
        <v>-3.1911716662758369</v>
      </c>
    </row>
    <row r="34" spans="1:6" s="3" customFormat="1" ht="30" customHeight="1">
      <c r="A34" s="363" t="s">
        <v>115</v>
      </c>
      <c r="B34" s="363"/>
      <c r="C34" s="363"/>
      <c r="D34" s="363"/>
      <c r="E34" s="363"/>
      <c r="F34" s="363"/>
    </row>
  </sheetData>
  <mergeCells count="13">
    <mergeCell ref="A34:F34"/>
    <mergeCell ref="B16:F16"/>
    <mergeCell ref="B17:F17"/>
    <mergeCell ref="B21:F21"/>
    <mergeCell ref="B25:F25"/>
    <mergeCell ref="B26:F26"/>
    <mergeCell ref="B30:F30"/>
    <mergeCell ref="B12:F12"/>
    <mergeCell ref="A5:A6"/>
    <mergeCell ref="B5:B6"/>
    <mergeCell ref="C5:F5"/>
    <mergeCell ref="B7:F7"/>
    <mergeCell ref="B8:F8"/>
  </mergeCells>
  <hyperlinks>
    <hyperlink ref="A1" location="Inhalt!A1" display="Zurück zum Inhalt"/>
  </hyperlinks>
  <pageMargins left="0.7" right="0.7" top="0.75" bottom="0.75" header="0.3" footer="0.3"/>
  <pageSetup paperSize="9" orientation="portrait" horizontalDpi="4294967293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"/>
  <sheetViews>
    <sheetView workbookViewId="0"/>
  </sheetViews>
  <sheetFormatPr baseColWidth="10" defaultColWidth="8.7265625" defaultRowHeight="14"/>
  <cols>
    <col min="1" max="1" width="23.453125" style="37" customWidth="1"/>
    <col min="2" max="6" width="15.54296875" style="37" customWidth="1"/>
    <col min="7" max="16384" width="8.7265625" style="37"/>
  </cols>
  <sheetData>
    <row r="1" spans="1:6" s="34" customFormat="1" ht="20.25" customHeight="1">
      <c r="A1" s="4" t="s">
        <v>0</v>
      </c>
    </row>
    <row r="2" spans="1:6" s="3" customFormat="1" ht="14.65" customHeight="1">
      <c r="A2" s="35"/>
    </row>
    <row r="3" spans="1:6" s="9" customFormat="1" ht="14.65" customHeight="1">
      <c r="A3" s="36" t="s">
        <v>442</v>
      </c>
    </row>
    <row r="4" spans="1:6" s="3" customFormat="1" ht="14.65" customHeight="1">
      <c r="A4" s="25"/>
    </row>
    <row r="5" spans="1:6" s="3" customFormat="1" ht="14.65" customHeight="1">
      <c r="A5" s="366" t="s">
        <v>207</v>
      </c>
      <c r="B5" s="368" t="s">
        <v>201</v>
      </c>
      <c r="C5" s="366" t="s">
        <v>206</v>
      </c>
      <c r="D5" s="366"/>
      <c r="E5" s="366"/>
      <c r="F5" s="366"/>
    </row>
    <row r="6" spans="1:6" ht="40.15" customHeight="1">
      <c r="A6" s="366"/>
      <c r="B6" s="374"/>
      <c r="C6" s="211" t="s">
        <v>202</v>
      </c>
      <c r="D6" s="211" t="s">
        <v>203</v>
      </c>
      <c r="E6" s="211" t="s">
        <v>204</v>
      </c>
      <c r="F6" s="211" t="s">
        <v>205</v>
      </c>
    </row>
    <row r="7" spans="1:6">
      <c r="A7" s="8"/>
      <c r="B7" s="365">
        <v>2011</v>
      </c>
      <c r="C7" s="365"/>
      <c r="D7" s="365"/>
      <c r="E7" s="365"/>
      <c r="F7" s="365"/>
    </row>
    <row r="8" spans="1:6">
      <c r="A8" s="8"/>
      <c r="B8" s="362" t="s">
        <v>5</v>
      </c>
      <c r="C8" s="362"/>
      <c r="D8" s="362"/>
      <c r="E8" s="362"/>
      <c r="F8" s="362"/>
    </row>
    <row r="9" spans="1:6">
      <c r="A9" s="26" t="s">
        <v>29</v>
      </c>
      <c r="B9" s="216">
        <f>SUM(B10:B11)</f>
        <v>5690</v>
      </c>
      <c r="C9" s="216">
        <f>SUM(C10:C11)</f>
        <v>2797</v>
      </c>
      <c r="D9" s="216">
        <f>SUM(D10:D11)</f>
        <v>785</v>
      </c>
      <c r="E9" s="216">
        <f>SUM(E10:E11)</f>
        <v>1246</v>
      </c>
      <c r="F9" s="216">
        <f>SUM(F10:F11)</f>
        <v>862</v>
      </c>
    </row>
    <row r="10" spans="1:6">
      <c r="A10" s="27" t="s">
        <v>30</v>
      </c>
      <c r="B10" s="43">
        <f>SUM(C10:F10)</f>
        <v>2756</v>
      </c>
      <c r="C10" s="43">
        <v>1182</v>
      </c>
      <c r="D10" s="43">
        <v>416</v>
      </c>
      <c r="E10" s="43">
        <v>560</v>
      </c>
      <c r="F10" s="43">
        <v>598</v>
      </c>
    </row>
    <row r="11" spans="1:6">
      <c r="A11" s="30" t="s">
        <v>41</v>
      </c>
      <c r="B11" s="40">
        <f>SUM(C11:F11)</f>
        <v>2934</v>
      </c>
      <c r="C11" s="40">
        <v>1615</v>
      </c>
      <c r="D11" s="40">
        <v>369</v>
      </c>
      <c r="E11" s="40">
        <v>686</v>
      </c>
      <c r="F11" s="40">
        <v>264</v>
      </c>
    </row>
    <row r="12" spans="1:6">
      <c r="A12" s="8"/>
      <c r="B12" s="364" t="s">
        <v>48</v>
      </c>
      <c r="C12" s="364"/>
      <c r="D12" s="364"/>
      <c r="E12" s="364"/>
      <c r="F12" s="364"/>
    </row>
    <row r="13" spans="1:6">
      <c r="A13" s="26" t="s">
        <v>29</v>
      </c>
      <c r="B13" s="222">
        <f>B9*100/$B9</f>
        <v>100</v>
      </c>
      <c r="C13" s="188">
        <f t="shared" ref="C13:D13" si="0">C9*100/$B9</f>
        <v>49.156414762741655</v>
      </c>
      <c r="D13" s="188">
        <f t="shared" si="0"/>
        <v>13.796133567662565</v>
      </c>
      <c r="E13" s="188">
        <f>E9*100/$B9</f>
        <v>21.898066783831283</v>
      </c>
      <c r="F13" s="188">
        <f t="shared" ref="F13" si="1">F9*100/$B9</f>
        <v>15.149384885764499</v>
      </c>
    </row>
    <row r="14" spans="1:6">
      <c r="A14" s="27" t="s">
        <v>30</v>
      </c>
      <c r="B14" s="223">
        <f t="shared" ref="B14:F15" si="2">B10*100/$B10</f>
        <v>100</v>
      </c>
      <c r="C14" s="189">
        <f t="shared" si="2"/>
        <v>42.888243831640061</v>
      </c>
      <c r="D14" s="189">
        <f t="shared" si="2"/>
        <v>15.09433962264151</v>
      </c>
      <c r="E14" s="189">
        <f t="shared" si="2"/>
        <v>20.319303338171263</v>
      </c>
      <c r="F14" s="189">
        <f t="shared" si="2"/>
        <v>21.69811320754717</v>
      </c>
    </row>
    <row r="15" spans="1:6">
      <c r="A15" s="30" t="s">
        <v>41</v>
      </c>
      <c r="B15" s="222">
        <f t="shared" si="2"/>
        <v>100</v>
      </c>
      <c r="C15" s="188">
        <f t="shared" si="2"/>
        <v>55.044308111792773</v>
      </c>
      <c r="D15" s="188">
        <f t="shared" si="2"/>
        <v>12.576687116564417</v>
      </c>
      <c r="E15" s="188">
        <f t="shared" si="2"/>
        <v>23.381049761417859</v>
      </c>
      <c r="F15" s="188">
        <f t="shared" si="2"/>
        <v>8.997955010224949</v>
      </c>
    </row>
    <row r="16" spans="1:6">
      <c r="A16" s="8"/>
      <c r="B16" s="365">
        <v>2015</v>
      </c>
      <c r="C16" s="365"/>
      <c r="D16" s="365"/>
      <c r="E16" s="365"/>
      <c r="F16" s="365"/>
    </row>
    <row r="17" spans="1:6">
      <c r="A17" s="8"/>
      <c r="B17" s="362" t="s">
        <v>5</v>
      </c>
      <c r="C17" s="362"/>
      <c r="D17" s="362"/>
      <c r="E17" s="362"/>
      <c r="F17" s="362"/>
    </row>
    <row r="18" spans="1:6">
      <c r="A18" s="26" t="s">
        <v>29</v>
      </c>
      <c r="B18" s="216">
        <f>SUM(B19:B20)</f>
        <v>7796</v>
      </c>
      <c r="C18" s="216">
        <f>SUM(C19:C20)</f>
        <v>3825</v>
      </c>
      <c r="D18" s="216">
        <f>SUM(D19:D20)</f>
        <v>1389</v>
      </c>
      <c r="E18" s="216">
        <f>SUM(E19:E20)</f>
        <v>1727</v>
      </c>
      <c r="F18" s="216">
        <f>SUM(F19:F20)</f>
        <v>855</v>
      </c>
    </row>
    <row r="19" spans="1:6">
      <c r="A19" s="27" t="s">
        <v>30</v>
      </c>
      <c r="B19" s="43">
        <f>SUM(C19:F19)</f>
        <v>3279</v>
      </c>
      <c r="C19" s="43">
        <v>1371</v>
      </c>
      <c r="D19" s="43">
        <v>605</v>
      </c>
      <c r="E19" s="43">
        <v>734</v>
      </c>
      <c r="F19" s="43">
        <v>569</v>
      </c>
    </row>
    <row r="20" spans="1:6">
      <c r="A20" s="30" t="s">
        <v>41</v>
      </c>
      <c r="B20" s="40">
        <f>SUM(C20:F20)</f>
        <v>4517</v>
      </c>
      <c r="C20" s="40">
        <v>2454</v>
      </c>
      <c r="D20" s="40">
        <v>784</v>
      </c>
      <c r="E20" s="40">
        <v>993</v>
      </c>
      <c r="F20" s="40">
        <v>286</v>
      </c>
    </row>
    <row r="21" spans="1:6">
      <c r="A21" s="8"/>
      <c r="B21" s="364" t="s">
        <v>48</v>
      </c>
      <c r="C21" s="364"/>
      <c r="D21" s="364"/>
      <c r="E21" s="364"/>
      <c r="F21" s="364"/>
    </row>
    <row r="22" spans="1:6">
      <c r="A22" s="26" t="s">
        <v>29</v>
      </c>
      <c r="B22" s="222">
        <f>B18*100/$B18</f>
        <v>100</v>
      </c>
      <c r="C22" s="188">
        <f t="shared" ref="C22:F22" si="3">C18*100/$B18</f>
        <v>49.063622370446382</v>
      </c>
      <c r="D22" s="188">
        <f t="shared" si="3"/>
        <v>17.816829143150333</v>
      </c>
      <c r="E22" s="188">
        <f>E18*100/$B18</f>
        <v>22.152385838891739</v>
      </c>
      <c r="F22" s="188">
        <f t="shared" si="3"/>
        <v>10.967162647511545</v>
      </c>
    </row>
    <row r="23" spans="1:6">
      <c r="A23" s="27" t="s">
        <v>30</v>
      </c>
      <c r="B23" s="223">
        <f t="shared" ref="B23:F24" si="4">B19*100/$B19</f>
        <v>100</v>
      </c>
      <c r="C23" s="189">
        <f t="shared" si="4"/>
        <v>41.811527904849036</v>
      </c>
      <c r="D23" s="189">
        <f t="shared" si="4"/>
        <v>18.450747179017995</v>
      </c>
      <c r="E23" s="189">
        <f t="shared" si="4"/>
        <v>22.384873437023483</v>
      </c>
      <c r="F23" s="189">
        <f t="shared" si="4"/>
        <v>17.352851479109486</v>
      </c>
    </row>
    <row r="24" spans="1:6">
      <c r="A24" s="30" t="s">
        <v>41</v>
      </c>
      <c r="B24" s="222">
        <f t="shared" si="4"/>
        <v>100</v>
      </c>
      <c r="C24" s="188">
        <f t="shared" si="4"/>
        <v>54.328093867611244</v>
      </c>
      <c r="D24" s="188">
        <f t="shared" si="4"/>
        <v>17.356652645561212</v>
      </c>
      <c r="E24" s="188">
        <f t="shared" si="4"/>
        <v>21.983617445206995</v>
      </c>
      <c r="F24" s="188">
        <f t="shared" si="4"/>
        <v>6.3316360416205448</v>
      </c>
    </row>
    <row r="25" spans="1:6">
      <c r="A25" s="8"/>
      <c r="B25" s="365" t="s">
        <v>11</v>
      </c>
      <c r="C25" s="365"/>
      <c r="D25" s="365"/>
      <c r="E25" s="365"/>
      <c r="F25" s="365"/>
    </row>
    <row r="26" spans="1:6">
      <c r="A26" s="8"/>
      <c r="B26" s="362" t="s">
        <v>5</v>
      </c>
      <c r="C26" s="362"/>
      <c r="D26" s="362"/>
      <c r="E26" s="362"/>
      <c r="F26" s="362"/>
    </row>
    <row r="27" spans="1:6">
      <c r="A27" s="26" t="s">
        <v>29</v>
      </c>
      <c r="B27" s="217">
        <f>B18-B9</f>
        <v>2106</v>
      </c>
      <c r="C27" s="217">
        <f t="shared" ref="C27:F27" si="5">C18-C9</f>
        <v>1028</v>
      </c>
      <c r="D27" s="217">
        <f t="shared" si="5"/>
        <v>604</v>
      </c>
      <c r="E27" s="217">
        <f t="shared" si="5"/>
        <v>481</v>
      </c>
      <c r="F27" s="217">
        <f t="shared" si="5"/>
        <v>-7</v>
      </c>
    </row>
    <row r="28" spans="1:6">
      <c r="A28" s="27" t="s">
        <v>30</v>
      </c>
      <c r="B28" s="44">
        <f t="shared" ref="B28:F29" si="6">B19-B10</f>
        <v>523</v>
      </c>
      <c r="C28" s="44">
        <f t="shared" si="6"/>
        <v>189</v>
      </c>
      <c r="D28" s="44">
        <f t="shared" si="6"/>
        <v>189</v>
      </c>
      <c r="E28" s="44">
        <f t="shared" si="6"/>
        <v>174</v>
      </c>
      <c r="F28" s="44">
        <f t="shared" si="6"/>
        <v>-29</v>
      </c>
    </row>
    <row r="29" spans="1:6">
      <c r="A29" s="30" t="s">
        <v>41</v>
      </c>
      <c r="B29" s="41">
        <f t="shared" si="6"/>
        <v>1583</v>
      </c>
      <c r="C29" s="41">
        <f t="shared" si="6"/>
        <v>839</v>
      </c>
      <c r="D29" s="41">
        <f t="shared" si="6"/>
        <v>415</v>
      </c>
      <c r="E29" s="41">
        <f t="shared" si="6"/>
        <v>307</v>
      </c>
      <c r="F29" s="41">
        <f t="shared" si="6"/>
        <v>22</v>
      </c>
    </row>
    <row r="30" spans="1:6">
      <c r="A30" s="8"/>
      <c r="B30" s="364" t="s">
        <v>124</v>
      </c>
      <c r="C30" s="364"/>
      <c r="D30" s="364"/>
      <c r="E30" s="364"/>
      <c r="F30" s="364"/>
    </row>
    <row r="31" spans="1:6">
      <c r="A31" s="26" t="s">
        <v>29</v>
      </c>
      <c r="B31" s="327" t="s">
        <v>103</v>
      </c>
      <c r="C31" s="221">
        <f t="shared" ref="C31:F31" si="7">C22-C13</f>
        <v>-9.2792392295272919E-2</v>
      </c>
      <c r="D31" s="221">
        <f t="shared" si="7"/>
        <v>4.0206955754877676</v>
      </c>
      <c r="E31" s="221">
        <f t="shared" si="7"/>
        <v>0.25431905506045638</v>
      </c>
      <c r="F31" s="221">
        <f t="shared" si="7"/>
        <v>-4.1822222382529546</v>
      </c>
    </row>
    <row r="32" spans="1:6">
      <c r="A32" s="27" t="s">
        <v>30</v>
      </c>
      <c r="B32" s="219" t="s">
        <v>103</v>
      </c>
      <c r="C32" s="219">
        <f t="shared" ref="C32:F33" si="8">C23-C14</f>
        <v>-1.0767159267910245</v>
      </c>
      <c r="D32" s="219">
        <f t="shared" si="8"/>
        <v>3.3564075563764852</v>
      </c>
      <c r="E32" s="219">
        <f t="shared" si="8"/>
        <v>2.0655700988522199</v>
      </c>
      <c r="F32" s="219">
        <f t="shared" si="8"/>
        <v>-4.3452617284376842</v>
      </c>
    </row>
    <row r="33" spans="1:6">
      <c r="A33" s="30" t="s">
        <v>41</v>
      </c>
      <c r="B33" s="327" t="s">
        <v>103</v>
      </c>
      <c r="C33" s="218">
        <f t="shared" si="8"/>
        <v>-0.71621424418152912</v>
      </c>
      <c r="D33" s="218">
        <f t="shared" si="8"/>
        <v>4.7799655289967955</v>
      </c>
      <c r="E33" s="218">
        <f t="shared" si="8"/>
        <v>-1.3974323162108639</v>
      </c>
      <c r="F33" s="218">
        <f t="shared" si="8"/>
        <v>-2.6663189686044042</v>
      </c>
    </row>
    <row r="34" spans="1:6" s="3" customFormat="1" ht="30" customHeight="1">
      <c r="A34" s="363" t="s">
        <v>115</v>
      </c>
      <c r="B34" s="363"/>
      <c r="C34" s="363"/>
      <c r="D34" s="363"/>
      <c r="E34" s="363"/>
      <c r="F34" s="363"/>
    </row>
  </sheetData>
  <mergeCells count="13">
    <mergeCell ref="A34:F34"/>
    <mergeCell ref="B16:F16"/>
    <mergeCell ref="B17:F17"/>
    <mergeCell ref="B21:F21"/>
    <mergeCell ref="B25:F25"/>
    <mergeCell ref="B26:F26"/>
    <mergeCell ref="B30:F30"/>
    <mergeCell ref="B12:F12"/>
    <mergeCell ref="A5:A6"/>
    <mergeCell ref="B5:B6"/>
    <mergeCell ref="C5:F5"/>
    <mergeCell ref="B7:F7"/>
    <mergeCell ref="B8:F8"/>
  </mergeCells>
  <hyperlinks>
    <hyperlink ref="A1" location="Inhalt!A1" display="Zurück zum Inhalt"/>
  </hyperlinks>
  <pageMargins left="0.7" right="0.7" top="0.75" bottom="0.75" header="0.3" footer="0.3"/>
  <pageSetup paperSize="9" orientation="portrait" horizontalDpi="4294967293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"/>
  <sheetViews>
    <sheetView workbookViewId="0"/>
  </sheetViews>
  <sheetFormatPr baseColWidth="10" defaultColWidth="8.7265625" defaultRowHeight="14"/>
  <cols>
    <col min="1" max="1" width="23.453125" style="37" customWidth="1"/>
    <col min="2" max="6" width="15.54296875" style="37" customWidth="1"/>
    <col min="7" max="16384" width="8.7265625" style="37"/>
  </cols>
  <sheetData>
    <row r="1" spans="1:6" s="34" customFormat="1" ht="20.25" customHeight="1">
      <c r="A1" s="4" t="s">
        <v>0</v>
      </c>
    </row>
    <row r="2" spans="1:6" s="3" customFormat="1" ht="14.65" customHeight="1">
      <c r="A2" s="35"/>
    </row>
    <row r="3" spans="1:6" s="9" customFormat="1" ht="14.65" customHeight="1">
      <c r="A3" s="36" t="s">
        <v>443</v>
      </c>
    </row>
    <row r="4" spans="1:6" s="3" customFormat="1" ht="14.65" customHeight="1">
      <c r="A4" s="25"/>
    </row>
    <row r="5" spans="1:6" s="3" customFormat="1" ht="14.65" customHeight="1">
      <c r="A5" s="366" t="s">
        <v>207</v>
      </c>
      <c r="B5" s="368" t="s">
        <v>201</v>
      </c>
      <c r="C5" s="366" t="s">
        <v>206</v>
      </c>
      <c r="D5" s="366"/>
      <c r="E5" s="366"/>
      <c r="F5" s="366"/>
    </row>
    <row r="6" spans="1:6" ht="40.15" customHeight="1">
      <c r="A6" s="366"/>
      <c r="B6" s="374"/>
      <c r="C6" s="211" t="s">
        <v>202</v>
      </c>
      <c r="D6" s="211" t="s">
        <v>203</v>
      </c>
      <c r="E6" s="211" t="s">
        <v>204</v>
      </c>
      <c r="F6" s="211" t="s">
        <v>205</v>
      </c>
    </row>
    <row r="7" spans="1:6">
      <c r="A7" s="8"/>
      <c r="B7" s="365">
        <v>2011</v>
      </c>
      <c r="C7" s="365"/>
      <c r="D7" s="365"/>
      <c r="E7" s="365"/>
      <c r="F7" s="365"/>
    </row>
    <row r="8" spans="1:6">
      <c r="A8" s="8"/>
      <c r="B8" s="362" t="s">
        <v>5</v>
      </c>
      <c r="C8" s="362"/>
      <c r="D8" s="362"/>
      <c r="E8" s="362"/>
      <c r="F8" s="362"/>
    </row>
    <row r="9" spans="1:6">
      <c r="A9" s="26" t="s">
        <v>29</v>
      </c>
      <c r="B9" s="216">
        <f>SUM(B10:B11)</f>
        <v>2066</v>
      </c>
      <c r="C9" s="216">
        <f>SUM(C10:C11)</f>
        <v>1285</v>
      </c>
      <c r="D9" s="216">
        <f>SUM(D10:D11)</f>
        <v>281</v>
      </c>
      <c r="E9" s="216">
        <f>SUM(E10:E11)</f>
        <v>373</v>
      </c>
      <c r="F9" s="216">
        <f>SUM(F10:F11)</f>
        <v>127</v>
      </c>
    </row>
    <row r="10" spans="1:6">
      <c r="A10" s="27" t="s">
        <v>30</v>
      </c>
      <c r="B10" s="43">
        <f>SUM(C10:F10)</f>
        <v>1341</v>
      </c>
      <c r="C10" s="43">
        <v>812</v>
      </c>
      <c r="D10" s="43">
        <v>194</v>
      </c>
      <c r="E10" s="43">
        <v>235</v>
      </c>
      <c r="F10" s="43">
        <v>100</v>
      </c>
    </row>
    <row r="11" spans="1:6">
      <c r="A11" s="30" t="s">
        <v>41</v>
      </c>
      <c r="B11" s="40">
        <f>SUM(C11:F11)</f>
        <v>725</v>
      </c>
      <c r="C11" s="40">
        <v>473</v>
      </c>
      <c r="D11" s="40">
        <v>87</v>
      </c>
      <c r="E11" s="40">
        <v>138</v>
      </c>
      <c r="F11" s="40">
        <v>27</v>
      </c>
    </row>
    <row r="12" spans="1:6">
      <c r="A12" s="8"/>
      <c r="B12" s="364" t="s">
        <v>48</v>
      </c>
      <c r="C12" s="364"/>
      <c r="D12" s="364"/>
      <c r="E12" s="364"/>
      <c r="F12" s="364"/>
    </row>
    <row r="13" spans="1:6">
      <c r="A13" s="26" t="s">
        <v>29</v>
      </c>
      <c r="B13" s="222">
        <f>B9*100/$B9</f>
        <v>100</v>
      </c>
      <c r="C13" s="188">
        <f t="shared" ref="C13:D13" si="0">C9*100/$B9</f>
        <v>62.197483059051308</v>
      </c>
      <c r="D13" s="188">
        <f t="shared" si="0"/>
        <v>13.601161665053244</v>
      </c>
      <c r="E13" s="188">
        <f>E9*100/$B9</f>
        <v>18.054211035818007</v>
      </c>
      <c r="F13" s="188">
        <f t="shared" ref="F13" si="1">F9*100/$B9</f>
        <v>6.1471442400774441</v>
      </c>
    </row>
    <row r="14" spans="1:6">
      <c r="A14" s="27" t="s">
        <v>30</v>
      </c>
      <c r="B14" s="223">
        <f t="shared" ref="B14:F15" si="2">B10*100/$B10</f>
        <v>100</v>
      </c>
      <c r="C14" s="189">
        <f t="shared" si="2"/>
        <v>60.551826994780015</v>
      </c>
      <c r="D14" s="189">
        <f t="shared" si="2"/>
        <v>14.466815809097689</v>
      </c>
      <c r="E14" s="189">
        <f t="shared" si="2"/>
        <v>17.524235645041013</v>
      </c>
      <c r="F14" s="189">
        <f t="shared" si="2"/>
        <v>7.4571215510812827</v>
      </c>
    </row>
    <row r="15" spans="1:6">
      <c r="A15" s="30" t="s">
        <v>41</v>
      </c>
      <c r="B15" s="222">
        <f t="shared" si="2"/>
        <v>100</v>
      </c>
      <c r="C15" s="188">
        <f t="shared" si="2"/>
        <v>65.241379310344826</v>
      </c>
      <c r="D15" s="188">
        <f t="shared" si="2"/>
        <v>12</v>
      </c>
      <c r="E15" s="188">
        <f t="shared" si="2"/>
        <v>19.03448275862069</v>
      </c>
      <c r="F15" s="188">
        <f t="shared" si="2"/>
        <v>3.7241379310344827</v>
      </c>
    </row>
    <row r="16" spans="1:6">
      <c r="A16" s="8"/>
      <c r="B16" s="365">
        <v>2015</v>
      </c>
      <c r="C16" s="365"/>
      <c r="D16" s="365"/>
      <c r="E16" s="365"/>
      <c r="F16" s="365"/>
    </row>
    <row r="17" spans="1:6">
      <c r="A17" s="8"/>
      <c r="B17" s="362" t="s">
        <v>5</v>
      </c>
      <c r="C17" s="362"/>
      <c r="D17" s="362"/>
      <c r="E17" s="362"/>
      <c r="F17" s="362"/>
    </row>
    <row r="18" spans="1:6">
      <c r="A18" s="26" t="s">
        <v>29</v>
      </c>
      <c r="B18" s="216">
        <f>SUM(B19:B20)</f>
        <v>2483</v>
      </c>
      <c r="C18" s="216">
        <f>SUM(C19:C20)</f>
        <v>1510</v>
      </c>
      <c r="D18" s="216">
        <f>SUM(D19:D20)</f>
        <v>385</v>
      </c>
      <c r="E18" s="216">
        <f>SUM(E19:E20)</f>
        <v>475</v>
      </c>
      <c r="F18" s="216">
        <f>SUM(F19:F20)</f>
        <v>113</v>
      </c>
    </row>
    <row r="19" spans="1:6">
      <c r="A19" s="27" t="s">
        <v>30</v>
      </c>
      <c r="B19" s="43">
        <f>SUM(C19:F19)</f>
        <v>1591</v>
      </c>
      <c r="C19" s="43">
        <v>918</v>
      </c>
      <c r="D19" s="43">
        <v>277</v>
      </c>
      <c r="E19" s="43">
        <v>309</v>
      </c>
      <c r="F19" s="43">
        <v>87</v>
      </c>
    </row>
    <row r="20" spans="1:6">
      <c r="A20" s="30" t="s">
        <v>41</v>
      </c>
      <c r="B20" s="40">
        <f>SUM(C20:F20)</f>
        <v>892</v>
      </c>
      <c r="C20" s="40">
        <v>592</v>
      </c>
      <c r="D20" s="40">
        <v>108</v>
      </c>
      <c r="E20" s="40">
        <v>166</v>
      </c>
      <c r="F20" s="40">
        <v>26</v>
      </c>
    </row>
    <row r="21" spans="1:6">
      <c r="A21" s="8"/>
      <c r="B21" s="364" t="s">
        <v>48</v>
      </c>
      <c r="C21" s="364"/>
      <c r="D21" s="364"/>
      <c r="E21" s="364"/>
      <c r="F21" s="364"/>
    </row>
    <row r="22" spans="1:6">
      <c r="A22" s="26" t="s">
        <v>29</v>
      </c>
      <c r="B22" s="222">
        <f>B18*100/$B18</f>
        <v>100</v>
      </c>
      <c r="C22" s="188">
        <f t="shared" ref="C22:F22" si="3">C18*100/$B18</f>
        <v>60.813532017720497</v>
      </c>
      <c r="D22" s="188">
        <f t="shared" si="3"/>
        <v>15.505436971405558</v>
      </c>
      <c r="E22" s="188">
        <f>E18*100/$B18</f>
        <v>19.130084575110754</v>
      </c>
      <c r="F22" s="188">
        <f t="shared" si="3"/>
        <v>4.5509464357631897</v>
      </c>
    </row>
    <row r="23" spans="1:6">
      <c r="A23" s="27" t="s">
        <v>30</v>
      </c>
      <c r="B23" s="223">
        <f t="shared" ref="B23:F24" si="4">B19*100/$B19</f>
        <v>100</v>
      </c>
      <c r="C23" s="189">
        <f t="shared" si="4"/>
        <v>57.699560025141423</v>
      </c>
      <c r="D23" s="189">
        <f t="shared" si="4"/>
        <v>17.410433689503456</v>
      </c>
      <c r="E23" s="189">
        <f t="shared" si="4"/>
        <v>19.421747328724074</v>
      </c>
      <c r="F23" s="189">
        <f t="shared" si="4"/>
        <v>5.4682589566310495</v>
      </c>
    </row>
    <row r="24" spans="1:6">
      <c r="A24" s="30" t="s">
        <v>41</v>
      </c>
      <c r="B24" s="222">
        <f t="shared" si="4"/>
        <v>100</v>
      </c>
      <c r="C24" s="188">
        <f t="shared" si="4"/>
        <v>66.367713004484301</v>
      </c>
      <c r="D24" s="188">
        <f t="shared" si="4"/>
        <v>12.107623318385651</v>
      </c>
      <c r="E24" s="188">
        <f t="shared" si="4"/>
        <v>18.609865470852018</v>
      </c>
      <c r="F24" s="188">
        <f t="shared" si="4"/>
        <v>2.9147982062780269</v>
      </c>
    </row>
    <row r="25" spans="1:6">
      <c r="A25" s="8"/>
      <c r="B25" s="365" t="s">
        <v>11</v>
      </c>
      <c r="C25" s="365"/>
      <c r="D25" s="365"/>
      <c r="E25" s="365"/>
      <c r="F25" s="365"/>
    </row>
    <row r="26" spans="1:6">
      <c r="A26" s="8"/>
      <c r="B26" s="362" t="s">
        <v>5</v>
      </c>
      <c r="C26" s="362"/>
      <c r="D26" s="362"/>
      <c r="E26" s="362"/>
      <c r="F26" s="362"/>
    </row>
    <row r="27" spans="1:6">
      <c r="A27" s="26" t="s">
        <v>29</v>
      </c>
      <c r="B27" s="217">
        <f>B18-B9</f>
        <v>417</v>
      </c>
      <c r="C27" s="217">
        <f t="shared" ref="C27:F27" si="5">C18-C9</f>
        <v>225</v>
      </c>
      <c r="D27" s="217">
        <f t="shared" si="5"/>
        <v>104</v>
      </c>
      <c r="E27" s="217">
        <f t="shared" si="5"/>
        <v>102</v>
      </c>
      <c r="F27" s="217">
        <f t="shared" si="5"/>
        <v>-14</v>
      </c>
    </row>
    <row r="28" spans="1:6">
      <c r="A28" s="27" t="s">
        <v>30</v>
      </c>
      <c r="B28" s="44">
        <f t="shared" ref="B28:F29" si="6">B19-B10</f>
        <v>250</v>
      </c>
      <c r="C28" s="44">
        <f t="shared" si="6"/>
        <v>106</v>
      </c>
      <c r="D28" s="44">
        <f t="shared" si="6"/>
        <v>83</v>
      </c>
      <c r="E28" s="44">
        <f t="shared" si="6"/>
        <v>74</v>
      </c>
      <c r="F28" s="44">
        <f t="shared" si="6"/>
        <v>-13</v>
      </c>
    </row>
    <row r="29" spans="1:6">
      <c r="A29" s="30" t="s">
        <v>41</v>
      </c>
      <c r="B29" s="41">
        <f t="shared" si="6"/>
        <v>167</v>
      </c>
      <c r="C29" s="41">
        <f t="shared" si="6"/>
        <v>119</v>
      </c>
      <c r="D29" s="41">
        <f t="shared" si="6"/>
        <v>21</v>
      </c>
      <c r="E29" s="41">
        <f t="shared" si="6"/>
        <v>28</v>
      </c>
      <c r="F29" s="41">
        <f t="shared" si="6"/>
        <v>-1</v>
      </c>
    </row>
    <row r="30" spans="1:6">
      <c r="A30" s="8"/>
      <c r="B30" s="364" t="s">
        <v>124</v>
      </c>
      <c r="C30" s="364"/>
      <c r="D30" s="364"/>
      <c r="E30" s="364"/>
      <c r="F30" s="364"/>
    </row>
    <row r="31" spans="1:6">
      <c r="A31" s="26" t="s">
        <v>29</v>
      </c>
      <c r="B31" s="327" t="s">
        <v>103</v>
      </c>
      <c r="C31" s="221">
        <f t="shared" ref="C31:F31" si="7">C22-C13</f>
        <v>-1.3839510413308105</v>
      </c>
      <c r="D31" s="221">
        <f t="shared" si="7"/>
        <v>1.9042753063523143</v>
      </c>
      <c r="E31" s="221">
        <f t="shared" si="7"/>
        <v>1.075873539292747</v>
      </c>
      <c r="F31" s="221">
        <f t="shared" si="7"/>
        <v>-1.5961978043142544</v>
      </c>
    </row>
    <row r="32" spans="1:6">
      <c r="A32" s="27" t="s">
        <v>30</v>
      </c>
      <c r="B32" s="219" t="s">
        <v>103</v>
      </c>
      <c r="C32" s="219">
        <f t="shared" ref="C32:F33" si="8">C23-C14</f>
        <v>-2.8522669696385918</v>
      </c>
      <c r="D32" s="219">
        <f t="shared" si="8"/>
        <v>2.9436178804057676</v>
      </c>
      <c r="E32" s="219">
        <f t="shared" si="8"/>
        <v>1.8975116836830601</v>
      </c>
      <c r="F32" s="219">
        <f t="shared" si="8"/>
        <v>-1.9888625944502332</v>
      </c>
    </row>
    <row r="33" spans="1:6">
      <c r="A33" s="30" t="s">
        <v>41</v>
      </c>
      <c r="B33" s="327" t="s">
        <v>103</v>
      </c>
      <c r="C33" s="218">
        <f t="shared" si="8"/>
        <v>1.1263336941394755</v>
      </c>
      <c r="D33" s="218">
        <f t="shared" si="8"/>
        <v>0.10762331838565053</v>
      </c>
      <c r="E33" s="218">
        <f t="shared" si="8"/>
        <v>-0.42461728776867247</v>
      </c>
      <c r="F33" s="218">
        <f t="shared" si="8"/>
        <v>-0.80933972475645577</v>
      </c>
    </row>
    <row r="34" spans="1:6" s="3" customFormat="1" ht="30" customHeight="1">
      <c r="A34" s="363" t="s">
        <v>115</v>
      </c>
      <c r="B34" s="363"/>
      <c r="C34" s="363"/>
      <c r="D34" s="363"/>
      <c r="E34" s="363"/>
      <c r="F34" s="363"/>
    </row>
  </sheetData>
  <mergeCells count="13">
    <mergeCell ref="A34:F34"/>
    <mergeCell ref="B16:F16"/>
    <mergeCell ref="B17:F17"/>
    <mergeCell ref="B21:F21"/>
    <mergeCell ref="B25:F25"/>
    <mergeCell ref="B26:F26"/>
    <mergeCell ref="B30:F30"/>
    <mergeCell ref="B12:F12"/>
    <mergeCell ref="A5:A6"/>
    <mergeCell ref="B5:B6"/>
    <mergeCell ref="C5:F5"/>
    <mergeCell ref="B7:F7"/>
    <mergeCell ref="B8:F8"/>
  </mergeCells>
  <hyperlinks>
    <hyperlink ref="A1" location="Inhalt!A1" display="Zurück zum Inhalt"/>
  </hyperlinks>
  <pageMargins left="0.7" right="0.7" top="0.75" bottom="0.75" header="0.3" footer="0.3"/>
  <pageSetup paperSize="9" orientation="portrait" horizontalDpi="4294967293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7"/>
  <sheetViews>
    <sheetView zoomScaleNormal="100" workbookViewId="0"/>
  </sheetViews>
  <sheetFormatPr baseColWidth="10" defaultColWidth="10.81640625" defaultRowHeight="11.5"/>
  <cols>
    <col min="1" max="1" width="23.54296875" style="3" customWidth="1"/>
    <col min="2" max="16" width="10.54296875" style="3" customWidth="1"/>
    <col min="17" max="16384" width="10.81640625" style="3"/>
  </cols>
  <sheetData>
    <row r="1" spans="1:16" s="5" customFormat="1" ht="20.25" customHeight="1">
      <c r="A1" s="4" t="s">
        <v>0</v>
      </c>
      <c r="B1" s="4"/>
      <c r="C1" s="4"/>
      <c r="E1" s="4"/>
      <c r="F1" s="4"/>
      <c r="H1" s="4"/>
      <c r="I1" s="4"/>
      <c r="K1" s="4"/>
      <c r="L1" s="4"/>
      <c r="N1" s="4"/>
      <c r="O1" s="4"/>
    </row>
    <row r="2" spans="1:16" s="2" customFormat="1" ht="12.5">
      <c r="A2" s="1"/>
      <c r="B2" s="1"/>
      <c r="C2" s="1"/>
      <c r="E2" s="1"/>
      <c r="F2" s="1"/>
      <c r="H2" s="1"/>
      <c r="I2" s="1"/>
      <c r="K2" s="1"/>
      <c r="L2" s="1"/>
      <c r="N2" s="1"/>
      <c r="O2" s="1"/>
    </row>
    <row r="3" spans="1:16" s="2" customFormat="1" ht="14.65" customHeight="1">
      <c r="A3" s="9" t="s">
        <v>282</v>
      </c>
      <c r="B3" s="9"/>
      <c r="C3" s="9"/>
      <c r="D3" s="282"/>
      <c r="E3" s="9"/>
      <c r="F3" s="9"/>
      <c r="G3" s="282"/>
      <c r="H3" s="9"/>
      <c r="I3" s="9"/>
      <c r="J3" s="282"/>
      <c r="K3" s="9"/>
      <c r="L3" s="9"/>
      <c r="M3" s="282"/>
      <c r="N3" s="9"/>
      <c r="O3" s="9"/>
      <c r="P3" s="282"/>
    </row>
    <row r="4" spans="1:16" ht="14.65" customHeight="1" thickBot="1"/>
    <row r="5" spans="1:16" s="11" customFormat="1" ht="45" customHeight="1" thickBot="1">
      <c r="A5" s="382" t="s">
        <v>64</v>
      </c>
      <c r="B5" s="394">
        <v>2011</v>
      </c>
      <c r="C5" s="395"/>
      <c r="D5" s="396"/>
      <c r="E5" s="394">
        <v>2012</v>
      </c>
      <c r="F5" s="395"/>
      <c r="G5" s="396"/>
      <c r="H5" s="394">
        <v>2013</v>
      </c>
      <c r="I5" s="395"/>
      <c r="J5" s="396"/>
      <c r="K5" s="394">
        <v>2014</v>
      </c>
      <c r="L5" s="395"/>
      <c r="M5" s="396"/>
      <c r="N5" s="394">
        <v>2015</v>
      </c>
      <c r="O5" s="395"/>
      <c r="P5" s="396"/>
    </row>
    <row r="6" spans="1:16" s="11" customFormat="1" ht="45" customHeight="1" thickBot="1">
      <c r="A6" s="399"/>
      <c r="B6" s="137" t="s">
        <v>54</v>
      </c>
      <c r="C6" s="402" t="s">
        <v>111</v>
      </c>
      <c r="D6" s="403"/>
      <c r="E6" s="137" t="s">
        <v>54</v>
      </c>
      <c r="F6" s="402" t="s">
        <v>111</v>
      </c>
      <c r="G6" s="403"/>
      <c r="H6" s="137" t="s">
        <v>54</v>
      </c>
      <c r="I6" s="402" t="s">
        <v>111</v>
      </c>
      <c r="J6" s="403"/>
      <c r="K6" s="137" t="s">
        <v>54</v>
      </c>
      <c r="L6" s="402" t="s">
        <v>111</v>
      </c>
      <c r="M6" s="403"/>
      <c r="N6" s="137" t="s">
        <v>54</v>
      </c>
      <c r="O6" s="402" t="s">
        <v>111</v>
      </c>
      <c r="P6" s="403"/>
    </row>
    <row r="7" spans="1:16" ht="14.65" customHeight="1" thickBot="1">
      <c r="A7" s="139"/>
      <c r="B7" s="365" t="s">
        <v>54</v>
      </c>
      <c r="C7" s="365"/>
      <c r="D7" s="365"/>
      <c r="E7" s="365"/>
      <c r="F7" s="365"/>
      <c r="G7" s="365"/>
      <c r="H7" s="365" t="s">
        <v>54</v>
      </c>
      <c r="I7" s="365"/>
      <c r="J7" s="365"/>
      <c r="K7" s="365"/>
      <c r="L7" s="365"/>
      <c r="M7" s="365"/>
      <c r="N7" s="365"/>
      <c r="O7" s="365"/>
      <c r="P7" s="365"/>
    </row>
    <row r="8" spans="1:16" ht="14.65" customHeight="1" thickBot="1">
      <c r="A8" s="139"/>
      <c r="B8" s="362" t="s">
        <v>5</v>
      </c>
      <c r="C8" s="362"/>
      <c r="D8" s="134" t="s">
        <v>50</v>
      </c>
      <c r="E8" s="362" t="s">
        <v>5</v>
      </c>
      <c r="F8" s="362"/>
      <c r="G8" s="134" t="s">
        <v>50</v>
      </c>
      <c r="H8" s="362" t="s">
        <v>5</v>
      </c>
      <c r="I8" s="362"/>
      <c r="J8" s="134" t="s">
        <v>50</v>
      </c>
      <c r="K8" s="362" t="s">
        <v>5</v>
      </c>
      <c r="L8" s="362"/>
      <c r="M8" s="134" t="s">
        <v>50</v>
      </c>
      <c r="N8" s="362" t="s">
        <v>5</v>
      </c>
      <c r="O8" s="362"/>
      <c r="P8" s="134" t="s">
        <v>50</v>
      </c>
    </row>
    <row r="9" spans="1:16" ht="14.65" customHeight="1" thickBot="1">
      <c r="A9" s="26" t="s">
        <v>1</v>
      </c>
      <c r="B9" s="146">
        <f>B19+B29+B39</f>
        <v>3122700</v>
      </c>
      <c r="C9" s="146">
        <f>C19+C29+C39</f>
        <v>791288</v>
      </c>
      <c r="D9" s="143">
        <f>C9*100/B9</f>
        <v>25.33986614148013</v>
      </c>
      <c r="E9" s="146">
        <f t="shared" ref="E9:F16" si="0">E19+E29+E39</f>
        <v>3163599</v>
      </c>
      <c r="F9" s="146">
        <f t="shared" si="0"/>
        <v>813689</v>
      </c>
      <c r="G9" s="143">
        <f>F9*100/E9</f>
        <v>25.720358364002518</v>
      </c>
      <c r="H9" s="146">
        <f>H19+H29+H39</f>
        <v>3213165</v>
      </c>
      <c r="I9" s="146">
        <f>I19+I29+I39</f>
        <v>823941</v>
      </c>
      <c r="J9" s="143">
        <f>I9*100/H9</f>
        <v>25.642660741045045</v>
      </c>
      <c r="K9" s="146">
        <f>K19+K29+K39</f>
        <v>3285126</v>
      </c>
      <c r="L9" s="146">
        <f>L19+L29+L39</f>
        <v>838401</v>
      </c>
      <c r="M9" s="143">
        <f>L9*100/K9</f>
        <v>25.521121564287032</v>
      </c>
      <c r="N9" s="146">
        <f>N19+N29+N39</f>
        <v>3341786</v>
      </c>
      <c r="O9" s="146">
        <f>O19+O29+O39</f>
        <v>865961</v>
      </c>
      <c r="P9" s="143">
        <f>O9*100/N9</f>
        <v>25.913119511542629</v>
      </c>
    </row>
    <row r="10" spans="1:16" ht="14.65" customHeight="1" thickBot="1">
      <c r="A10" s="27" t="s">
        <v>2</v>
      </c>
      <c r="B10" s="23">
        <f t="shared" ref="B10" si="1">B20+B30+B40</f>
        <v>1122566</v>
      </c>
      <c r="C10" s="140">
        <f t="shared" ref="C10:C16" si="2">C20+C30+C40</f>
        <v>296205</v>
      </c>
      <c r="D10" s="21">
        <f t="shared" ref="D10:D16" si="3">C10*100/B10</f>
        <v>26.386421822859415</v>
      </c>
      <c r="E10" s="23">
        <f t="shared" si="0"/>
        <v>1137273</v>
      </c>
      <c r="F10" s="23">
        <f t="shared" si="0"/>
        <v>304151</v>
      </c>
      <c r="G10" s="21">
        <f t="shared" ref="G10:G16" si="4">F10*100/E10</f>
        <v>26.743886472289415</v>
      </c>
      <c r="H10" s="23">
        <f t="shared" ref="H10:I10" si="5">H20+H30+H40</f>
        <v>1148429</v>
      </c>
      <c r="I10" s="23">
        <f t="shared" si="5"/>
        <v>307439</v>
      </c>
      <c r="J10" s="21">
        <f t="shared" ref="J10:J16" si="6">I10*100/H10</f>
        <v>26.770396776814238</v>
      </c>
      <c r="K10" s="23">
        <f t="shared" ref="K10:L10" si="7">K20+K30+K40</f>
        <v>1188256</v>
      </c>
      <c r="L10" s="23">
        <f t="shared" si="7"/>
        <v>322250</v>
      </c>
      <c r="M10" s="21">
        <f t="shared" ref="M10:M16" si="8">L10*100/K10</f>
        <v>27.119576926184255</v>
      </c>
      <c r="N10" s="23">
        <f>N20+N30+N40</f>
        <v>1210625</v>
      </c>
      <c r="O10" s="23">
        <f t="shared" ref="O10" si="9">O20+O30+O40</f>
        <v>332918</v>
      </c>
      <c r="P10" s="21">
        <f t="shared" ref="P10:P16" si="10">O10*100/N10</f>
        <v>27.499679917398037</v>
      </c>
    </row>
    <row r="11" spans="1:16" ht="14.65" customHeight="1" thickBot="1">
      <c r="A11" s="30" t="s">
        <v>52</v>
      </c>
      <c r="B11" s="144">
        <f t="shared" ref="B11" si="11">B21+B31+B41</f>
        <v>510018</v>
      </c>
      <c r="C11" s="142">
        <f t="shared" si="2"/>
        <v>138197</v>
      </c>
      <c r="D11" s="20">
        <f t="shared" si="3"/>
        <v>27.096494633522738</v>
      </c>
      <c r="E11" s="144">
        <f t="shared" si="0"/>
        <v>511621</v>
      </c>
      <c r="F11" s="144">
        <f t="shared" si="0"/>
        <v>139264</v>
      </c>
      <c r="G11" s="20">
        <f t="shared" si="4"/>
        <v>27.220149290197234</v>
      </c>
      <c r="H11" s="144">
        <f t="shared" ref="H11:I11" si="12">H21+H31+H41</f>
        <v>517539</v>
      </c>
      <c r="I11" s="144">
        <f t="shared" si="12"/>
        <v>139674</v>
      </c>
      <c r="J11" s="20">
        <f t="shared" si="6"/>
        <v>26.988111040907061</v>
      </c>
      <c r="K11" s="144">
        <f t="shared" ref="K11:L11" si="13">K21+K31+K41</f>
        <v>521730</v>
      </c>
      <c r="L11" s="144">
        <f t="shared" si="13"/>
        <v>140680</v>
      </c>
      <c r="M11" s="20">
        <f t="shared" si="8"/>
        <v>26.964138539091099</v>
      </c>
      <c r="N11" s="144">
        <f t="shared" ref="N11:O11" si="14">N21+N31+N41</f>
        <v>524512</v>
      </c>
      <c r="O11" s="144">
        <f t="shared" si="14"/>
        <v>143709</v>
      </c>
      <c r="P11" s="20">
        <f t="shared" si="10"/>
        <v>27.398610517967178</v>
      </c>
    </row>
    <row r="12" spans="1:16" ht="14.65" customHeight="1" thickBot="1">
      <c r="A12" s="27" t="s">
        <v>110</v>
      </c>
      <c r="B12" s="147">
        <f t="shared" ref="B12" si="15">B22+B32+B42</f>
        <v>598433</v>
      </c>
      <c r="C12" s="141">
        <f t="shared" si="2"/>
        <v>168429</v>
      </c>
      <c r="D12" s="21">
        <f t="shared" si="3"/>
        <v>28.145005372364157</v>
      </c>
      <c r="E12" s="147">
        <f t="shared" si="0"/>
        <v>591811</v>
      </c>
      <c r="F12" s="147">
        <f t="shared" si="0"/>
        <v>171051</v>
      </c>
      <c r="G12" s="21">
        <f t="shared" si="4"/>
        <v>28.902977470847958</v>
      </c>
      <c r="H12" s="147">
        <f t="shared" ref="H12:I12" si="16">H22+H32+H42</f>
        <v>592294</v>
      </c>
      <c r="I12" s="147">
        <f t="shared" si="16"/>
        <v>170527</v>
      </c>
      <c r="J12" s="21">
        <f t="shared" si="6"/>
        <v>28.790938284027863</v>
      </c>
      <c r="K12" s="147">
        <f t="shared" ref="K12:L12" si="17">K22+K32+K42</f>
        <v>597872</v>
      </c>
      <c r="L12" s="147">
        <f t="shared" si="17"/>
        <v>162615</v>
      </c>
      <c r="M12" s="21">
        <f t="shared" si="8"/>
        <v>27.198965664891482</v>
      </c>
      <c r="N12" s="147">
        <f t="shared" ref="N12:O12" si="18">N22+N32+N42</f>
        <v>592162</v>
      </c>
      <c r="O12" s="147">
        <f t="shared" si="18"/>
        <v>161572</v>
      </c>
      <c r="P12" s="21">
        <f t="shared" si="10"/>
        <v>27.285101036540677</v>
      </c>
    </row>
    <row r="13" spans="1:16" ht="14.65" customHeight="1" thickBot="1">
      <c r="A13" s="30" t="s">
        <v>8</v>
      </c>
      <c r="B13" s="144">
        <f t="shared" ref="B13" si="19">B23+B33+B43</f>
        <v>154013</v>
      </c>
      <c r="C13" s="142">
        <f t="shared" si="2"/>
        <v>38691</v>
      </c>
      <c r="D13" s="20">
        <f t="shared" si="3"/>
        <v>25.121905293708974</v>
      </c>
      <c r="E13" s="144">
        <f t="shared" si="0"/>
        <v>157459</v>
      </c>
      <c r="F13" s="144">
        <f t="shared" si="0"/>
        <v>39379</v>
      </c>
      <c r="G13" s="20">
        <f t="shared" si="4"/>
        <v>25.009049974914106</v>
      </c>
      <c r="H13" s="144">
        <f t="shared" ref="H13:I13" si="20">H23+H33+H43</f>
        <v>161684</v>
      </c>
      <c r="I13" s="144">
        <f t="shared" si="20"/>
        <v>40101</v>
      </c>
      <c r="J13" s="20">
        <f t="shared" si="6"/>
        <v>24.802083075629003</v>
      </c>
      <c r="K13" s="144">
        <f t="shared" ref="K13:L13" si="21">K23+K33+K43</f>
        <v>165310</v>
      </c>
      <c r="L13" s="144">
        <f t="shared" si="21"/>
        <v>40442</v>
      </c>
      <c r="M13" s="20">
        <f t="shared" si="8"/>
        <v>24.464339725364468</v>
      </c>
      <c r="N13" s="144">
        <f t="shared" ref="N13:O13" si="22">N23+N33+N43</f>
        <v>170127</v>
      </c>
      <c r="O13" s="144">
        <f t="shared" si="22"/>
        <v>42014</v>
      </c>
      <c r="P13" s="20">
        <f t="shared" si="10"/>
        <v>24.695668529980544</v>
      </c>
    </row>
    <row r="14" spans="1:16" ht="14.65" customHeight="1" thickBot="1">
      <c r="A14" s="27" t="s">
        <v>51</v>
      </c>
      <c r="B14" s="147">
        <f t="shared" ref="B14" si="23">B24+B34+B44</f>
        <v>278564</v>
      </c>
      <c r="C14" s="141">
        <f t="shared" si="2"/>
        <v>53689</v>
      </c>
      <c r="D14" s="21">
        <f t="shared" si="3"/>
        <v>19.273488318662856</v>
      </c>
      <c r="E14" s="147">
        <f t="shared" si="0"/>
        <v>284426</v>
      </c>
      <c r="F14" s="147">
        <f t="shared" si="0"/>
        <v>56082</v>
      </c>
      <c r="G14" s="21">
        <f t="shared" si="4"/>
        <v>19.71760668855871</v>
      </c>
      <c r="H14" s="147">
        <f t="shared" ref="H14:I14" si="24">H24+H34+H44</f>
        <v>294061</v>
      </c>
      <c r="I14" s="147">
        <f t="shared" si="24"/>
        <v>58321</v>
      </c>
      <c r="J14" s="21">
        <f t="shared" si="6"/>
        <v>19.832959828062886</v>
      </c>
      <c r="K14" s="147">
        <f t="shared" ref="K14:L14" si="25">K24+K34+K44</f>
        <v>296944</v>
      </c>
      <c r="L14" s="147">
        <f t="shared" si="25"/>
        <v>58325</v>
      </c>
      <c r="M14" s="21">
        <f t="shared" si="8"/>
        <v>19.641750633116008</v>
      </c>
      <c r="N14" s="147">
        <f t="shared" ref="N14:O14" si="26">N24+N34+N44</f>
        <v>308033</v>
      </c>
      <c r="O14" s="147">
        <f t="shared" si="26"/>
        <v>62230</v>
      </c>
      <c r="P14" s="21">
        <f t="shared" si="10"/>
        <v>20.202380913733268</v>
      </c>
    </row>
    <row r="15" spans="1:16" ht="14.65" customHeight="1" thickBot="1">
      <c r="A15" s="30" t="s">
        <v>9</v>
      </c>
      <c r="B15" s="144">
        <f t="shared" ref="B15" si="27">B25+B35+B45</f>
        <v>93458</v>
      </c>
      <c r="C15" s="142">
        <f t="shared" si="2"/>
        <v>17241</v>
      </c>
      <c r="D15" s="20">
        <f t="shared" si="3"/>
        <v>18.447858931284642</v>
      </c>
      <c r="E15" s="144">
        <f t="shared" si="0"/>
        <v>95872</v>
      </c>
      <c r="F15" s="144">
        <f t="shared" si="0"/>
        <v>18303</v>
      </c>
      <c r="G15" s="20">
        <f t="shared" si="4"/>
        <v>19.091079773030707</v>
      </c>
      <c r="H15" s="144">
        <f t="shared" ref="H15:I15" si="28">H25+H35+H45</f>
        <v>97372</v>
      </c>
      <c r="I15" s="144">
        <f t="shared" si="28"/>
        <v>18286</v>
      </c>
      <c r="J15" s="20">
        <f t="shared" si="6"/>
        <v>18.779525941749167</v>
      </c>
      <c r="K15" s="144">
        <f t="shared" ref="K15:L15" si="29">K25+K35+K45</f>
        <v>101012</v>
      </c>
      <c r="L15" s="144">
        <f t="shared" si="29"/>
        <v>19315</v>
      </c>
      <c r="M15" s="20">
        <f t="shared" si="8"/>
        <v>19.121490515978298</v>
      </c>
      <c r="N15" s="144">
        <f t="shared" ref="N15:O15" si="30">N25+N35+N45</f>
        <v>103780</v>
      </c>
      <c r="O15" s="144">
        <f t="shared" si="30"/>
        <v>20017</v>
      </c>
      <c r="P15" s="20">
        <f t="shared" si="10"/>
        <v>19.287916746964733</v>
      </c>
    </row>
    <row r="16" spans="1:16" ht="14.65" customHeight="1" thickBot="1">
      <c r="A16" s="27" t="s">
        <v>6</v>
      </c>
      <c r="B16" s="23">
        <f t="shared" ref="B16" si="31">B26+B36+B46</f>
        <v>365648</v>
      </c>
      <c r="C16" s="23">
        <f t="shared" si="2"/>
        <v>78836</v>
      </c>
      <c r="D16" s="21">
        <f t="shared" si="3"/>
        <v>21.56062661357371</v>
      </c>
      <c r="E16" s="23">
        <f t="shared" si="0"/>
        <v>385137</v>
      </c>
      <c r="F16" s="23">
        <f t="shared" si="0"/>
        <v>85459</v>
      </c>
      <c r="G16" s="21">
        <f t="shared" si="4"/>
        <v>22.189246943295501</v>
      </c>
      <c r="H16" s="23">
        <f t="shared" ref="H16:I16" si="32">H26+H36+H46</f>
        <v>401786</v>
      </c>
      <c r="I16" s="23">
        <f t="shared" si="32"/>
        <v>89593</v>
      </c>
      <c r="J16" s="21">
        <f t="shared" si="6"/>
        <v>22.298686365378586</v>
      </c>
      <c r="K16" s="23">
        <f t="shared" ref="K16:L16" si="33">K26+K36+K46</f>
        <v>414002</v>
      </c>
      <c r="L16" s="23">
        <f t="shared" si="33"/>
        <v>94774</v>
      </c>
      <c r="M16" s="21">
        <f t="shared" si="8"/>
        <v>22.892159941256324</v>
      </c>
      <c r="N16" s="23">
        <f t="shared" ref="N16:O16" si="34">N26+N36+N46</f>
        <v>432547</v>
      </c>
      <c r="O16" s="23">
        <f t="shared" si="34"/>
        <v>103501</v>
      </c>
      <c r="P16" s="21">
        <f t="shared" si="10"/>
        <v>23.928266754826645</v>
      </c>
    </row>
    <row r="17" spans="1:16" ht="14.65" customHeight="1" thickBot="1">
      <c r="A17" s="139"/>
      <c r="B17" s="365" t="s">
        <v>100</v>
      </c>
      <c r="C17" s="365"/>
      <c r="D17" s="365"/>
      <c r="E17" s="365"/>
      <c r="F17" s="365"/>
      <c r="G17" s="365"/>
      <c r="H17" s="365" t="s">
        <v>100</v>
      </c>
      <c r="I17" s="365"/>
      <c r="J17" s="365"/>
      <c r="K17" s="365"/>
      <c r="L17" s="365"/>
      <c r="M17" s="365"/>
      <c r="N17" s="365"/>
      <c r="O17" s="365"/>
      <c r="P17" s="365"/>
    </row>
    <row r="18" spans="1:16" ht="14.65" customHeight="1" thickBot="1">
      <c r="A18" s="139"/>
      <c r="B18" s="362" t="s">
        <v>5</v>
      </c>
      <c r="C18" s="362"/>
      <c r="D18" s="134" t="s">
        <v>50</v>
      </c>
      <c r="E18" s="362" t="s">
        <v>5</v>
      </c>
      <c r="F18" s="362"/>
      <c r="G18" s="134" t="s">
        <v>50</v>
      </c>
      <c r="H18" s="362" t="s">
        <v>5</v>
      </c>
      <c r="I18" s="362"/>
      <c r="J18" s="134" t="s">
        <v>50</v>
      </c>
      <c r="K18" s="362" t="s">
        <v>5</v>
      </c>
      <c r="L18" s="362"/>
      <c r="M18" s="134" t="s">
        <v>50</v>
      </c>
      <c r="N18" s="362" t="s">
        <v>5</v>
      </c>
      <c r="O18" s="362"/>
      <c r="P18" s="134" t="s">
        <v>50</v>
      </c>
    </row>
    <row r="19" spans="1:16" ht="14.65" customHeight="1" thickBot="1">
      <c r="A19" s="26" t="s">
        <v>1</v>
      </c>
      <c r="B19" s="146">
        <f>SUM(B20:B26)</f>
        <v>437390</v>
      </c>
      <c r="C19" s="146">
        <f>SUM(C20:C26)</f>
        <v>75534</v>
      </c>
      <c r="D19" s="143">
        <f>C19*100/B19</f>
        <v>17.269256270147924</v>
      </c>
      <c r="E19" s="146">
        <f>SUM(E20:E26)</f>
        <v>472176</v>
      </c>
      <c r="F19" s="146">
        <f>SUM(F20:F26)</f>
        <v>84897</v>
      </c>
      <c r="G19" s="143">
        <f>F19*100/E19</f>
        <v>17.979948154925282</v>
      </c>
      <c r="H19" s="146">
        <f>SUM(H20:H26)</f>
        <v>503926</v>
      </c>
      <c r="I19" s="146">
        <f>SUM(I20:I26)</f>
        <v>92826</v>
      </c>
      <c r="J19" s="143">
        <f>I19*100/H19</f>
        <v>18.420561749145708</v>
      </c>
      <c r="K19" s="146">
        <f>SUM(K20:K26)</f>
        <v>561569</v>
      </c>
      <c r="L19" s="146">
        <f>SUM(L20:L26)</f>
        <v>110025</v>
      </c>
      <c r="M19" s="143">
        <f>L19*100/K19</f>
        <v>19.592427644688364</v>
      </c>
      <c r="N19" s="146">
        <f>SUM(N20:N26)</f>
        <v>593639</v>
      </c>
      <c r="O19" s="146">
        <f>SUM(O20:O26)</f>
        <v>120546</v>
      </c>
      <c r="P19" s="143">
        <f>O19*100/N19</f>
        <v>20.306280416212548</v>
      </c>
    </row>
    <row r="20" spans="1:16" ht="14.65" customHeight="1" thickBot="1">
      <c r="A20" s="27" t="s">
        <v>2</v>
      </c>
      <c r="B20" s="23">
        <v>138161</v>
      </c>
      <c r="C20" s="23">
        <v>22614</v>
      </c>
      <c r="D20" s="21">
        <f t="shared" ref="D20:D26" si="35">C20*100/B20</f>
        <v>16.367860684274145</v>
      </c>
      <c r="E20" s="23">
        <v>148207</v>
      </c>
      <c r="F20" s="23">
        <v>25269</v>
      </c>
      <c r="G20" s="21">
        <f t="shared" ref="G20:G26" si="36">F20*100/E20</f>
        <v>17.049801966168939</v>
      </c>
      <c r="H20" s="23">
        <v>155182</v>
      </c>
      <c r="I20" s="23">
        <v>26901</v>
      </c>
      <c r="J20" s="21">
        <f t="shared" ref="J20:J26" si="37">I20*100/H20</f>
        <v>17.335129074248304</v>
      </c>
      <c r="K20" s="23">
        <v>175823</v>
      </c>
      <c r="L20" s="23">
        <v>32836</v>
      </c>
      <c r="M20" s="21">
        <f t="shared" ref="M20:M26" si="38">L20*100/K20</f>
        <v>18.675599893074285</v>
      </c>
      <c r="N20" s="23">
        <f>'Tab. 2.1'!K28</f>
        <v>183447</v>
      </c>
      <c r="O20" s="23">
        <v>35748</v>
      </c>
      <c r="P20" s="21">
        <f t="shared" ref="P20:P26" si="39">O20*100/N20</f>
        <v>19.486827258009125</v>
      </c>
    </row>
    <row r="21" spans="1:16" ht="14.65" customHeight="1" thickBot="1">
      <c r="A21" s="30" t="s">
        <v>52</v>
      </c>
      <c r="B21" s="144">
        <v>58659</v>
      </c>
      <c r="C21" s="144">
        <v>10613</v>
      </c>
      <c r="D21" s="20">
        <f t="shared" si="35"/>
        <v>18.092705296714911</v>
      </c>
      <c r="E21" s="144">
        <v>64702</v>
      </c>
      <c r="F21" s="144">
        <v>12035</v>
      </c>
      <c r="G21" s="20">
        <f t="shared" si="36"/>
        <v>18.600661494235109</v>
      </c>
      <c r="H21" s="144">
        <v>71151</v>
      </c>
      <c r="I21" s="144">
        <v>13425</v>
      </c>
      <c r="J21" s="20">
        <f t="shared" si="37"/>
        <v>18.868322300459585</v>
      </c>
      <c r="K21" s="144">
        <v>80309</v>
      </c>
      <c r="L21" s="144">
        <v>16330</v>
      </c>
      <c r="M21" s="20">
        <f t="shared" si="38"/>
        <v>20.333960079194114</v>
      </c>
      <c r="N21" s="144">
        <f>'Tab. 2.1'!K29</f>
        <v>85220</v>
      </c>
      <c r="O21" s="144">
        <v>17782</v>
      </c>
      <c r="P21" s="20">
        <f t="shared" si="39"/>
        <v>20.865993898145977</v>
      </c>
    </row>
    <row r="22" spans="1:16" ht="14.65" customHeight="1" thickBot="1">
      <c r="A22" s="27" t="s">
        <v>110</v>
      </c>
      <c r="B22" s="147">
        <v>53767</v>
      </c>
      <c r="C22" s="147">
        <v>11029</v>
      </c>
      <c r="D22" s="21">
        <f t="shared" si="35"/>
        <v>20.512582067067161</v>
      </c>
      <c r="E22" s="147">
        <v>59475</v>
      </c>
      <c r="F22" s="147">
        <v>12738</v>
      </c>
      <c r="G22" s="21">
        <f t="shared" si="36"/>
        <v>21.417402269861284</v>
      </c>
      <c r="H22" s="147">
        <v>65688</v>
      </c>
      <c r="I22" s="147">
        <v>13952</v>
      </c>
      <c r="J22" s="21">
        <f t="shared" si="37"/>
        <v>21.239800267933262</v>
      </c>
      <c r="K22" s="147">
        <v>76212</v>
      </c>
      <c r="L22" s="147">
        <v>16120</v>
      </c>
      <c r="M22" s="21">
        <f t="shared" si="38"/>
        <v>21.151524694273867</v>
      </c>
      <c r="N22" s="147">
        <f>'Tab. 2.1'!K30</f>
        <v>80017</v>
      </c>
      <c r="O22" s="147">
        <v>17130</v>
      </c>
      <c r="P22" s="21">
        <f t="shared" si="39"/>
        <v>21.407950810452778</v>
      </c>
    </row>
    <row r="23" spans="1:16" ht="14.65" customHeight="1" thickBot="1">
      <c r="A23" s="30" t="s">
        <v>8</v>
      </c>
      <c r="B23" s="144">
        <v>25696</v>
      </c>
      <c r="C23" s="144">
        <v>4255</v>
      </c>
      <c r="D23" s="20">
        <f t="shared" si="35"/>
        <v>16.558997509339974</v>
      </c>
      <c r="E23" s="144">
        <v>27854</v>
      </c>
      <c r="F23" s="144">
        <v>4799</v>
      </c>
      <c r="G23" s="20">
        <f t="shared" si="36"/>
        <v>17.229123285704027</v>
      </c>
      <c r="H23" s="144">
        <v>29624</v>
      </c>
      <c r="I23" s="144">
        <v>5101</v>
      </c>
      <c r="J23" s="20">
        <f t="shared" si="37"/>
        <v>17.219146637861193</v>
      </c>
      <c r="K23" s="144">
        <v>32356</v>
      </c>
      <c r="L23" s="144">
        <v>5962</v>
      </c>
      <c r="M23" s="20">
        <f t="shared" si="38"/>
        <v>18.426257881073063</v>
      </c>
      <c r="N23" s="144">
        <f>'Tab. 2.1'!K31</f>
        <v>34127</v>
      </c>
      <c r="O23" s="144">
        <v>6463</v>
      </c>
      <c r="P23" s="20">
        <f t="shared" si="39"/>
        <v>18.938084214844551</v>
      </c>
    </row>
    <row r="24" spans="1:16" ht="14.65" customHeight="1" thickBot="1">
      <c r="A24" s="27" t="s">
        <v>51</v>
      </c>
      <c r="B24" s="147">
        <v>56711</v>
      </c>
      <c r="C24" s="147">
        <v>8624</v>
      </c>
      <c r="D24" s="21">
        <f t="shared" si="35"/>
        <v>15.206926345858829</v>
      </c>
      <c r="E24" s="147">
        <v>59280</v>
      </c>
      <c r="F24" s="147">
        <v>9294</v>
      </c>
      <c r="G24" s="21">
        <f t="shared" si="36"/>
        <v>15.678137651821862</v>
      </c>
      <c r="H24" s="147">
        <v>61738</v>
      </c>
      <c r="I24" s="147">
        <v>10117</v>
      </c>
      <c r="J24" s="21">
        <f t="shared" si="37"/>
        <v>16.386990184327317</v>
      </c>
      <c r="K24" s="147">
        <v>66037</v>
      </c>
      <c r="L24" s="147">
        <v>11193</v>
      </c>
      <c r="M24" s="21">
        <f t="shared" si="38"/>
        <v>16.949588866847375</v>
      </c>
      <c r="N24" s="147">
        <f>'Tab. 2.1'!K32</f>
        <v>69936</v>
      </c>
      <c r="O24" s="147">
        <v>12542</v>
      </c>
      <c r="P24" s="21">
        <f t="shared" si="39"/>
        <v>17.933539235872797</v>
      </c>
    </row>
    <row r="25" spans="1:16" ht="14.65" customHeight="1" thickBot="1">
      <c r="A25" s="30" t="s">
        <v>9</v>
      </c>
      <c r="B25" s="144">
        <v>14131</v>
      </c>
      <c r="C25" s="144">
        <v>1651</v>
      </c>
      <c r="D25" s="20">
        <f t="shared" si="35"/>
        <v>11.683532658693652</v>
      </c>
      <c r="E25" s="144">
        <v>15668</v>
      </c>
      <c r="F25" s="144">
        <v>1951</v>
      </c>
      <c r="G25" s="20">
        <f t="shared" si="36"/>
        <v>12.452131733469493</v>
      </c>
      <c r="H25" s="144">
        <v>16598</v>
      </c>
      <c r="I25" s="144">
        <v>2077</v>
      </c>
      <c r="J25" s="20">
        <f t="shared" si="37"/>
        <v>12.513555850102422</v>
      </c>
      <c r="K25" s="144">
        <v>18593</v>
      </c>
      <c r="L25" s="144">
        <v>2707</v>
      </c>
      <c r="M25" s="20">
        <f t="shared" si="38"/>
        <v>14.559242725757006</v>
      </c>
      <c r="N25" s="144">
        <f>'Tab. 2.1'!K33</f>
        <v>19899</v>
      </c>
      <c r="O25" s="144">
        <v>3066</v>
      </c>
      <c r="P25" s="20">
        <f t="shared" si="39"/>
        <v>15.407809437660184</v>
      </c>
    </row>
    <row r="26" spans="1:16" ht="14.65" customHeight="1" thickBot="1">
      <c r="A26" s="27" t="s">
        <v>6</v>
      </c>
      <c r="B26" s="23">
        <v>90265</v>
      </c>
      <c r="C26" s="23">
        <v>16748</v>
      </c>
      <c r="D26" s="21">
        <f t="shared" si="35"/>
        <v>18.554256910208828</v>
      </c>
      <c r="E26" s="23">
        <v>96990</v>
      </c>
      <c r="F26" s="23">
        <v>18811</v>
      </c>
      <c r="G26" s="21">
        <f t="shared" si="36"/>
        <v>19.394782967316218</v>
      </c>
      <c r="H26" s="23">
        <v>103945</v>
      </c>
      <c r="I26" s="23">
        <v>21253</v>
      </c>
      <c r="J26" s="21">
        <f t="shared" si="37"/>
        <v>20.446389917744963</v>
      </c>
      <c r="K26" s="23">
        <v>112239</v>
      </c>
      <c r="L26" s="23">
        <v>24877</v>
      </c>
      <c r="M26" s="21">
        <f t="shared" si="38"/>
        <v>22.164310088293732</v>
      </c>
      <c r="N26" s="23">
        <f>'Tab. 2.1'!K34</f>
        <v>120993</v>
      </c>
      <c r="O26" s="23">
        <v>27815</v>
      </c>
      <c r="P26" s="21">
        <f t="shared" si="39"/>
        <v>22.988933244071973</v>
      </c>
    </row>
    <row r="27" spans="1:16" ht="14.65" customHeight="1" thickBot="1">
      <c r="A27" s="139"/>
      <c r="B27" s="365" t="s">
        <v>148</v>
      </c>
      <c r="C27" s="365"/>
      <c r="D27" s="365"/>
      <c r="E27" s="365"/>
      <c r="F27" s="365"/>
      <c r="G27" s="365"/>
      <c r="H27" s="365" t="s">
        <v>148</v>
      </c>
      <c r="I27" s="365"/>
      <c r="J27" s="365"/>
      <c r="K27" s="365"/>
      <c r="L27" s="365"/>
      <c r="M27" s="365"/>
      <c r="N27" s="365"/>
      <c r="O27" s="365"/>
      <c r="P27" s="365"/>
    </row>
    <row r="28" spans="1:16" ht="14.65" customHeight="1" thickBot="1">
      <c r="A28" s="139"/>
      <c r="B28" s="362" t="s">
        <v>5</v>
      </c>
      <c r="C28" s="362"/>
      <c r="D28" s="134" t="s">
        <v>50</v>
      </c>
      <c r="E28" s="362" t="s">
        <v>5</v>
      </c>
      <c r="F28" s="362"/>
      <c r="G28" s="134" t="s">
        <v>50</v>
      </c>
      <c r="H28" s="362" t="s">
        <v>5</v>
      </c>
      <c r="I28" s="362"/>
      <c r="J28" s="134" t="s">
        <v>50</v>
      </c>
      <c r="K28" s="362" t="s">
        <v>5</v>
      </c>
      <c r="L28" s="362"/>
      <c r="M28" s="134" t="s">
        <v>50</v>
      </c>
      <c r="N28" s="362" t="s">
        <v>5</v>
      </c>
      <c r="O28" s="362"/>
      <c r="P28" s="134" t="s">
        <v>50</v>
      </c>
    </row>
    <row r="29" spans="1:16" ht="14.65" customHeight="1" thickBot="1">
      <c r="A29" s="26" t="s">
        <v>1</v>
      </c>
      <c r="B29" s="146">
        <f>SUM(B30:B36)</f>
        <v>2245388</v>
      </c>
      <c r="C29" s="146">
        <f>SUM(C30:C36)</f>
        <v>633973</v>
      </c>
      <c r="D29" s="143">
        <f t="shared" ref="D29:D36" si="40">C29*100/B29</f>
        <v>28.234452130322243</v>
      </c>
      <c r="E29" s="146">
        <f>SUM(E30:E36)</f>
        <v>2239350</v>
      </c>
      <c r="F29" s="146">
        <f>SUM(F30:F36)</f>
        <v>643302</v>
      </c>
      <c r="G29" s="143">
        <f>F29*100/E29</f>
        <v>28.727175296402976</v>
      </c>
      <c r="H29" s="146">
        <f>SUM(H30:H36)</f>
        <v>2248686</v>
      </c>
      <c r="I29" s="146">
        <f>SUM(I30:I36)</f>
        <v>643711</v>
      </c>
      <c r="J29" s="143">
        <f>I29*100/H29</f>
        <v>28.626095417501599</v>
      </c>
      <c r="K29" s="146">
        <f>SUM(K30:K36)</f>
        <v>2269584</v>
      </c>
      <c r="L29" s="146">
        <f>SUM(L30:L36)</f>
        <v>644197</v>
      </c>
      <c r="M29" s="143">
        <f>L29*100/K29</f>
        <v>28.383924102390569</v>
      </c>
      <c r="N29" s="146">
        <f>SUM(N30:N36)</f>
        <v>2280113</v>
      </c>
      <c r="O29" s="146">
        <f>SUM(O30:O36)</f>
        <v>658515</v>
      </c>
      <c r="P29" s="143">
        <f>O29*100/N29</f>
        <v>28.880805468851761</v>
      </c>
    </row>
    <row r="30" spans="1:16" ht="14.65" customHeight="1" thickBot="1">
      <c r="A30" s="27" t="s">
        <v>2</v>
      </c>
      <c r="B30" s="23">
        <v>767939</v>
      </c>
      <c r="C30" s="23">
        <v>233962</v>
      </c>
      <c r="D30" s="21">
        <f t="shared" si="40"/>
        <v>30.46622192648114</v>
      </c>
      <c r="E30" s="23">
        <v>767318</v>
      </c>
      <c r="F30" s="23">
        <v>237034</v>
      </c>
      <c r="G30" s="21">
        <f t="shared" ref="G30:G36" si="41">F30*100/E30</f>
        <v>30.891234142819535</v>
      </c>
      <c r="H30" s="23">
        <v>768128</v>
      </c>
      <c r="I30" s="23">
        <v>237596</v>
      </c>
      <c r="J30" s="21">
        <f t="shared" ref="J30:J36" si="42">I30*100/H30</f>
        <v>30.931823862689551</v>
      </c>
      <c r="K30" s="23">
        <v>784615</v>
      </c>
      <c r="L30" s="23">
        <v>245131</v>
      </c>
      <c r="M30" s="21">
        <f t="shared" ref="M30:M36" si="43">L30*100/K30</f>
        <v>31.242201589314504</v>
      </c>
      <c r="N30" s="23">
        <v>792310</v>
      </c>
      <c r="O30" s="23">
        <v>251501</v>
      </c>
      <c r="P30" s="21">
        <f t="shared" ref="P30:P36" si="44">O30*100/N30</f>
        <v>31.7427522055761</v>
      </c>
    </row>
    <row r="31" spans="1:16" ht="14.65" customHeight="1" thickBot="1">
      <c r="A31" s="30" t="s">
        <v>52</v>
      </c>
      <c r="B31" s="144">
        <v>413563</v>
      </c>
      <c r="C31" s="144">
        <v>119706</v>
      </c>
      <c r="D31" s="20">
        <f t="shared" si="40"/>
        <v>28.94504585758397</v>
      </c>
      <c r="E31" s="144">
        <v>407585</v>
      </c>
      <c r="F31" s="144">
        <v>119055</v>
      </c>
      <c r="G31" s="20">
        <f t="shared" si="41"/>
        <v>29.209858066415595</v>
      </c>
      <c r="H31" s="144">
        <v>406241</v>
      </c>
      <c r="I31" s="144">
        <v>117918</v>
      </c>
      <c r="J31" s="20">
        <f t="shared" si="42"/>
        <v>29.02661228187209</v>
      </c>
      <c r="K31" s="144">
        <v>401278</v>
      </c>
      <c r="L31" s="144">
        <v>116462</v>
      </c>
      <c r="M31" s="20">
        <f t="shared" si="43"/>
        <v>29.022772242684624</v>
      </c>
      <c r="N31" s="144">
        <v>397884</v>
      </c>
      <c r="O31" s="144">
        <v>117969</v>
      </c>
      <c r="P31" s="20">
        <f t="shared" si="44"/>
        <v>29.649093705703169</v>
      </c>
    </row>
    <row r="32" spans="1:16" ht="14.65" customHeight="1" thickBot="1">
      <c r="A32" s="27" t="s">
        <v>110</v>
      </c>
      <c r="B32" s="147">
        <v>513970</v>
      </c>
      <c r="C32" s="147">
        <v>148421</v>
      </c>
      <c r="D32" s="21">
        <f t="shared" si="40"/>
        <v>28.877366383251942</v>
      </c>
      <c r="E32" s="147">
        <v>502211</v>
      </c>
      <c r="F32" s="147">
        <v>149324</v>
      </c>
      <c r="G32" s="21">
        <f t="shared" si="41"/>
        <v>29.733319262222452</v>
      </c>
      <c r="H32" s="147">
        <v>496341</v>
      </c>
      <c r="I32" s="147">
        <v>147509</v>
      </c>
      <c r="J32" s="21">
        <f t="shared" si="42"/>
        <v>29.719285732994049</v>
      </c>
      <c r="K32" s="147">
        <v>492599</v>
      </c>
      <c r="L32" s="147">
        <v>138103</v>
      </c>
      <c r="M32" s="21">
        <f t="shared" si="43"/>
        <v>28.035582695052163</v>
      </c>
      <c r="N32" s="147">
        <v>482174</v>
      </c>
      <c r="O32" s="147">
        <v>135681</v>
      </c>
      <c r="P32" s="21">
        <f t="shared" si="44"/>
        <v>28.139426845910396</v>
      </c>
    </row>
    <row r="33" spans="1:16" ht="14.65" customHeight="1" thickBot="1">
      <c r="A33" s="30" t="s">
        <v>8</v>
      </c>
      <c r="B33" s="144">
        <v>103249</v>
      </c>
      <c r="C33" s="144">
        <v>29920</v>
      </c>
      <c r="D33" s="20">
        <f t="shared" si="40"/>
        <v>28.978488895776231</v>
      </c>
      <c r="E33" s="144">
        <v>104065</v>
      </c>
      <c r="F33" s="144">
        <v>29904</v>
      </c>
      <c r="G33" s="20">
        <f t="shared" si="41"/>
        <v>28.735886224955557</v>
      </c>
      <c r="H33" s="144">
        <v>106160</v>
      </c>
      <c r="I33" s="144">
        <v>30194</v>
      </c>
      <c r="J33" s="20">
        <f t="shared" si="42"/>
        <v>28.441974378296909</v>
      </c>
      <c r="K33" s="144">
        <v>107270</v>
      </c>
      <c r="L33" s="144">
        <v>29688</v>
      </c>
      <c r="M33" s="20">
        <f t="shared" si="43"/>
        <v>27.675957863335508</v>
      </c>
      <c r="N33" s="144">
        <v>108862</v>
      </c>
      <c r="O33" s="144">
        <v>30654</v>
      </c>
      <c r="P33" s="20">
        <f t="shared" si="44"/>
        <v>28.158586099832817</v>
      </c>
    </row>
    <row r="34" spans="1:16" ht="14.65" customHeight="1" thickBot="1">
      <c r="A34" s="27" t="s">
        <v>51</v>
      </c>
      <c r="B34" s="147">
        <v>177991</v>
      </c>
      <c r="C34" s="147">
        <v>38806</v>
      </c>
      <c r="D34" s="21">
        <f t="shared" si="40"/>
        <v>21.802225955244928</v>
      </c>
      <c r="E34" s="147">
        <v>179410</v>
      </c>
      <c r="F34" s="147">
        <v>40286</v>
      </c>
      <c r="G34" s="21">
        <f t="shared" si="41"/>
        <v>22.454712669304943</v>
      </c>
      <c r="H34" s="147">
        <v>185029</v>
      </c>
      <c r="I34" s="147">
        <v>41338</v>
      </c>
      <c r="J34" s="21">
        <f t="shared" si="42"/>
        <v>22.341362705305656</v>
      </c>
      <c r="K34" s="147">
        <v>185755</v>
      </c>
      <c r="L34" s="147">
        <v>41211</v>
      </c>
      <c r="M34" s="21">
        <f t="shared" si="43"/>
        <v>22.185674679012678</v>
      </c>
      <c r="N34" s="147">
        <v>190635</v>
      </c>
      <c r="O34" s="147">
        <v>43511</v>
      </c>
      <c r="P34" s="21">
        <f t="shared" si="44"/>
        <v>22.82424528549322</v>
      </c>
    </row>
    <row r="35" spans="1:16" ht="14.65" customHeight="1" thickBot="1">
      <c r="A35" s="30" t="s">
        <v>9</v>
      </c>
      <c r="B35" s="144">
        <v>65087</v>
      </c>
      <c r="C35" s="144">
        <v>13512</v>
      </c>
      <c r="D35" s="20">
        <f t="shared" si="40"/>
        <v>20.759905972006699</v>
      </c>
      <c r="E35" s="144">
        <v>65954</v>
      </c>
      <c r="F35" s="144">
        <v>14148</v>
      </c>
      <c r="G35" s="20">
        <f t="shared" si="41"/>
        <v>21.451314552566942</v>
      </c>
      <c r="H35" s="144">
        <v>66208</v>
      </c>
      <c r="I35" s="144">
        <v>14090</v>
      </c>
      <c r="J35" s="20">
        <f t="shared" si="42"/>
        <v>21.281416143064281</v>
      </c>
      <c r="K35" s="144">
        <v>67667</v>
      </c>
      <c r="L35" s="144">
        <v>14828</v>
      </c>
      <c r="M35" s="20">
        <f t="shared" si="43"/>
        <v>21.91319254584953</v>
      </c>
      <c r="N35" s="144">
        <v>68362</v>
      </c>
      <c r="O35" s="144">
        <v>15044</v>
      </c>
      <c r="P35" s="20">
        <f t="shared" si="44"/>
        <v>22.006377812234867</v>
      </c>
    </row>
    <row r="36" spans="1:16" ht="14.65" customHeight="1" thickBot="1">
      <c r="A36" s="27" t="s">
        <v>6</v>
      </c>
      <c r="B36" s="23">
        <v>203589</v>
      </c>
      <c r="C36" s="23">
        <v>49646</v>
      </c>
      <c r="D36" s="21">
        <f t="shared" si="40"/>
        <v>24.38540392653827</v>
      </c>
      <c r="E36" s="23">
        <v>212807</v>
      </c>
      <c r="F36" s="23">
        <v>53551</v>
      </c>
      <c r="G36" s="21">
        <f t="shared" si="41"/>
        <v>25.164115842054066</v>
      </c>
      <c r="H36" s="23">
        <v>220579</v>
      </c>
      <c r="I36" s="23">
        <v>55066</v>
      </c>
      <c r="J36" s="21">
        <f t="shared" si="42"/>
        <v>24.964298505297421</v>
      </c>
      <c r="K36" s="23">
        <v>230400</v>
      </c>
      <c r="L36" s="23">
        <v>58774</v>
      </c>
      <c r="M36" s="21">
        <f t="shared" si="43"/>
        <v>25.509548611111111</v>
      </c>
      <c r="N36" s="23">
        <v>239886</v>
      </c>
      <c r="O36" s="23">
        <v>64155</v>
      </c>
      <c r="P36" s="21">
        <f t="shared" si="44"/>
        <v>26.743953377854481</v>
      </c>
    </row>
    <row r="37" spans="1:16" ht="14.65" customHeight="1" thickBot="1">
      <c r="A37" s="139"/>
      <c r="B37" s="365" t="s">
        <v>12</v>
      </c>
      <c r="C37" s="365"/>
      <c r="D37" s="365"/>
      <c r="E37" s="365"/>
      <c r="F37" s="365"/>
      <c r="G37" s="365"/>
      <c r="H37" s="365" t="s">
        <v>12</v>
      </c>
      <c r="I37" s="365"/>
      <c r="J37" s="365"/>
      <c r="K37" s="365"/>
      <c r="L37" s="365"/>
      <c r="M37" s="365"/>
      <c r="N37" s="365"/>
      <c r="O37" s="365"/>
      <c r="P37" s="365"/>
    </row>
    <row r="38" spans="1:16" ht="14.65" customHeight="1" thickBot="1">
      <c r="A38" s="139"/>
      <c r="B38" s="362" t="s">
        <v>5</v>
      </c>
      <c r="C38" s="362"/>
      <c r="D38" s="134" t="s">
        <v>50</v>
      </c>
      <c r="E38" s="362" t="s">
        <v>5</v>
      </c>
      <c r="F38" s="362"/>
      <c r="G38" s="134" t="s">
        <v>50</v>
      </c>
      <c r="H38" s="362" t="s">
        <v>5</v>
      </c>
      <c r="I38" s="362"/>
      <c r="J38" s="134" t="s">
        <v>50</v>
      </c>
      <c r="K38" s="362" t="s">
        <v>5</v>
      </c>
      <c r="L38" s="362"/>
      <c r="M38" s="134" t="s">
        <v>50</v>
      </c>
      <c r="N38" s="362" t="s">
        <v>5</v>
      </c>
      <c r="O38" s="362"/>
      <c r="P38" s="134" t="s">
        <v>50</v>
      </c>
    </row>
    <row r="39" spans="1:16" ht="14.65" customHeight="1" thickBot="1">
      <c r="A39" s="26" t="s">
        <v>1</v>
      </c>
      <c r="B39" s="146">
        <f>SUM(B40:B46)</f>
        <v>439922</v>
      </c>
      <c r="C39" s="146">
        <f>SUM(C40:C46)</f>
        <v>81781</v>
      </c>
      <c r="D39" s="143">
        <f t="shared" ref="D39:D46" si="45">C39*100/B39</f>
        <v>18.58988638895077</v>
      </c>
      <c r="E39" s="146">
        <f>SUM(E40:E46)</f>
        <v>452073</v>
      </c>
      <c r="F39" s="146">
        <f>SUM(F40:F46)</f>
        <v>85490</v>
      </c>
      <c r="G39" s="143">
        <f t="shared" ref="G39:G46" si="46">F39*100/E39</f>
        <v>18.910662658464453</v>
      </c>
      <c r="H39" s="146">
        <f>SUM(H40:H46)</f>
        <v>460553</v>
      </c>
      <c r="I39" s="146">
        <f>SUM(I40:I46)</f>
        <v>87404</v>
      </c>
      <c r="J39" s="143">
        <f>I39*100/H39</f>
        <v>18.978054643005258</v>
      </c>
      <c r="K39" s="146">
        <f>SUM(K40:K46)</f>
        <v>453973</v>
      </c>
      <c r="L39" s="146">
        <f>SUM(L40:L46)</f>
        <v>84179</v>
      </c>
      <c r="M39" s="143">
        <f>L39*100/K39</f>
        <v>18.542732717584524</v>
      </c>
      <c r="N39" s="146">
        <f>SUM(N40:N46)</f>
        <v>468034</v>
      </c>
      <c r="O39" s="146">
        <f>SUM(O40:O46)</f>
        <v>86900</v>
      </c>
      <c r="P39" s="143">
        <f>O39*100/N39</f>
        <v>18.567027181785939</v>
      </c>
    </row>
    <row r="40" spans="1:16" ht="14.65" customHeight="1" thickBot="1">
      <c r="A40" s="27" t="s">
        <v>2</v>
      </c>
      <c r="B40" s="23">
        <v>216466</v>
      </c>
      <c r="C40" s="23">
        <v>39629</v>
      </c>
      <c r="D40" s="21">
        <f t="shared" si="45"/>
        <v>18.307263034379535</v>
      </c>
      <c r="E40" s="23">
        <v>221748</v>
      </c>
      <c r="F40" s="23">
        <v>41848</v>
      </c>
      <c r="G40" s="21">
        <f t="shared" si="46"/>
        <v>18.871872576077347</v>
      </c>
      <c r="H40" s="23">
        <v>225119</v>
      </c>
      <c r="I40" s="23">
        <v>42942</v>
      </c>
      <c r="J40" s="21">
        <f t="shared" ref="J40:J46" si="47">I40*100/H40</f>
        <v>19.075244648385965</v>
      </c>
      <c r="K40" s="23">
        <v>227818</v>
      </c>
      <c r="L40" s="23">
        <v>44283</v>
      </c>
      <c r="M40" s="21">
        <f t="shared" ref="M40:M46" si="48">L40*100/K40</f>
        <v>19.437884627202415</v>
      </c>
      <c r="N40" s="23">
        <v>234868</v>
      </c>
      <c r="O40" s="23">
        <v>45669</v>
      </c>
      <c r="P40" s="21">
        <f t="shared" ref="P40:P46" si="49">O40*100/N40</f>
        <v>19.444539060238093</v>
      </c>
    </row>
    <row r="41" spans="1:16" ht="14.65" customHeight="1" thickBot="1">
      <c r="A41" s="30" t="s">
        <v>52</v>
      </c>
      <c r="B41" s="144">
        <v>37796</v>
      </c>
      <c r="C41" s="144">
        <v>7878</v>
      </c>
      <c r="D41" s="20">
        <f t="shared" si="45"/>
        <v>20.843475500052914</v>
      </c>
      <c r="E41" s="144">
        <v>39334</v>
      </c>
      <c r="F41" s="144">
        <v>8174</v>
      </c>
      <c r="G41" s="20">
        <f t="shared" si="46"/>
        <v>20.781003711801496</v>
      </c>
      <c r="H41" s="144">
        <v>40147</v>
      </c>
      <c r="I41" s="144">
        <v>8331</v>
      </c>
      <c r="J41" s="20">
        <f t="shared" si="47"/>
        <v>20.751239195954867</v>
      </c>
      <c r="K41" s="144">
        <v>40143</v>
      </c>
      <c r="L41" s="144">
        <v>7888</v>
      </c>
      <c r="M41" s="20">
        <f t="shared" si="48"/>
        <v>19.649752136113396</v>
      </c>
      <c r="N41" s="144">
        <v>41408</v>
      </c>
      <c r="O41" s="144">
        <v>7958</v>
      </c>
      <c r="P41" s="20">
        <f t="shared" si="49"/>
        <v>19.218508500772799</v>
      </c>
    </row>
    <row r="42" spans="1:16" ht="14.65" customHeight="1" thickBot="1">
      <c r="A42" s="27" t="s">
        <v>110</v>
      </c>
      <c r="B42" s="147">
        <v>30696</v>
      </c>
      <c r="C42" s="147">
        <v>8979</v>
      </c>
      <c r="D42" s="21">
        <f t="shared" si="45"/>
        <v>29.251368256450352</v>
      </c>
      <c r="E42" s="147">
        <v>30125</v>
      </c>
      <c r="F42" s="147">
        <v>8989</v>
      </c>
      <c r="G42" s="21">
        <f t="shared" si="46"/>
        <v>29.839004149377594</v>
      </c>
      <c r="H42" s="147">
        <v>30265</v>
      </c>
      <c r="I42" s="147">
        <v>9066</v>
      </c>
      <c r="J42" s="21">
        <f t="shared" si="47"/>
        <v>29.955394019494467</v>
      </c>
      <c r="K42" s="147">
        <v>29061</v>
      </c>
      <c r="L42" s="147">
        <v>8392</v>
      </c>
      <c r="M42" s="21">
        <f t="shared" si="48"/>
        <v>28.877189360311071</v>
      </c>
      <c r="N42" s="147">
        <v>29971</v>
      </c>
      <c r="O42" s="147">
        <v>8761</v>
      </c>
      <c r="P42" s="21">
        <f t="shared" si="49"/>
        <v>29.231590537519601</v>
      </c>
    </row>
    <row r="43" spans="1:16" ht="14.65" customHeight="1" thickBot="1">
      <c r="A43" s="30" t="s">
        <v>8</v>
      </c>
      <c r="B43" s="144">
        <v>25068</v>
      </c>
      <c r="C43" s="144">
        <v>4516</v>
      </c>
      <c r="D43" s="20">
        <f t="shared" si="45"/>
        <v>18.014999202170099</v>
      </c>
      <c r="E43" s="144">
        <v>25540</v>
      </c>
      <c r="F43" s="144">
        <v>4676</v>
      </c>
      <c r="G43" s="20">
        <f t="shared" si="46"/>
        <v>18.308535630383712</v>
      </c>
      <c r="H43" s="144">
        <v>25900</v>
      </c>
      <c r="I43" s="144">
        <v>4806</v>
      </c>
      <c r="J43" s="20">
        <f t="shared" si="47"/>
        <v>18.555984555984555</v>
      </c>
      <c r="K43" s="144">
        <v>25684</v>
      </c>
      <c r="L43" s="144">
        <v>4792</v>
      </c>
      <c r="M43" s="20">
        <f t="shared" si="48"/>
        <v>18.657529979753932</v>
      </c>
      <c r="N43" s="144">
        <v>27138</v>
      </c>
      <c r="O43" s="144">
        <v>4897</v>
      </c>
      <c r="P43" s="20">
        <f t="shared" si="49"/>
        <v>18.044808018276957</v>
      </c>
    </row>
    <row r="44" spans="1:16" ht="14.65" customHeight="1" thickBot="1">
      <c r="A44" s="27" t="s">
        <v>51</v>
      </c>
      <c r="B44" s="147">
        <v>43862</v>
      </c>
      <c r="C44" s="147">
        <v>6259</v>
      </c>
      <c r="D44" s="21">
        <f t="shared" si="45"/>
        <v>14.269755141124437</v>
      </c>
      <c r="E44" s="147">
        <v>45736</v>
      </c>
      <c r="F44" s="147">
        <v>6502</v>
      </c>
      <c r="G44" s="21">
        <f t="shared" si="46"/>
        <v>14.216372223193982</v>
      </c>
      <c r="H44" s="147">
        <v>47294</v>
      </c>
      <c r="I44" s="147">
        <v>6866</v>
      </c>
      <c r="J44" s="21">
        <f t="shared" si="47"/>
        <v>14.517697805218422</v>
      </c>
      <c r="K44" s="147">
        <v>45152</v>
      </c>
      <c r="L44" s="147">
        <v>5921</v>
      </c>
      <c r="M44" s="21">
        <f t="shared" si="48"/>
        <v>13.113483345145287</v>
      </c>
      <c r="N44" s="147">
        <v>47462</v>
      </c>
      <c r="O44" s="147">
        <v>6177</v>
      </c>
      <c r="P44" s="21">
        <f t="shared" si="49"/>
        <v>13.014622224095065</v>
      </c>
    </row>
    <row r="45" spans="1:16" ht="14.65" customHeight="1" thickBot="1">
      <c r="A45" s="30" t="s">
        <v>9</v>
      </c>
      <c r="B45" s="144">
        <v>14240</v>
      </c>
      <c r="C45" s="144">
        <v>2078</v>
      </c>
      <c r="D45" s="20">
        <f t="shared" si="45"/>
        <v>14.592696629213483</v>
      </c>
      <c r="E45" s="144">
        <v>14250</v>
      </c>
      <c r="F45" s="144">
        <v>2204</v>
      </c>
      <c r="G45" s="20">
        <f t="shared" si="46"/>
        <v>15.466666666666667</v>
      </c>
      <c r="H45" s="144">
        <v>14566</v>
      </c>
      <c r="I45" s="144">
        <v>2119</v>
      </c>
      <c r="J45" s="20">
        <f t="shared" si="47"/>
        <v>14.547576548125772</v>
      </c>
      <c r="K45" s="144">
        <v>14752</v>
      </c>
      <c r="L45" s="144">
        <v>1780</v>
      </c>
      <c r="M45" s="20">
        <f t="shared" si="48"/>
        <v>12.066160520607376</v>
      </c>
      <c r="N45" s="144">
        <v>15519</v>
      </c>
      <c r="O45" s="144">
        <v>1907</v>
      </c>
      <c r="P45" s="20">
        <f t="shared" si="49"/>
        <v>12.288162897093885</v>
      </c>
    </row>
    <row r="46" spans="1:16" ht="14.65" customHeight="1" thickBot="1">
      <c r="A46" s="27" t="s">
        <v>6</v>
      </c>
      <c r="B46" s="23">
        <v>71794</v>
      </c>
      <c r="C46" s="23">
        <v>12442</v>
      </c>
      <c r="D46" s="21">
        <f t="shared" si="45"/>
        <v>17.330139008830823</v>
      </c>
      <c r="E46" s="23">
        <v>75340</v>
      </c>
      <c r="F46" s="23">
        <v>13097</v>
      </c>
      <c r="G46" s="21">
        <f t="shared" si="46"/>
        <v>17.383859835412796</v>
      </c>
      <c r="H46" s="23">
        <v>77262</v>
      </c>
      <c r="I46" s="23">
        <v>13274</v>
      </c>
      <c r="J46" s="21">
        <f t="shared" si="47"/>
        <v>17.180502705081413</v>
      </c>
      <c r="K46" s="23">
        <v>71363</v>
      </c>
      <c r="L46" s="23">
        <v>11123</v>
      </c>
      <c r="M46" s="21">
        <f t="shared" si="48"/>
        <v>15.586508414724717</v>
      </c>
      <c r="N46" s="23">
        <v>71668</v>
      </c>
      <c r="O46" s="23">
        <v>11531</v>
      </c>
      <c r="P46" s="21">
        <f t="shared" si="49"/>
        <v>16.089468102919014</v>
      </c>
    </row>
    <row r="47" spans="1:16" ht="20" customHeight="1">
      <c r="A47" s="381" t="s">
        <v>127</v>
      </c>
      <c r="B47" s="381"/>
      <c r="C47" s="381"/>
      <c r="D47" s="381"/>
      <c r="E47" s="381"/>
      <c r="F47" s="381"/>
      <c r="G47" s="381"/>
      <c r="H47" s="381"/>
      <c r="I47" s="381"/>
      <c r="J47" s="381"/>
      <c r="K47" s="381"/>
      <c r="L47" s="381"/>
      <c r="M47" s="381"/>
      <c r="N47" s="381"/>
      <c r="O47" s="381"/>
      <c r="P47" s="381"/>
    </row>
  </sheetData>
  <mergeCells count="40">
    <mergeCell ref="B37:G37"/>
    <mergeCell ref="H37:P37"/>
    <mergeCell ref="B38:C38"/>
    <mergeCell ref="E38:F38"/>
    <mergeCell ref="H38:I38"/>
    <mergeCell ref="K38:L38"/>
    <mergeCell ref="N38:O38"/>
    <mergeCell ref="B27:G27"/>
    <mergeCell ref="H27:P27"/>
    <mergeCell ref="B28:C28"/>
    <mergeCell ref="E28:F28"/>
    <mergeCell ref="H28:I28"/>
    <mergeCell ref="K28:L28"/>
    <mergeCell ref="N28:O28"/>
    <mergeCell ref="B18:C18"/>
    <mergeCell ref="E18:F18"/>
    <mergeCell ref="H18:I18"/>
    <mergeCell ref="K18:L18"/>
    <mergeCell ref="N18:O18"/>
    <mergeCell ref="H8:I8"/>
    <mergeCell ref="K8:L8"/>
    <mergeCell ref="N8:O8"/>
    <mergeCell ref="B17:G17"/>
    <mergeCell ref="H17:P17"/>
    <mergeCell ref="A47:P47"/>
    <mergeCell ref="N5:P5"/>
    <mergeCell ref="C6:D6"/>
    <mergeCell ref="F6:G6"/>
    <mergeCell ref="I6:J6"/>
    <mergeCell ref="L6:M6"/>
    <mergeCell ref="O6:P6"/>
    <mergeCell ref="A5:A6"/>
    <mergeCell ref="B5:D5"/>
    <mergeCell ref="E5:G5"/>
    <mergeCell ref="H5:J5"/>
    <mergeCell ref="K5:M5"/>
    <mergeCell ref="B7:G7"/>
    <mergeCell ref="H7:P7"/>
    <mergeCell ref="B8:C8"/>
    <mergeCell ref="E8:F8"/>
  </mergeCells>
  <hyperlinks>
    <hyperlink ref="A1" location="Inhalt!A1" display="Zurück zum Inhalt"/>
  </hyperlinks>
  <pageMargins left="0.7" right="0.7" top="0.78740157499999996" bottom="0.78740157499999996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"/>
  <sheetViews>
    <sheetView workbookViewId="0"/>
  </sheetViews>
  <sheetFormatPr baseColWidth="10" defaultColWidth="10.81640625" defaultRowHeight="11.5"/>
  <cols>
    <col min="1" max="1" width="18.81640625" style="3" customWidth="1"/>
    <col min="2" max="10" width="12.54296875" style="3" customWidth="1"/>
    <col min="11" max="16384" width="10.81640625" style="3"/>
  </cols>
  <sheetData>
    <row r="1" spans="1:10" s="5" customFormat="1" ht="20.25" customHeight="1">
      <c r="A1" s="4" t="s">
        <v>0</v>
      </c>
      <c r="B1" s="4"/>
      <c r="C1" s="4"/>
      <c r="E1" s="4"/>
      <c r="F1" s="4"/>
      <c r="H1" s="4"/>
      <c r="I1" s="4"/>
    </row>
    <row r="2" spans="1:10" s="2" customFormat="1" ht="12.5">
      <c r="A2" s="1"/>
      <c r="B2" s="1"/>
      <c r="C2" s="1"/>
      <c r="E2" s="1"/>
      <c r="F2" s="1"/>
      <c r="H2" s="1"/>
      <c r="I2" s="1"/>
    </row>
    <row r="3" spans="1:10" s="2" customFormat="1" ht="14.65" customHeight="1">
      <c r="A3" s="9" t="s">
        <v>283</v>
      </c>
      <c r="B3" s="9"/>
      <c r="C3" s="9"/>
      <c r="E3" s="9"/>
      <c r="F3" s="9"/>
      <c r="H3" s="9"/>
      <c r="I3" s="9"/>
    </row>
    <row r="4" spans="1:10" ht="14.65" customHeight="1" thickBot="1"/>
    <row r="5" spans="1:10" s="11" customFormat="1" ht="24.75" customHeight="1" thickBot="1">
      <c r="A5" s="389" t="s">
        <v>16</v>
      </c>
      <c r="B5" s="390">
        <v>2011</v>
      </c>
      <c r="C5" s="390"/>
      <c r="D5" s="390"/>
      <c r="E5" s="390">
        <v>2015</v>
      </c>
      <c r="F5" s="390"/>
      <c r="G5" s="390"/>
      <c r="H5" s="390" t="s">
        <v>11</v>
      </c>
      <c r="I5" s="390"/>
      <c r="J5" s="390"/>
    </row>
    <row r="6" spans="1:10" s="11" customFormat="1" ht="45" customHeight="1" thickBot="1">
      <c r="A6" s="389"/>
      <c r="B6" s="24" t="s">
        <v>54</v>
      </c>
      <c r="C6" s="389" t="s">
        <v>111</v>
      </c>
      <c r="D6" s="389"/>
      <c r="E6" s="24" t="s">
        <v>54</v>
      </c>
      <c r="F6" s="389" t="s">
        <v>111</v>
      </c>
      <c r="G6" s="389"/>
      <c r="H6" s="24" t="s">
        <v>54</v>
      </c>
      <c r="I6" s="389" t="s">
        <v>111</v>
      </c>
      <c r="J6" s="389"/>
    </row>
    <row r="7" spans="1:10" ht="14.65" customHeight="1" thickBot="1">
      <c r="A7" s="176"/>
      <c r="B7" s="362" t="s">
        <v>5</v>
      </c>
      <c r="C7" s="362"/>
      <c r="D7" s="129" t="s">
        <v>50</v>
      </c>
      <c r="E7" s="362" t="s">
        <v>5</v>
      </c>
      <c r="F7" s="362"/>
      <c r="G7" s="129" t="s">
        <v>50</v>
      </c>
      <c r="H7" s="362" t="s">
        <v>5</v>
      </c>
      <c r="I7" s="362"/>
      <c r="J7" s="134" t="s">
        <v>50</v>
      </c>
    </row>
    <row r="8" spans="1:10" ht="14.5" customHeight="1" thickBot="1">
      <c r="A8" s="13" t="s">
        <v>1</v>
      </c>
      <c r="B8" s="146">
        <f>B9+B13+B19</f>
        <v>3122700</v>
      </c>
      <c r="C8" s="146">
        <f>C9+C13+C19</f>
        <v>791288</v>
      </c>
      <c r="D8" s="143">
        <f>C8*100/B8</f>
        <v>25.33986614148013</v>
      </c>
      <c r="E8" s="146">
        <f>E9+E13+E19</f>
        <v>3341786</v>
      </c>
      <c r="F8" s="146">
        <f>F9+F13+F19</f>
        <v>865961</v>
      </c>
      <c r="G8" s="143">
        <f>F8*100/E8</f>
        <v>25.913119511542629</v>
      </c>
      <c r="H8" s="177">
        <f>E8-B8</f>
        <v>219086</v>
      </c>
      <c r="I8" s="177">
        <f>F8-C8</f>
        <v>74673</v>
      </c>
      <c r="J8" s="167">
        <f>G8-D8</f>
        <v>0.5732533700624991</v>
      </c>
    </row>
    <row r="9" spans="1:10" ht="14.5" customHeight="1" thickBot="1">
      <c r="A9" s="14" t="s">
        <v>4</v>
      </c>
      <c r="B9" s="23">
        <f>SUM(B10:B12)</f>
        <v>437390</v>
      </c>
      <c r="C9" s="23">
        <f>SUM(C10:C12)</f>
        <v>75534</v>
      </c>
      <c r="D9" s="21">
        <f t="shared" ref="D9:D22" si="0">C9*100/B9</f>
        <v>17.269256270147924</v>
      </c>
      <c r="E9" s="23">
        <v>593639</v>
      </c>
      <c r="F9" s="23">
        <v>120546</v>
      </c>
      <c r="G9" s="21">
        <f t="shared" ref="G9:G28" si="1">F9*100/E9</f>
        <v>20.306280416212548</v>
      </c>
      <c r="H9" s="52">
        <f t="shared" ref="H9:H28" si="2">E9-B9</f>
        <v>156249</v>
      </c>
      <c r="I9" s="52">
        <f t="shared" ref="I9:J22" si="3">F9-C9</f>
        <v>45012</v>
      </c>
      <c r="J9" s="72">
        <f t="shared" si="3"/>
        <v>3.0370241460646241</v>
      </c>
    </row>
    <row r="10" spans="1:10" ht="14.5" customHeight="1" thickBot="1">
      <c r="A10" s="17" t="s">
        <v>179</v>
      </c>
      <c r="B10" s="144">
        <v>11600</v>
      </c>
      <c r="C10" s="144">
        <v>1836</v>
      </c>
      <c r="D10" s="20">
        <f t="shared" ref="D10:D12" si="4">C10*100/B10</f>
        <v>15.827586206896552</v>
      </c>
      <c r="E10" s="144">
        <v>13225</v>
      </c>
      <c r="F10" s="144">
        <v>2493</v>
      </c>
      <c r="G10" s="20">
        <f t="shared" ref="G10:G12" si="5">F10*100/E10</f>
        <v>18.850661625708884</v>
      </c>
      <c r="H10" s="178">
        <f t="shared" ref="H10:H12" si="6">E10-B10</f>
        <v>1625</v>
      </c>
      <c r="I10" s="178">
        <f t="shared" ref="I10:I12" si="7">F10-C10</f>
        <v>657</v>
      </c>
      <c r="J10" s="168">
        <f t="shared" ref="J10:J12" si="8">G10-D10</f>
        <v>3.0230754188123328</v>
      </c>
    </row>
    <row r="11" spans="1:10" ht="14.5" customHeight="1" thickBot="1">
      <c r="A11" s="19" t="s">
        <v>14</v>
      </c>
      <c r="B11" s="147">
        <v>135711</v>
      </c>
      <c r="C11" s="147">
        <v>18647</v>
      </c>
      <c r="D11" s="21">
        <f t="shared" si="4"/>
        <v>13.740227394979037</v>
      </c>
      <c r="E11" s="147">
        <v>200265</v>
      </c>
      <c r="F11" s="147">
        <v>33294</v>
      </c>
      <c r="G11" s="21">
        <f t="shared" si="5"/>
        <v>16.624971912216314</v>
      </c>
      <c r="H11" s="179">
        <f t="shared" si="6"/>
        <v>64554</v>
      </c>
      <c r="I11" s="179">
        <f t="shared" si="7"/>
        <v>14647</v>
      </c>
      <c r="J11" s="170">
        <f t="shared" si="8"/>
        <v>2.8847445172372765</v>
      </c>
    </row>
    <row r="12" spans="1:10" ht="14.5" customHeight="1" thickBot="1">
      <c r="A12" s="17" t="s">
        <v>180</v>
      </c>
      <c r="B12" s="144">
        <v>290079</v>
      </c>
      <c r="C12" s="144">
        <v>55051</v>
      </c>
      <c r="D12" s="20">
        <f t="shared" si="4"/>
        <v>18.977933597399328</v>
      </c>
      <c r="E12" s="144">
        <v>380149</v>
      </c>
      <c r="F12" s="144">
        <v>84759</v>
      </c>
      <c r="G12" s="20">
        <f t="shared" si="5"/>
        <v>22.296257520077653</v>
      </c>
      <c r="H12" s="178">
        <f t="shared" si="6"/>
        <v>90070</v>
      </c>
      <c r="I12" s="178">
        <f t="shared" si="7"/>
        <v>29708</v>
      </c>
      <c r="J12" s="168">
        <f t="shared" si="8"/>
        <v>3.3183239226783243</v>
      </c>
    </row>
    <row r="13" spans="1:10" ht="14.5" customHeight="1" thickBot="1">
      <c r="A13" s="82" t="s">
        <v>24</v>
      </c>
      <c r="B13" s="147">
        <f>SUM(B14:B18)</f>
        <v>2245388</v>
      </c>
      <c r="C13" s="147">
        <f>SUM(C14:C18)</f>
        <v>633973</v>
      </c>
      <c r="D13" s="21">
        <f t="shared" si="0"/>
        <v>28.234452130322243</v>
      </c>
      <c r="E13" s="147">
        <v>2280113</v>
      </c>
      <c r="F13" s="147">
        <v>658515</v>
      </c>
      <c r="G13" s="21">
        <f t="shared" si="1"/>
        <v>28.880805468851761</v>
      </c>
      <c r="H13" s="179">
        <f t="shared" si="2"/>
        <v>34725</v>
      </c>
      <c r="I13" s="179">
        <f t="shared" si="3"/>
        <v>24542</v>
      </c>
      <c r="J13" s="170">
        <f t="shared" si="3"/>
        <v>0.6463533385295186</v>
      </c>
    </row>
    <row r="14" spans="1:10" ht="14.5" customHeight="1" thickBot="1">
      <c r="A14" s="17" t="s">
        <v>17</v>
      </c>
      <c r="B14" s="144">
        <v>597495</v>
      </c>
      <c r="C14" s="144">
        <v>163769</v>
      </c>
      <c r="D14" s="20">
        <f t="shared" si="0"/>
        <v>27.409267023155007</v>
      </c>
      <c r="E14" s="144">
        <v>612931</v>
      </c>
      <c r="F14" s="144">
        <v>170712</v>
      </c>
      <c r="G14" s="20">
        <f t="shared" si="1"/>
        <v>27.851748402348715</v>
      </c>
      <c r="H14" s="178">
        <f t="shared" si="2"/>
        <v>15436</v>
      </c>
      <c r="I14" s="178">
        <f t="shared" si="3"/>
        <v>6943</v>
      </c>
      <c r="J14" s="168">
        <f t="shared" si="3"/>
        <v>0.44248137919370834</v>
      </c>
    </row>
    <row r="15" spans="1:10" ht="14.5" customHeight="1" thickBot="1">
      <c r="A15" s="19" t="s">
        <v>18</v>
      </c>
      <c r="B15" s="147">
        <v>648934</v>
      </c>
      <c r="C15" s="147">
        <v>188430</v>
      </c>
      <c r="D15" s="21">
        <f t="shared" si="0"/>
        <v>29.036851205207309</v>
      </c>
      <c r="E15" s="147">
        <v>670925</v>
      </c>
      <c r="F15" s="147">
        <v>196448</v>
      </c>
      <c r="G15" s="21">
        <f t="shared" si="1"/>
        <v>29.280172895629168</v>
      </c>
      <c r="H15" s="179">
        <f t="shared" si="2"/>
        <v>21991</v>
      </c>
      <c r="I15" s="179">
        <f t="shared" si="3"/>
        <v>8018</v>
      </c>
      <c r="J15" s="170">
        <f t="shared" si="3"/>
        <v>0.24332169042185825</v>
      </c>
    </row>
    <row r="16" spans="1:10" ht="14.5" customHeight="1" thickBot="1">
      <c r="A16" s="17" t="s">
        <v>19</v>
      </c>
      <c r="B16" s="144">
        <v>656004</v>
      </c>
      <c r="C16" s="144">
        <v>188066</v>
      </c>
      <c r="D16" s="20">
        <f t="shared" si="0"/>
        <v>28.668422753519796</v>
      </c>
      <c r="E16" s="144">
        <v>663505</v>
      </c>
      <c r="F16" s="144">
        <v>196401</v>
      </c>
      <c r="G16" s="20">
        <f t="shared" si="1"/>
        <v>29.600530515971997</v>
      </c>
      <c r="H16" s="178">
        <f t="shared" si="2"/>
        <v>7501</v>
      </c>
      <c r="I16" s="178">
        <f t="shared" si="3"/>
        <v>8335</v>
      </c>
      <c r="J16" s="168">
        <f t="shared" si="3"/>
        <v>0.93210776245220117</v>
      </c>
    </row>
    <row r="17" spans="1:10" ht="14.5" customHeight="1" thickBot="1">
      <c r="A17" s="19" t="s">
        <v>20</v>
      </c>
      <c r="B17" s="147">
        <v>335685</v>
      </c>
      <c r="C17" s="147">
        <v>91498</v>
      </c>
      <c r="D17" s="21">
        <f t="shared" si="0"/>
        <v>27.257101151377036</v>
      </c>
      <c r="E17" s="147">
        <v>327945</v>
      </c>
      <c r="F17" s="147">
        <v>93481</v>
      </c>
      <c r="G17" s="21">
        <f t="shared" si="1"/>
        <v>28.505084694079802</v>
      </c>
      <c r="H17" s="179">
        <f t="shared" si="2"/>
        <v>-7740</v>
      </c>
      <c r="I17" s="179">
        <f t="shared" si="3"/>
        <v>1983</v>
      </c>
      <c r="J17" s="170">
        <f t="shared" si="3"/>
        <v>1.2479835427027659</v>
      </c>
    </row>
    <row r="18" spans="1:10" ht="14.5" customHeight="1" thickBot="1">
      <c r="A18" s="15" t="s">
        <v>60</v>
      </c>
      <c r="B18" s="22">
        <v>7270</v>
      </c>
      <c r="C18" s="22">
        <v>2210</v>
      </c>
      <c r="D18" s="20">
        <f t="shared" si="0"/>
        <v>30.398899587345255</v>
      </c>
      <c r="E18" s="22">
        <v>4807</v>
      </c>
      <c r="F18" s="22">
        <v>1473</v>
      </c>
      <c r="G18" s="20">
        <f t="shared" si="1"/>
        <v>30.642812565009361</v>
      </c>
      <c r="H18" s="51">
        <f t="shared" si="2"/>
        <v>-2463</v>
      </c>
      <c r="I18" s="51">
        <f t="shared" si="3"/>
        <v>-737</v>
      </c>
      <c r="J18" s="169">
        <f t="shared" si="3"/>
        <v>0.24391297766410602</v>
      </c>
    </row>
    <row r="19" spans="1:10" ht="14.5" customHeight="1" thickBot="1">
      <c r="A19" s="82" t="s">
        <v>12</v>
      </c>
      <c r="B19" s="147">
        <f>SUM(B20:B28)</f>
        <v>439922</v>
      </c>
      <c r="C19" s="147">
        <v>81781</v>
      </c>
      <c r="D19" s="21">
        <f t="shared" si="0"/>
        <v>18.58988638895077</v>
      </c>
      <c r="E19" s="147">
        <v>468034</v>
      </c>
      <c r="F19" s="147">
        <v>86900</v>
      </c>
      <c r="G19" s="21">
        <f t="shared" si="1"/>
        <v>18.567027181785939</v>
      </c>
      <c r="H19" s="179">
        <f t="shared" si="2"/>
        <v>28112</v>
      </c>
      <c r="I19" s="179">
        <f t="shared" si="3"/>
        <v>5119</v>
      </c>
      <c r="J19" s="170">
        <f t="shared" si="3"/>
        <v>-2.2859207164831474E-2</v>
      </c>
    </row>
    <row r="20" spans="1:10" ht="14.5" customHeight="1" thickBot="1">
      <c r="A20" s="17" t="s">
        <v>19</v>
      </c>
      <c r="B20" s="271">
        <v>1616</v>
      </c>
      <c r="C20" s="271" t="s">
        <v>53</v>
      </c>
      <c r="D20" s="20" t="s">
        <v>53</v>
      </c>
      <c r="E20" s="144">
        <v>855</v>
      </c>
      <c r="F20" s="144">
        <v>311</v>
      </c>
      <c r="G20" s="20">
        <f t="shared" si="1"/>
        <v>36.374269005847957</v>
      </c>
      <c r="H20" s="178">
        <f t="shared" si="2"/>
        <v>-761</v>
      </c>
      <c r="I20" s="178" t="s">
        <v>53</v>
      </c>
      <c r="J20" s="168" t="s">
        <v>53</v>
      </c>
    </row>
    <row r="21" spans="1:10" ht="14.5" customHeight="1" thickBot="1">
      <c r="A21" s="19" t="s">
        <v>20</v>
      </c>
      <c r="B21" s="273">
        <v>52996</v>
      </c>
      <c r="C21" s="273" t="s">
        <v>53</v>
      </c>
      <c r="D21" s="21" t="s">
        <v>53</v>
      </c>
      <c r="E21" s="147">
        <v>53494</v>
      </c>
      <c r="F21" s="147">
        <v>10331</v>
      </c>
      <c r="G21" s="21">
        <f t="shared" si="1"/>
        <v>19.312446255654841</v>
      </c>
      <c r="H21" s="179">
        <f t="shared" si="2"/>
        <v>498</v>
      </c>
      <c r="I21" s="179" t="s">
        <v>53</v>
      </c>
      <c r="J21" s="170" t="s">
        <v>53</v>
      </c>
    </row>
    <row r="22" spans="1:10" ht="14.5" customHeight="1" thickBot="1">
      <c r="A22" s="17" t="s">
        <v>21</v>
      </c>
      <c r="B22" s="271">
        <v>115697</v>
      </c>
      <c r="C22" s="271">
        <v>20525</v>
      </c>
      <c r="D22" s="20">
        <f t="shared" si="0"/>
        <v>17.740304415844836</v>
      </c>
      <c r="E22" s="144">
        <v>125645</v>
      </c>
      <c r="F22" s="144">
        <v>22616</v>
      </c>
      <c r="G22" s="20">
        <f t="shared" si="1"/>
        <v>17.999920410680886</v>
      </c>
      <c r="H22" s="178">
        <f t="shared" si="2"/>
        <v>9948</v>
      </c>
      <c r="I22" s="178">
        <f t="shared" si="3"/>
        <v>2091</v>
      </c>
      <c r="J22" s="168">
        <f t="shared" si="3"/>
        <v>0.25961599483605013</v>
      </c>
    </row>
    <row r="23" spans="1:10" ht="14.5" customHeight="1" thickBot="1">
      <c r="A23" s="19" t="s">
        <v>55</v>
      </c>
      <c r="B23" s="273">
        <v>107075</v>
      </c>
      <c r="C23" s="273">
        <v>19422</v>
      </c>
      <c r="D23" s="21">
        <f t="shared" ref="D23:D24" si="9">C23*100/B23</f>
        <v>18.138687835629231</v>
      </c>
      <c r="E23" s="147">
        <v>113907</v>
      </c>
      <c r="F23" s="147">
        <v>20852</v>
      </c>
      <c r="G23" s="21">
        <f t="shared" ref="G23:G24" si="10">F23*100/E23</f>
        <v>18.306162044474878</v>
      </c>
      <c r="H23" s="179">
        <f t="shared" ref="H23:H24" si="11">E23-B23</f>
        <v>6832</v>
      </c>
      <c r="I23" s="179">
        <f t="shared" ref="I23:I24" si="12">F23-C23</f>
        <v>1430</v>
      </c>
      <c r="J23" s="170">
        <f t="shared" ref="J23:J24" si="13">G23-D23</f>
        <v>0.1674742088456469</v>
      </c>
    </row>
    <row r="24" spans="1:10" ht="14.5" customHeight="1" thickBot="1">
      <c r="A24" s="17" t="s">
        <v>56</v>
      </c>
      <c r="B24" s="271">
        <v>90953</v>
      </c>
      <c r="C24" s="271">
        <v>15969</v>
      </c>
      <c r="D24" s="20">
        <f t="shared" si="9"/>
        <v>17.557419766252899</v>
      </c>
      <c r="E24" s="144">
        <v>98748</v>
      </c>
      <c r="F24" s="144">
        <v>18009</v>
      </c>
      <c r="G24" s="20">
        <f t="shared" si="10"/>
        <v>18.237331388990157</v>
      </c>
      <c r="H24" s="178">
        <f t="shared" si="11"/>
        <v>7795</v>
      </c>
      <c r="I24" s="178">
        <f t="shared" si="12"/>
        <v>2040</v>
      </c>
      <c r="J24" s="168">
        <f t="shared" si="13"/>
        <v>0.67991162273725791</v>
      </c>
    </row>
    <row r="25" spans="1:10" ht="14.5" customHeight="1" thickBot="1">
      <c r="A25" s="19" t="s">
        <v>57</v>
      </c>
      <c r="B25" s="273">
        <v>54136</v>
      </c>
      <c r="C25" s="273" t="s">
        <v>53</v>
      </c>
      <c r="D25" s="21" t="s">
        <v>53</v>
      </c>
      <c r="E25" s="147">
        <v>58864</v>
      </c>
      <c r="F25" s="147">
        <v>10573</v>
      </c>
      <c r="G25" s="21">
        <f t="shared" ref="G25:G26" si="14">F25*100/E25</f>
        <v>17.961742321282959</v>
      </c>
      <c r="H25" s="179">
        <f t="shared" ref="H25:H26" si="15">E25-B25</f>
        <v>4728</v>
      </c>
      <c r="I25" s="179" t="s">
        <v>53</v>
      </c>
      <c r="J25" s="170" t="s">
        <v>53</v>
      </c>
    </row>
    <row r="26" spans="1:10" ht="14.5" customHeight="1" thickBot="1">
      <c r="A26" s="17" t="s">
        <v>58</v>
      </c>
      <c r="B26" s="271">
        <v>11426</v>
      </c>
      <c r="C26" s="271" t="s">
        <v>53</v>
      </c>
      <c r="D26" s="20" t="s">
        <v>53</v>
      </c>
      <c r="E26" s="144">
        <v>11031</v>
      </c>
      <c r="F26" s="144">
        <v>2673</v>
      </c>
      <c r="G26" s="20">
        <f t="shared" si="14"/>
        <v>24.231710633668751</v>
      </c>
      <c r="H26" s="178">
        <f t="shared" si="15"/>
        <v>-395</v>
      </c>
      <c r="I26" s="178" t="s">
        <v>53</v>
      </c>
      <c r="J26" s="168" t="s">
        <v>53</v>
      </c>
    </row>
    <row r="27" spans="1:10" ht="14.5" customHeight="1" thickBot="1">
      <c r="A27" s="19" t="s">
        <v>59</v>
      </c>
      <c r="B27" s="273">
        <v>4100</v>
      </c>
      <c r="C27" s="273" t="s">
        <v>53</v>
      </c>
      <c r="D27" s="21" t="s">
        <v>53</v>
      </c>
      <c r="E27" s="147">
        <v>3727</v>
      </c>
      <c r="F27" s="147">
        <v>1015</v>
      </c>
      <c r="G27" s="21">
        <f t="shared" si="1"/>
        <v>27.233700026831233</v>
      </c>
      <c r="H27" s="179">
        <f t="shared" si="2"/>
        <v>-373</v>
      </c>
      <c r="I27" s="179" t="s">
        <v>53</v>
      </c>
      <c r="J27" s="170" t="s">
        <v>53</v>
      </c>
    </row>
    <row r="28" spans="1:10" ht="14.5" customHeight="1" thickBot="1">
      <c r="A28" s="17" t="s">
        <v>120</v>
      </c>
      <c r="B28" s="271">
        <v>1923</v>
      </c>
      <c r="C28" s="271" t="s">
        <v>53</v>
      </c>
      <c r="D28" s="20" t="s">
        <v>53</v>
      </c>
      <c r="E28" s="144">
        <v>1763</v>
      </c>
      <c r="F28" s="144">
        <v>520</v>
      </c>
      <c r="G28" s="20">
        <f t="shared" si="1"/>
        <v>29.49517867271696</v>
      </c>
      <c r="H28" s="178">
        <f t="shared" si="2"/>
        <v>-160</v>
      </c>
      <c r="I28" s="178" t="s">
        <v>53</v>
      </c>
      <c r="J28" s="168" t="s">
        <v>53</v>
      </c>
    </row>
    <row r="29" spans="1:10" ht="25.15" customHeight="1">
      <c r="A29" s="370" t="s">
        <v>127</v>
      </c>
      <c r="B29" s="370"/>
      <c r="C29" s="370"/>
      <c r="D29" s="370"/>
      <c r="E29" s="370"/>
      <c r="F29" s="370"/>
      <c r="G29" s="370"/>
      <c r="H29" s="370"/>
      <c r="I29" s="370"/>
      <c r="J29" s="370"/>
    </row>
  </sheetData>
  <mergeCells count="11">
    <mergeCell ref="A29:J29"/>
    <mergeCell ref="A5:A6"/>
    <mergeCell ref="H7:I7"/>
    <mergeCell ref="H5:J5"/>
    <mergeCell ref="I6:J6"/>
    <mergeCell ref="C6:D6"/>
    <mergeCell ref="F6:G6"/>
    <mergeCell ref="B5:D5"/>
    <mergeCell ref="E5:G5"/>
    <mergeCell ref="B7:C7"/>
    <mergeCell ref="E7:F7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3"/>
  <sheetViews>
    <sheetView workbookViewId="0">
      <selection activeCell="A3" sqref="A3"/>
    </sheetView>
  </sheetViews>
  <sheetFormatPr baseColWidth="10" defaultColWidth="10.81640625" defaultRowHeight="11.5"/>
  <cols>
    <col min="1" max="1" width="18.81640625" style="3" customWidth="1"/>
    <col min="2" max="7" width="13.6328125" style="3" customWidth="1"/>
    <col min="8" max="16384" width="10.81640625" style="3"/>
  </cols>
  <sheetData>
    <row r="1" spans="1:7" s="5" customFormat="1" ht="20.25" customHeight="1">
      <c r="A1" s="4" t="s">
        <v>0</v>
      </c>
    </row>
    <row r="2" spans="1:7" s="2" customFormat="1" ht="12.5">
      <c r="A2" s="1"/>
    </row>
    <row r="3" spans="1:7" s="2" customFormat="1" ht="14.65" customHeight="1">
      <c r="A3" s="9" t="s">
        <v>241</v>
      </c>
    </row>
    <row r="4" spans="1:7" ht="14.65" customHeight="1" thickBot="1"/>
    <row r="5" spans="1:7" s="11" customFormat="1" ht="45" customHeight="1">
      <c r="A5" s="334" t="s">
        <v>16</v>
      </c>
      <c r="B5" s="336">
        <v>2011</v>
      </c>
      <c r="C5" s="336">
        <v>2012</v>
      </c>
      <c r="D5" s="336">
        <v>2013</v>
      </c>
      <c r="E5" s="336">
        <v>2014</v>
      </c>
      <c r="F5" s="336">
        <v>2015</v>
      </c>
      <c r="G5" s="334" t="s">
        <v>11</v>
      </c>
    </row>
    <row r="6" spans="1:7" ht="14.65" customHeight="1">
      <c r="A6" s="337"/>
      <c r="B6" s="362" t="s">
        <v>5</v>
      </c>
      <c r="C6" s="362"/>
      <c r="D6" s="362"/>
      <c r="E6" s="362"/>
      <c r="F6" s="362"/>
      <c r="G6" s="362"/>
    </row>
    <row r="7" spans="1:7" ht="14.65" customHeight="1" thickBot="1">
      <c r="A7" s="157" t="s">
        <v>1</v>
      </c>
      <c r="B7" s="272">
        <f t="shared" ref="B7:E7" si="0">SUM(B9:B11,B13:B17,B19:B23)</f>
        <v>510018</v>
      </c>
      <c r="C7" s="272">
        <f t="shared" si="0"/>
        <v>511621</v>
      </c>
      <c r="D7" s="272">
        <f t="shared" si="0"/>
        <v>517539</v>
      </c>
      <c r="E7" s="272">
        <f t="shared" si="0"/>
        <v>521730</v>
      </c>
      <c r="F7" s="272">
        <f>'Tab. 2.2'!L9</f>
        <v>524512</v>
      </c>
      <c r="G7" s="177">
        <f>F7-B7</f>
        <v>14494</v>
      </c>
    </row>
    <row r="8" spans="1:7" ht="14.65" customHeight="1" thickBot="1">
      <c r="A8" s="14" t="s">
        <v>4</v>
      </c>
      <c r="B8" s="23">
        <f>'Tab. 2.2'!D10</f>
        <v>58659</v>
      </c>
      <c r="C8" s="23">
        <f t="shared" ref="C8:E8" si="1">SUM(C9:C11)</f>
        <v>64702</v>
      </c>
      <c r="D8" s="23">
        <f t="shared" si="1"/>
        <v>71151</v>
      </c>
      <c r="E8" s="23">
        <f t="shared" si="1"/>
        <v>80309</v>
      </c>
      <c r="F8" s="23">
        <f>'Tab. 2.2'!L10</f>
        <v>85220</v>
      </c>
      <c r="G8" s="52">
        <f t="shared" ref="G8:G23" si="2">F8-B8</f>
        <v>26561</v>
      </c>
    </row>
    <row r="9" spans="1:7" ht="14.65" customHeight="1" thickBot="1">
      <c r="A9" s="15" t="s">
        <v>13</v>
      </c>
      <c r="B9" s="22">
        <f>'Tab. 2.2'!D11</f>
        <v>1188</v>
      </c>
      <c r="C9" s="22">
        <v>1250</v>
      </c>
      <c r="D9" s="22">
        <v>1465</v>
      </c>
      <c r="E9" s="22">
        <v>1549</v>
      </c>
      <c r="F9" s="22">
        <f>'Tab. 2.2'!L11</f>
        <v>1569</v>
      </c>
      <c r="G9" s="51">
        <f t="shared" si="2"/>
        <v>381</v>
      </c>
    </row>
    <row r="10" spans="1:7" ht="14.65" customHeight="1" thickBot="1">
      <c r="A10" s="16" t="s">
        <v>14</v>
      </c>
      <c r="B10" s="23">
        <f>'Tab. 2.2'!D12</f>
        <v>15247</v>
      </c>
      <c r="C10" s="23">
        <v>18031</v>
      </c>
      <c r="D10" s="23">
        <v>19825</v>
      </c>
      <c r="E10" s="23">
        <v>24157</v>
      </c>
      <c r="F10" s="23">
        <f>'Tab. 2.2'!L12</f>
        <v>25776</v>
      </c>
      <c r="G10" s="52">
        <f t="shared" si="2"/>
        <v>10529</v>
      </c>
    </row>
    <row r="11" spans="1:7" ht="14.65" customHeight="1" thickBot="1">
      <c r="A11" s="17" t="s">
        <v>15</v>
      </c>
      <c r="B11" s="22">
        <f>'Tab. 2.2'!D13</f>
        <v>42224</v>
      </c>
      <c r="C11" s="22">
        <v>45421</v>
      </c>
      <c r="D11" s="22">
        <v>49861</v>
      </c>
      <c r="E11" s="22">
        <v>54603</v>
      </c>
      <c r="F11" s="22">
        <f>'Tab. 2.2'!L13</f>
        <v>57875</v>
      </c>
      <c r="G11" s="51">
        <f t="shared" si="2"/>
        <v>15651</v>
      </c>
    </row>
    <row r="12" spans="1:7" ht="14.65" customHeight="1" thickBot="1">
      <c r="A12" s="14" t="s">
        <v>24</v>
      </c>
      <c r="B12" s="23">
        <f>SUM(B13:B17)</f>
        <v>413563</v>
      </c>
      <c r="C12" s="23">
        <f t="shared" ref="C12:E12" si="3">SUM(C13:C17)</f>
        <v>407585</v>
      </c>
      <c r="D12" s="23">
        <f t="shared" si="3"/>
        <v>406241</v>
      </c>
      <c r="E12" s="23">
        <f t="shared" si="3"/>
        <v>401278</v>
      </c>
      <c r="F12" s="23">
        <f>'Tab. 2.2'!L14</f>
        <v>397884</v>
      </c>
      <c r="G12" s="52">
        <f t="shared" si="2"/>
        <v>-15679</v>
      </c>
    </row>
    <row r="13" spans="1:7" ht="14.65" customHeight="1" thickBot="1">
      <c r="A13" s="18" t="s">
        <v>17</v>
      </c>
      <c r="B13" s="22">
        <f>'Tab. 2.2'!D15</f>
        <v>107121</v>
      </c>
      <c r="C13" s="22">
        <v>106734</v>
      </c>
      <c r="D13" s="22">
        <v>105402</v>
      </c>
      <c r="E13" s="22">
        <v>107016</v>
      </c>
      <c r="F13" s="22">
        <f>'Tab. 2.2'!L15</f>
        <v>105694</v>
      </c>
      <c r="G13" s="51">
        <f t="shared" si="2"/>
        <v>-1427</v>
      </c>
    </row>
    <row r="14" spans="1:7" ht="14.65" customHeight="1" thickBot="1">
      <c r="A14" s="19" t="s">
        <v>18</v>
      </c>
      <c r="B14" s="23">
        <f>'Tab. 2.2'!D16</f>
        <v>120416</v>
      </c>
      <c r="C14" s="23">
        <v>121534</v>
      </c>
      <c r="D14" s="23">
        <v>119533</v>
      </c>
      <c r="E14" s="23">
        <v>115930</v>
      </c>
      <c r="F14" s="23">
        <f>'Tab. 2.2'!L16</f>
        <v>117439</v>
      </c>
      <c r="G14" s="52">
        <f t="shared" si="2"/>
        <v>-2977</v>
      </c>
    </row>
    <row r="15" spans="1:7" ht="14.65" customHeight="1" thickBot="1">
      <c r="A15" s="17" t="s">
        <v>19</v>
      </c>
      <c r="B15" s="22">
        <f>'Tab. 2.2'!D17</f>
        <v>122074</v>
      </c>
      <c r="C15" s="22">
        <v>120788</v>
      </c>
      <c r="D15" s="22">
        <v>122777</v>
      </c>
      <c r="E15" s="22">
        <v>118632</v>
      </c>
      <c r="F15" s="22">
        <f>'Tab. 2.2'!L17</f>
        <v>116752</v>
      </c>
      <c r="G15" s="51">
        <f t="shared" si="2"/>
        <v>-5322</v>
      </c>
    </row>
    <row r="16" spans="1:7" ht="14.65" customHeight="1" thickBot="1">
      <c r="A16" s="19" t="s">
        <v>20</v>
      </c>
      <c r="B16" s="23">
        <f>'Tab. 2.2'!D18</f>
        <v>62691</v>
      </c>
      <c r="C16" s="23">
        <v>57386</v>
      </c>
      <c r="D16" s="23">
        <v>57297</v>
      </c>
      <c r="E16" s="23">
        <v>58761</v>
      </c>
      <c r="F16" s="23">
        <f>'Tab. 2.2'!L18</f>
        <v>57116</v>
      </c>
      <c r="G16" s="52">
        <f t="shared" si="2"/>
        <v>-5575</v>
      </c>
    </row>
    <row r="17" spans="1:7" ht="14.65" customHeight="1" thickBot="1">
      <c r="A17" s="17" t="s">
        <v>213</v>
      </c>
      <c r="B17" s="22">
        <f>'Tab. 2.2'!D19</f>
        <v>1261</v>
      </c>
      <c r="C17" s="22">
        <v>1143</v>
      </c>
      <c r="D17" s="22">
        <v>1232</v>
      </c>
      <c r="E17" s="22">
        <v>939</v>
      </c>
      <c r="F17" s="22">
        <f>'Tab. 2.2'!L19</f>
        <v>883</v>
      </c>
      <c r="G17" s="51">
        <f t="shared" si="2"/>
        <v>-378</v>
      </c>
    </row>
    <row r="18" spans="1:7" ht="14.65" customHeight="1" thickBot="1">
      <c r="A18" s="14" t="s">
        <v>12</v>
      </c>
      <c r="B18" s="23">
        <f>'Tab. 2.2'!D20</f>
        <v>37796</v>
      </c>
      <c r="C18" s="23">
        <f t="shared" ref="C18:E18" si="4">SUM(C19:C23)</f>
        <v>39334</v>
      </c>
      <c r="D18" s="23">
        <f t="shared" si="4"/>
        <v>40147</v>
      </c>
      <c r="E18" s="23">
        <f t="shared" si="4"/>
        <v>40143</v>
      </c>
      <c r="F18" s="23">
        <f>'Tab. 2.2'!L20</f>
        <v>41408</v>
      </c>
      <c r="G18" s="52">
        <f t="shared" si="2"/>
        <v>3612</v>
      </c>
    </row>
    <row r="19" spans="1:7" ht="14.65" customHeight="1" thickBot="1">
      <c r="A19" s="17" t="s">
        <v>19</v>
      </c>
      <c r="B19" s="22">
        <f>'Tab. 2.2'!D21</f>
        <v>201</v>
      </c>
      <c r="C19" s="22">
        <v>166</v>
      </c>
      <c r="D19" s="22">
        <v>122</v>
      </c>
      <c r="E19" s="22">
        <v>81</v>
      </c>
      <c r="F19" s="22">
        <f>'Tab. 2.2'!L21</f>
        <v>102</v>
      </c>
      <c r="G19" s="51">
        <f t="shared" si="2"/>
        <v>-99</v>
      </c>
    </row>
    <row r="20" spans="1:7" ht="14.65" customHeight="1" thickBot="1">
      <c r="A20" s="19" t="s">
        <v>20</v>
      </c>
      <c r="B20" s="23">
        <f>'Tab. 2.2'!D22</f>
        <v>4983</v>
      </c>
      <c r="C20" s="23">
        <v>5024</v>
      </c>
      <c r="D20" s="23">
        <v>5121</v>
      </c>
      <c r="E20" s="23">
        <v>5000</v>
      </c>
      <c r="F20" s="23">
        <f>'Tab. 2.2'!L22</f>
        <v>5017</v>
      </c>
      <c r="G20" s="52">
        <f t="shared" si="2"/>
        <v>34</v>
      </c>
    </row>
    <row r="21" spans="1:7" ht="14.65" customHeight="1" thickBot="1">
      <c r="A21" s="17" t="s">
        <v>21</v>
      </c>
      <c r="B21" s="22">
        <f>'Tab. 2.2'!D23</f>
        <v>10206</v>
      </c>
      <c r="C21" s="22">
        <v>10514</v>
      </c>
      <c r="D21" s="22">
        <v>10537</v>
      </c>
      <c r="E21" s="22">
        <v>10558</v>
      </c>
      <c r="F21" s="22">
        <f>'Tab. 2.2'!L23</f>
        <v>11327</v>
      </c>
      <c r="G21" s="51">
        <f t="shared" si="2"/>
        <v>1121</v>
      </c>
    </row>
    <row r="22" spans="1:7" ht="14.65" customHeight="1" thickBot="1">
      <c r="A22" s="16" t="s">
        <v>22</v>
      </c>
      <c r="B22" s="23">
        <f>'Tab. 2.2'!D24</f>
        <v>20855</v>
      </c>
      <c r="C22" s="23">
        <v>21976</v>
      </c>
      <c r="D22" s="23">
        <v>22726</v>
      </c>
      <c r="E22" s="23">
        <v>22828</v>
      </c>
      <c r="F22" s="23">
        <f>'Tab. 2.2'!L24</f>
        <v>23305</v>
      </c>
      <c r="G22" s="52">
        <f t="shared" si="2"/>
        <v>2450</v>
      </c>
    </row>
    <row r="23" spans="1:7" ht="14.65" customHeight="1">
      <c r="A23" s="338" t="s">
        <v>23</v>
      </c>
      <c r="B23" s="163">
        <f>'Tab. 2.2'!D25</f>
        <v>1551</v>
      </c>
      <c r="C23" s="163">
        <v>1654</v>
      </c>
      <c r="D23" s="163">
        <v>1641</v>
      </c>
      <c r="E23" s="163">
        <v>1676</v>
      </c>
      <c r="F23" s="163">
        <f>'Tab. 2.2'!L25</f>
        <v>1657</v>
      </c>
      <c r="G23" s="339">
        <f t="shared" si="2"/>
        <v>106</v>
      </c>
    </row>
    <row r="24" spans="1:7" ht="14.65" customHeight="1">
      <c r="A24" s="337"/>
      <c r="B24" s="362" t="s">
        <v>81</v>
      </c>
      <c r="C24" s="362"/>
      <c r="D24" s="362"/>
      <c r="E24" s="362"/>
      <c r="F24" s="362"/>
      <c r="G24" s="362"/>
    </row>
    <row r="25" spans="1:7" ht="14.65" customHeight="1" thickBot="1">
      <c r="A25" s="157" t="s">
        <v>1</v>
      </c>
      <c r="B25" s="272">
        <f>B7*100/$B7</f>
        <v>100</v>
      </c>
      <c r="C25" s="272">
        <f t="shared" ref="C25:E25" si="5">C7*100/$B7</f>
        <v>100.3143026324561</v>
      </c>
      <c r="D25" s="272">
        <f t="shared" si="5"/>
        <v>101.47465383574698</v>
      </c>
      <c r="E25" s="272">
        <f t="shared" si="5"/>
        <v>102.29638953919273</v>
      </c>
      <c r="F25" s="272">
        <f>F7*100/$B7</f>
        <v>102.84186048335549</v>
      </c>
      <c r="G25" s="340" t="s">
        <v>103</v>
      </c>
    </row>
    <row r="26" spans="1:7" ht="14.65" customHeight="1" thickBot="1">
      <c r="A26" s="14" t="s">
        <v>4</v>
      </c>
      <c r="B26" s="23">
        <f t="shared" ref="B26:F41" si="6">B8*100/$B8</f>
        <v>100</v>
      </c>
      <c r="C26" s="23">
        <f t="shared" si="6"/>
        <v>110.30191445472988</v>
      </c>
      <c r="D26" s="23">
        <f t="shared" si="6"/>
        <v>121.29596481358359</v>
      </c>
      <c r="E26" s="23">
        <f t="shared" si="6"/>
        <v>136.90823232581531</v>
      </c>
      <c r="F26" s="23">
        <f t="shared" si="6"/>
        <v>145.28034913653488</v>
      </c>
      <c r="G26" s="52" t="s">
        <v>103</v>
      </c>
    </row>
    <row r="27" spans="1:7" ht="14.65" customHeight="1" thickBot="1">
      <c r="A27" s="15" t="s">
        <v>13</v>
      </c>
      <c r="B27" s="22">
        <f t="shared" si="6"/>
        <v>100</v>
      </c>
      <c r="C27" s="22">
        <f t="shared" si="6"/>
        <v>105.21885521885523</v>
      </c>
      <c r="D27" s="22">
        <f t="shared" si="6"/>
        <v>123.31649831649831</v>
      </c>
      <c r="E27" s="22">
        <f t="shared" si="6"/>
        <v>130.3872053872054</v>
      </c>
      <c r="F27" s="22">
        <f t="shared" si="6"/>
        <v>132.07070707070707</v>
      </c>
      <c r="G27" s="51" t="s">
        <v>103</v>
      </c>
    </row>
    <row r="28" spans="1:7" ht="14.65" customHeight="1" thickBot="1">
      <c r="A28" s="16" t="s">
        <v>14</v>
      </c>
      <c r="B28" s="23">
        <f t="shared" si="6"/>
        <v>100</v>
      </c>
      <c r="C28" s="23">
        <f t="shared" si="6"/>
        <v>118.25932970420411</v>
      </c>
      <c r="D28" s="23">
        <f t="shared" si="6"/>
        <v>130.02557880238734</v>
      </c>
      <c r="E28" s="23">
        <f t="shared" si="6"/>
        <v>158.4377254541877</v>
      </c>
      <c r="F28" s="23">
        <f t="shared" si="6"/>
        <v>169.05620777857939</v>
      </c>
      <c r="G28" s="52" t="s">
        <v>103</v>
      </c>
    </row>
    <row r="29" spans="1:7" ht="14.65" customHeight="1" thickBot="1">
      <c r="A29" s="17" t="s">
        <v>15</v>
      </c>
      <c r="B29" s="22">
        <f t="shared" si="6"/>
        <v>100</v>
      </c>
      <c r="C29" s="22">
        <f t="shared" si="6"/>
        <v>107.57152330428192</v>
      </c>
      <c r="D29" s="22">
        <f t="shared" si="6"/>
        <v>118.0868700265252</v>
      </c>
      <c r="E29" s="22">
        <f t="shared" si="6"/>
        <v>129.31744979158773</v>
      </c>
      <c r="F29" s="22">
        <f t="shared" si="6"/>
        <v>137.06659719590755</v>
      </c>
      <c r="G29" s="51" t="s">
        <v>103</v>
      </c>
    </row>
    <row r="30" spans="1:7" ht="14.65" customHeight="1" thickBot="1">
      <c r="A30" s="14" t="s">
        <v>24</v>
      </c>
      <c r="B30" s="23">
        <f t="shared" si="6"/>
        <v>100</v>
      </c>
      <c r="C30" s="23">
        <f t="shared" si="6"/>
        <v>98.55451285535699</v>
      </c>
      <c r="D30" s="23">
        <f t="shared" si="6"/>
        <v>98.229532138996959</v>
      </c>
      <c r="E30" s="23">
        <f t="shared" si="6"/>
        <v>97.02947313952167</v>
      </c>
      <c r="F30" s="23">
        <f t="shared" si="6"/>
        <v>96.208800110261308</v>
      </c>
      <c r="G30" s="52" t="s">
        <v>103</v>
      </c>
    </row>
    <row r="31" spans="1:7" ht="14.65" customHeight="1" thickBot="1">
      <c r="A31" s="18" t="s">
        <v>17</v>
      </c>
      <c r="B31" s="22">
        <f t="shared" si="6"/>
        <v>100</v>
      </c>
      <c r="C31" s="22">
        <f t="shared" si="6"/>
        <v>99.638726300165231</v>
      </c>
      <c r="D31" s="22">
        <f t="shared" si="6"/>
        <v>98.395272635617673</v>
      </c>
      <c r="E31" s="22">
        <f t="shared" si="6"/>
        <v>99.901980003920798</v>
      </c>
      <c r="F31" s="22">
        <f t="shared" si="6"/>
        <v>98.667861577095067</v>
      </c>
      <c r="G31" s="51" t="s">
        <v>103</v>
      </c>
    </row>
    <row r="32" spans="1:7" ht="14.65" customHeight="1" thickBot="1">
      <c r="A32" s="19" t="s">
        <v>18</v>
      </c>
      <c r="B32" s="23">
        <f t="shared" si="6"/>
        <v>100</v>
      </c>
      <c r="C32" s="23">
        <f t="shared" si="6"/>
        <v>100.92844804677119</v>
      </c>
      <c r="D32" s="23">
        <f t="shared" si="6"/>
        <v>99.266708743024182</v>
      </c>
      <c r="E32" s="23">
        <f t="shared" si="6"/>
        <v>96.274581450969976</v>
      </c>
      <c r="F32" s="23">
        <f t="shared" si="6"/>
        <v>97.527737177783678</v>
      </c>
      <c r="G32" s="52" t="s">
        <v>103</v>
      </c>
    </row>
    <row r="33" spans="1:7" ht="14.65" customHeight="1" thickBot="1">
      <c r="A33" s="17" t="s">
        <v>19</v>
      </c>
      <c r="B33" s="22">
        <f t="shared" si="6"/>
        <v>100</v>
      </c>
      <c r="C33" s="22">
        <f t="shared" si="6"/>
        <v>98.946540622900869</v>
      </c>
      <c r="D33" s="22">
        <f t="shared" si="6"/>
        <v>100.5758802038108</v>
      </c>
      <c r="E33" s="22">
        <f t="shared" si="6"/>
        <v>97.180398774513819</v>
      </c>
      <c r="F33" s="22">
        <f t="shared" si="6"/>
        <v>95.640349296328452</v>
      </c>
      <c r="G33" s="51" t="s">
        <v>103</v>
      </c>
    </row>
    <row r="34" spans="1:7" ht="14.65" customHeight="1" thickBot="1">
      <c r="A34" s="19" t="s">
        <v>20</v>
      </c>
      <c r="B34" s="23">
        <f t="shared" si="6"/>
        <v>100</v>
      </c>
      <c r="C34" s="23">
        <f t="shared" si="6"/>
        <v>91.537860298926475</v>
      </c>
      <c r="D34" s="23">
        <f t="shared" si="6"/>
        <v>91.395894147485279</v>
      </c>
      <c r="E34" s="23">
        <f t="shared" si="6"/>
        <v>93.731157582428096</v>
      </c>
      <c r="F34" s="23">
        <f t="shared" si="6"/>
        <v>91.107176468711614</v>
      </c>
      <c r="G34" s="52" t="s">
        <v>103</v>
      </c>
    </row>
    <row r="35" spans="1:7" ht="14.65" customHeight="1" thickBot="1">
      <c r="A35" s="17" t="s">
        <v>213</v>
      </c>
      <c r="B35" s="22">
        <f t="shared" si="6"/>
        <v>100</v>
      </c>
      <c r="C35" s="22">
        <f t="shared" si="6"/>
        <v>90.642347343378276</v>
      </c>
      <c r="D35" s="22">
        <f t="shared" si="6"/>
        <v>97.700237906423467</v>
      </c>
      <c r="E35" s="22">
        <f t="shared" si="6"/>
        <v>74.464710547184779</v>
      </c>
      <c r="F35" s="22">
        <f t="shared" si="6"/>
        <v>70.02379064234735</v>
      </c>
      <c r="G35" s="51" t="s">
        <v>103</v>
      </c>
    </row>
    <row r="36" spans="1:7" ht="14.65" customHeight="1" thickBot="1">
      <c r="A36" s="14" t="s">
        <v>12</v>
      </c>
      <c r="B36" s="23">
        <f t="shared" si="6"/>
        <v>100</v>
      </c>
      <c r="C36" s="23">
        <f t="shared" si="6"/>
        <v>104.06921367340459</v>
      </c>
      <c r="D36" s="23">
        <f t="shared" si="6"/>
        <v>106.22023494549688</v>
      </c>
      <c r="E36" s="23">
        <f t="shared" si="6"/>
        <v>106.20965181500688</v>
      </c>
      <c r="F36" s="23">
        <f t="shared" si="6"/>
        <v>109.55656683246904</v>
      </c>
      <c r="G36" s="52" t="s">
        <v>103</v>
      </c>
    </row>
    <row r="37" spans="1:7" ht="14.65" customHeight="1" thickBot="1">
      <c r="A37" s="17" t="s">
        <v>19</v>
      </c>
      <c r="B37" s="22">
        <f t="shared" si="6"/>
        <v>100</v>
      </c>
      <c r="C37" s="22">
        <f t="shared" si="6"/>
        <v>82.587064676616919</v>
      </c>
      <c r="D37" s="22">
        <f t="shared" si="6"/>
        <v>60.696517412935322</v>
      </c>
      <c r="E37" s="22">
        <f t="shared" si="6"/>
        <v>40.298507462686565</v>
      </c>
      <c r="F37" s="22">
        <f t="shared" si="6"/>
        <v>50.746268656716417</v>
      </c>
      <c r="G37" s="51" t="s">
        <v>103</v>
      </c>
    </row>
    <row r="38" spans="1:7" ht="14.65" customHeight="1" thickBot="1">
      <c r="A38" s="19" t="s">
        <v>20</v>
      </c>
      <c r="B38" s="23">
        <f t="shared" si="6"/>
        <v>100</v>
      </c>
      <c r="C38" s="23">
        <f t="shared" si="6"/>
        <v>100.82279751153924</v>
      </c>
      <c r="D38" s="23">
        <f t="shared" si="6"/>
        <v>102.76941601444912</v>
      </c>
      <c r="E38" s="23">
        <f t="shared" si="6"/>
        <v>100.34115994380895</v>
      </c>
      <c r="F38" s="23">
        <f t="shared" si="6"/>
        <v>100.68231988761791</v>
      </c>
      <c r="G38" s="52" t="s">
        <v>103</v>
      </c>
    </row>
    <row r="39" spans="1:7" ht="14.65" customHeight="1" thickBot="1">
      <c r="A39" s="17" t="s">
        <v>21</v>
      </c>
      <c r="B39" s="22">
        <f t="shared" si="6"/>
        <v>100</v>
      </c>
      <c r="C39" s="22">
        <f t="shared" si="6"/>
        <v>103.01783264746227</v>
      </c>
      <c r="D39" s="22">
        <f t="shared" si="6"/>
        <v>103.24319028022732</v>
      </c>
      <c r="E39" s="22">
        <f t="shared" si="6"/>
        <v>103.44895159709975</v>
      </c>
      <c r="F39" s="22">
        <f t="shared" si="6"/>
        <v>110.98373505780913</v>
      </c>
      <c r="G39" s="51" t="s">
        <v>103</v>
      </c>
    </row>
    <row r="40" spans="1:7" ht="14.65" customHeight="1" thickBot="1">
      <c r="A40" s="16" t="s">
        <v>22</v>
      </c>
      <c r="B40" s="23">
        <f t="shared" si="6"/>
        <v>100</v>
      </c>
      <c r="C40" s="23">
        <f t="shared" si="6"/>
        <v>105.3752097818269</v>
      </c>
      <c r="D40" s="23">
        <f t="shared" si="6"/>
        <v>108.9714696715416</v>
      </c>
      <c r="E40" s="23">
        <f t="shared" si="6"/>
        <v>109.4605610165428</v>
      </c>
      <c r="F40" s="23">
        <f t="shared" si="6"/>
        <v>111.74778230640135</v>
      </c>
      <c r="G40" s="52" t="s">
        <v>103</v>
      </c>
    </row>
    <row r="41" spans="1:7" ht="14.65" customHeight="1">
      <c r="A41" s="338" t="s">
        <v>23</v>
      </c>
      <c r="B41" s="163">
        <f t="shared" si="6"/>
        <v>100</v>
      </c>
      <c r="C41" s="163">
        <f t="shared" si="6"/>
        <v>106.64087685364281</v>
      </c>
      <c r="D41" s="163">
        <f t="shared" si="6"/>
        <v>105.8027079303675</v>
      </c>
      <c r="E41" s="163">
        <f t="shared" si="6"/>
        <v>108.05931656995487</v>
      </c>
      <c r="F41" s="163">
        <f t="shared" si="6"/>
        <v>106.83430045132172</v>
      </c>
      <c r="G41" s="339" t="s">
        <v>103</v>
      </c>
    </row>
    <row r="42" spans="1:7" ht="14.65" customHeight="1">
      <c r="A42" s="337"/>
      <c r="B42" s="362" t="s">
        <v>151</v>
      </c>
      <c r="C42" s="362"/>
      <c r="D42" s="362"/>
      <c r="E42" s="362"/>
      <c r="F42" s="362"/>
      <c r="G42" s="362"/>
    </row>
    <row r="43" spans="1:7" ht="14.65" customHeight="1" thickBot="1">
      <c r="A43" s="157" t="s">
        <v>1</v>
      </c>
      <c r="B43" s="272">
        <f>B7*100/B$7</f>
        <v>100</v>
      </c>
      <c r="C43" s="272">
        <f>C7*100/C$7</f>
        <v>100</v>
      </c>
      <c r="D43" s="272">
        <f>D7*100/D$7</f>
        <v>100</v>
      </c>
      <c r="E43" s="272">
        <f>E7*100/E$7</f>
        <v>100</v>
      </c>
      <c r="F43" s="272">
        <f>F7*100/F$7</f>
        <v>100</v>
      </c>
      <c r="G43" s="177" t="s">
        <v>103</v>
      </c>
    </row>
    <row r="44" spans="1:7" ht="14.65" customHeight="1" thickBot="1">
      <c r="A44" s="14" t="s">
        <v>4</v>
      </c>
      <c r="B44" s="21">
        <f t="shared" ref="B44:F59" si="7">B8*100/B$7</f>
        <v>11.501358775572626</v>
      </c>
      <c r="C44" s="21">
        <f t="shared" si="7"/>
        <v>12.646470727354819</v>
      </c>
      <c r="D44" s="21">
        <f t="shared" si="7"/>
        <v>13.747949429898037</v>
      </c>
      <c r="E44" s="21">
        <f t="shared" si="7"/>
        <v>15.392827707818221</v>
      </c>
      <c r="F44" s="21">
        <f t="shared" si="7"/>
        <v>16.247483375022878</v>
      </c>
      <c r="G44" s="54">
        <f t="shared" ref="G44:G59" si="8">F44-B44</f>
        <v>4.7461245994502512</v>
      </c>
    </row>
    <row r="45" spans="1:7" ht="14.65" customHeight="1" thickBot="1">
      <c r="A45" s="15" t="s">
        <v>13</v>
      </c>
      <c r="B45" s="20">
        <f t="shared" si="7"/>
        <v>0.23293295530745975</v>
      </c>
      <c r="C45" s="20">
        <f t="shared" si="7"/>
        <v>0.24432148015816396</v>
      </c>
      <c r="D45" s="20">
        <f t="shared" si="7"/>
        <v>0.28307045459376007</v>
      </c>
      <c r="E45" s="20">
        <f t="shared" si="7"/>
        <v>0.296896862361758</v>
      </c>
      <c r="F45" s="20">
        <f>F9*100/F$7</f>
        <v>0.29913519614422551</v>
      </c>
      <c r="G45" s="53">
        <f t="shared" si="8"/>
        <v>6.6202240836765763E-2</v>
      </c>
    </row>
    <row r="46" spans="1:7" ht="14.65" customHeight="1" thickBot="1">
      <c r="A46" s="16" t="s">
        <v>14</v>
      </c>
      <c r="B46" s="21">
        <f t="shared" si="7"/>
        <v>2.989502331290268</v>
      </c>
      <c r="C46" s="21">
        <f t="shared" si="7"/>
        <v>3.5242884869854834</v>
      </c>
      <c r="D46" s="21">
        <f t="shared" si="7"/>
        <v>3.8306291892978113</v>
      </c>
      <c r="E46" s="21">
        <f t="shared" si="7"/>
        <v>4.6301726946888238</v>
      </c>
      <c r="F46" s="21">
        <f t="shared" si="7"/>
        <v>4.91428222805198</v>
      </c>
      <c r="G46" s="54">
        <f t="shared" si="8"/>
        <v>1.924779896761712</v>
      </c>
    </row>
    <row r="47" spans="1:7" ht="14.65" customHeight="1" thickBot="1">
      <c r="A47" s="17" t="s">
        <v>15</v>
      </c>
      <c r="B47" s="20">
        <f t="shared" si="7"/>
        <v>8.2789234889748986</v>
      </c>
      <c r="C47" s="20">
        <f t="shared" si="7"/>
        <v>8.8778607602111723</v>
      </c>
      <c r="D47" s="20">
        <f t="shared" si="7"/>
        <v>9.6342497860064658</v>
      </c>
      <c r="E47" s="20">
        <f t="shared" si="7"/>
        <v>10.465758150767638</v>
      </c>
      <c r="F47" s="20">
        <f t="shared" si="7"/>
        <v>11.034065950826673</v>
      </c>
      <c r="G47" s="53">
        <f t="shared" si="8"/>
        <v>2.7551424618517739</v>
      </c>
    </row>
    <row r="48" spans="1:7" ht="14.65" customHeight="1" thickBot="1">
      <c r="A48" s="14" t="s">
        <v>24</v>
      </c>
      <c r="B48" s="21">
        <f t="shared" si="7"/>
        <v>81.087922387053013</v>
      </c>
      <c r="C48" s="21">
        <f t="shared" si="7"/>
        <v>79.665416392212208</v>
      </c>
      <c r="D48" s="21">
        <f t="shared" si="7"/>
        <v>78.494760781313104</v>
      </c>
      <c r="E48" s="21">
        <f t="shared" si="7"/>
        <v>76.912962643512927</v>
      </c>
      <c r="F48" s="21">
        <f t="shared" si="7"/>
        <v>75.857940333109639</v>
      </c>
      <c r="G48" s="54">
        <f t="shared" si="8"/>
        <v>-5.2299820539433739</v>
      </c>
    </row>
    <row r="49" spans="1:25" ht="14.65" customHeight="1" thickBot="1">
      <c r="A49" s="18" t="s">
        <v>17</v>
      </c>
      <c r="B49" s="20">
        <f t="shared" si="7"/>
        <v>21.00337635142289</v>
      </c>
      <c r="C49" s="20">
        <f t="shared" si="7"/>
        <v>20.861927090561178</v>
      </c>
      <c r="D49" s="20">
        <f t="shared" si="7"/>
        <v>20.366001402792833</v>
      </c>
      <c r="E49" s="20">
        <f t="shared" si="7"/>
        <v>20.511758955781726</v>
      </c>
      <c r="F49" s="20">
        <f t="shared" si="7"/>
        <v>20.150921237264352</v>
      </c>
      <c r="G49" s="53">
        <f t="shared" si="8"/>
        <v>-0.8524551141585377</v>
      </c>
    </row>
    <row r="50" spans="1:25" ht="14.65" customHeight="1" thickBot="1">
      <c r="A50" s="19" t="s">
        <v>18</v>
      </c>
      <c r="B50" s="21">
        <f t="shared" si="7"/>
        <v>23.610147092847704</v>
      </c>
      <c r="C50" s="21">
        <f t="shared" si="7"/>
        <v>23.754693415633838</v>
      </c>
      <c r="D50" s="21">
        <f t="shared" si="7"/>
        <v>23.096423651164454</v>
      </c>
      <c r="E50" s="21">
        <f t="shared" si="7"/>
        <v>22.220305522013302</v>
      </c>
      <c r="F50" s="21">
        <f t="shared" si="7"/>
        <v>22.390145506680497</v>
      </c>
      <c r="G50" s="54">
        <f t="shared" si="8"/>
        <v>-1.2200015861672071</v>
      </c>
    </row>
    <row r="51" spans="1:25" ht="14.65" customHeight="1" thickBot="1">
      <c r="A51" s="17" t="s">
        <v>19</v>
      </c>
      <c r="B51" s="20">
        <f t="shared" si="7"/>
        <v>23.9352336584199</v>
      </c>
      <c r="C51" s="20">
        <f t="shared" si="7"/>
        <v>23.608882356275448</v>
      </c>
      <c r="D51" s="20">
        <f t="shared" si="7"/>
        <v>23.723236316490159</v>
      </c>
      <c r="E51" s="20">
        <f t="shared" si="7"/>
        <v>22.738197918463573</v>
      </c>
      <c r="F51" s="20">
        <f t="shared" si="7"/>
        <v>22.259166615825759</v>
      </c>
      <c r="G51" s="53">
        <f t="shared" si="8"/>
        <v>-1.6760670425941413</v>
      </c>
    </row>
    <row r="52" spans="1:25" ht="14.65" customHeight="1" thickBot="1">
      <c r="A52" s="19" t="s">
        <v>20</v>
      </c>
      <c r="B52" s="21">
        <f t="shared" si="7"/>
        <v>12.291919108737339</v>
      </c>
      <c r="C52" s="21">
        <f t="shared" si="7"/>
        <v>11.216505968285118</v>
      </c>
      <c r="D52" s="21">
        <f t="shared" si="7"/>
        <v>11.071049717992267</v>
      </c>
      <c r="E52" s="21">
        <f t="shared" si="7"/>
        <v>11.26272209763671</v>
      </c>
      <c r="F52" s="21">
        <f t="shared" si="7"/>
        <v>10.889360014642183</v>
      </c>
      <c r="G52" s="54">
        <f t="shared" si="8"/>
        <v>-1.4025590940951567</v>
      </c>
    </row>
    <row r="53" spans="1:25" ht="14.65" customHeight="1" thickBot="1">
      <c r="A53" s="17" t="s">
        <v>213</v>
      </c>
      <c r="B53" s="20">
        <f t="shared" si="7"/>
        <v>0.24724617562517401</v>
      </c>
      <c r="C53" s="20">
        <f t="shared" si="7"/>
        <v>0.22340756145662513</v>
      </c>
      <c r="D53" s="20">
        <f t="shared" si="7"/>
        <v>0.23804969287338731</v>
      </c>
      <c r="E53" s="20">
        <f t="shared" si="7"/>
        <v>0.17997814961761832</v>
      </c>
      <c r="F53" s="20">
        <f t="shared" si="7"/>
        <v>0.16834695869684582</v>
      </c>
      <c r="G53" s="53">
        <f t="shared" si="8"/>
        <v>-7.8899216928328186E-2</v>
      </c>
    </row>
    <row r="54" spans="1:25" ht="14.65" customHeight="1" thickBot="1">
      <c r="A54" s="14" t="s">
        <v>12</v>
      </c>
      <c r="B54" s="21">
        <f t="shared" si="7"/>
        <v>7.4107188373743673</v>
      </c>
      <c r="C54" s="21">
        <f t="shared" si="7"/>
        <v>7.6881128804329766</v>
      </c>
      <c r="D54" s="21">
        <f t="shared" si="7"/>
        <v>7.7572897887888645</v>
      </c>
      <c r="E54" s="21">
        <f t="shared" si="7"/>
        <v>7.6942096486688518</v>
      </c>
      <c r="F54" s="21">
        <f t="shared" si="7"/>
        <v>7.8945762918674882</v>
      </c>
      <c r="G54" s="54">
        <f t="shared" si="8"/>
        <v>0.4838574544931209</v>
      </c>
    </row>
    <row r="55" spans="1:25" ht="14.65" customHeight="1" thickBot="1">
      <c r="A55" s="17" t="s">
        <v>19</v>
      </c>
      <c r="B55" s="20">
        <f t="shared" si="7"/>
        <v>3.9410373751514655E-2</v>
      </c>
      <c r="C55" s="20">
        <f t="shared" si="7"/>
        <v>3.2445892565004172E-2</v>
      </c>
      <c r="D55" s="20">
        <f t="shared" si="7"/>
        <v>2.3573102703371148E-2</v>
      </c>
      <c r="E55" s="20">
        <f t="shared" si="7"/>
        <v>1.5525271692254615E-2</v>
      </c>
      <c r="F55" s="20">
        <f t="shared" si="7"/>
        <v>1.9446647550485023E-2</v>
      </c>
      <c r="G55" s="53">
        <f t="shared" si="8"/>
        <v>-1.9963726201029632E-2</v>
      </c>
    </row>
    <row r="56" spans="1:25" ht="14.65" customHeight="1" thickBot="1">
      <c r="A56" s="19" t="s">
        <v>20</v>
      </c>
      <c r="B56" s="21">
        <f t="shared" si="7"/>
        <v>0.9770243403174006</v>
      </c>
      <c r="C56" s="21">
        <f t="shared" si="7"/>
        <v>0.98197689305169256</v>
      </c>
      <c r="D56" s="21">
        <f t="shared" si="7"/>
        <v>0.98949064708166923</v>
      </c>
      <c r="E56" s="21">
        <f t="shared" si="7"/>
        <v>0.95835010446016133</v>
      </c>
      <c r="F56" s="21">
        <f t="shared" si="7"/>
        <v>0.95650814471356227</v>
      </c>
      <c r="G56" s="54">
        <f t="shared" si="8"/>
        <v>-2.0516195603838328E-2</v>
      </c>
    </row>
    <row r="57" spans="1:25" ht="14.65" customHeight="1" thickBot="1">
      <c r="A57" s="17" t="s">
        <v>21</v>
      </c>
      <c r="B57" s="20">
        <f t="shared" si="7"/>
        <v>2.001105843323177</v>
      </c>
      <c r="C57" s="20">
        <f t="shared" si="7"/>
        <v>2.0550368339063487</v>
      </c>
      <c r="D57" s="20">
        <f t="shared" si="7"/>
        <v>2.0359818293887031</v>
      </c>
      <c r="E57" s="20">
        <f t="shared" si="7"/>
        <v>2.0236520805780769</v>
      </c>
      <c r="F57" s="20">
        <f t="shared" si="7"/>
        <v>2.1595311451406261</v>
      </c>
      <c r="G57" s="53">
        <f t="shared" si="8"/>
        <v>0.15842530181744907</v>
      </c>
    </row>
    <row r="58" spans="1:25" ht="14.65" customHeight="1" thickBot="1">
      <c r="A58" s="16" t="s">
        <v>22</v>
      </c>
      <c r="B58" s="21">
        <f t="shared" si="7"/>
        <v>4.0890713661086471</v>
      </c>
      <c r="C58" s="21">
        <f t="shared" si="7"/>
        <v>4.2953670783646487</v>
      </c>
      <c r="D58" s="21">
        <f t="shared" si="7"/>
        <v>4.3911666560394487</v>
      </c>
      <c r="E58" s="21">
        <f t="shared" si="7"/>
        <v>4.3754432369233127</v>
      </c>
      <c r="F58" s="21">
        <f t="shared" si="7"/>
        <v>4.4431776584711118</v>
      </c>
      <c r="G58" s="54">
        <f t="shared" si="8"/>
        <v>0.35410629236246471</v>
      </c>
    </row>
    <row r="59" spans="1:25" ht="14.65" customHeight="1" thickBot="1">
      <c r="A59" s="17" t="s">
        <v>23</v>
      </c>
      <c r="B59" s="20">
        <f t="shared" si="7"/>
        <v>0.30410691387362798</v>
      </c>
      <c r="C59" s="20">
        <f t="shared" si="7"/>
        <v>0.32328618254528252</v>
      </c>
      <c r="D59" s="20">
        <f t="shared" si="7"/>
        <v>0.31707755357567258</v>
      </c>
      <c r="E59" s="20">
        <f t="shared" si="7"/>
        <v>0.32123895501504612</v>
      </c>
      <c r="F59" s="20">
        <f t="shared" si="7"/>
        <v>0.31591269599170274</v>
      </c>
      <c r="G59" s="53">
        <f t="shared" si="8"/>
        <v>1.1805782118074759E-2</v>
      </c>
    </row>
    <row r="60" spans="1:25" s="202" customFormat="1" ht="30" customHeight="1">
      <c r="A60" s="370" t="s">
        <v>127</v>
      </c>
      <c r="B60" s="370"/>
      <c r="C60" s="370"/>
      <c r="D60" s="370"/>
      <c r="E60" s="370"/>
      <c r="F60" s="370"/>
      <c r="G60" s="370"/>
      <c r="H60" s="224"/>
      <c r="I60" s="224"/>
      <c r="J60" s="224"/>
      <c r="K60" s="224"/>
      <c r="L60" s="224"/>
      <c r="M60" s="224"/>
      <c r="N60" s="224"/>
      <c r="O60" s="224"/>
      <c r="P60" s="224"/>
      <c r="Q60" s="224"/>
      <c r="R60" s="224"/>
      <c r="S60" s="224"/>
      <c r="T60" s="224"/>
      <c r="U60" s="224"/>
      <c r="V60" s="224"/>
      <c r="W60" s="224"/>
      <c r="X60" s="224"/>
      <c r="Y60" s="224"/>
    </row>
    <row r="61" spans="1:25" ht="14.65" customHeight="1"/>
    <row r="62" spans="1:25" ht="14.65" customHeight="1"/>
    <row r="63" spans="1:25" ht="14.65" customHeight="1"/>
    <row r="64" spans="1:25" ht="14.65" customHeight="1"/>
    <row r="65" ht="14.65" customHeight="1"/>
    <row r="66" ht="14.65" customHeight="1"/>
    <row r="67" ht="14.65" customHeight="1"/>
    <row r="68" ht="14.65" customHeight="1"/>
    <row r="69" ht="14.65" customHeight="1"/>
    <row r="70" ht="14.65" customHeight="1"/>
    <row r="71" ht="14.65" customHeight="1"/>
    <row r="72" ht="14.65" customHeight="1"/>
    <row r="73" ht="14.65" customHeight="1"/>
    <row r="74" ht="14.65" customHeight="1"/>
    <row r="75" ht="14.65" customHeight="1"/>
    <row r="76" ht="14.65" customHeight="1"/>
    <row r="77" ht="14.65" customHeight="1"/>
    <row r="78" ht="14.65" customHeight="1"/>
    <row r="79" ht="14.65" customHeight="1"/>
    <row r="80" ht="14.65" customHeight="1"/>
    <row r="81" ht="14.65" customHeight="1"/>
    <row r="82" ht="14.65" customHeight="1"/>
    <row r="83" ht="14.65" customHeight="1"/>
    <row r="84" ht="14.65" customHeight="1"/>
    <row r="85" ht="14.65" customHeight="1"/>
    <row r="86" ht="14.65" customHeight="1"/>
    <row r="87" ht="14.65" customHeight="1"/>
    <row r="88" ht="14.65" customHeight="1"/>
    <row r="89" ht="14.65" customHeight="1"/>
    <row r="90" ht="14.65" customHeight="1"/>
    <row r="91" ht="14.65" customHeight="1"/>
    <row r="92" ht="14.65" customHeight="1"/>
    <row r="93" ht="14.65" customHeight="1"/>
    <row r="94" ht="14.65" customHeight="1"/>
    <row r="95" ht="14.65" customHeight="1"/>
    <row r="96" ht="14.65" customHeight="1"/>
    <row r="97" ht="14.65" customHeight="1"/>
    <row r="98" ht="14.65" customHeight="1"/>
    <row r="99" ht="14.65" customHeight="1"/>
    <row r="100" ht="14.65" customHeight="1"/>
    <row r="101" ht="14.65" customHeight="1"/>
    <row r="102" ht="14.65" customHeight="1"/>
    <row r="103" ht="14.65" customHeight="1"/>
  </sheetData>
  <mergeCells count="4">
    <mergeCell ref="B6:G6"/>
    <mergeCell ref="B24:G24"/>
    <mergeCell ref="B42:G42"/>
    <mergeCell ref="A60:G60"/>
  </mergeCells>
  <hyperlinks>
    <hyperlink ref="A1" location="Inhalt!A1" display="Zurück zum Inhalt"/>
  </hyperlinks>
  <pageMargins left="0.7" right="0.7" top="0.78740157499999996" bottom="0.78740157499999996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"/>
  <sheetViews>
    <sheetView workbookViewId="0"/>
  </sheetViews>
  <sheetFormatPr baseColWidth="10" defaultColWidth="10.81640625" defaultRowHeight="11.5"/>
  <cols>
    <col min="1" max="1" width="18.81640625" style="3" customWidth="1"/>
    <col min="2" max="10" width="12.54296875" style="3" customWidth="1"/>
    <col min="11" max="16384" width="10.81640625" style="3"/>
  </cols>
  <sheetData>
    <row r="1" spans="1:10" s="5" customFormat="1" ht="20.25" customHeight="1">
      <c r="A1" s="4" t="s">
        <v>0</v>
      </c>
      <c r="B1" s="4"/>
      <c r="C1" s="4"/>
      <c r="E1" s="4"/>
      <c r="F1" s="4"/>
      <c r="H1" s="4"/>
      <c r="I1" s="4"/>
    </row>
    <row r="2" spans="1:10" s="2" customFormat="1" ht="12.5">
      <c r="A2" s="1"/>
      <c r="B2" s="1"/>
      <c r="C2" s="1"/>
      <c r="E2" s="1"/>
      <c r="F2" s="1"/>
      <c r="H2" s="1"/>
      <c r="I2" s="1"/>
    </row>
    <row r="3" spans="1:10" s="2" customFormat="1" ht="14.65" customHeight="1">
      <c r="A3" s="9" t="s">
        <v>285</v>
      </c>
      <c r="B3" s="9"/>
      <c r="C3" s="9"/>
      <c r="E3" s="9"/>
      <c r="F3" s="9"/>
      <c r="H3" s="9"/>
      <c r="I3" s="9"/>
    </row>
    <row r="4" spans="1:10" ht="14.65" customHeight="1" thickBot="1"/>
    <row r="5" spans="1:10" s="11" customFormat="1" ht="24.75" customHeight="1" thickBot="1">
      <c r="A5" s="389" t="s">
        <v>16</v>
      </c>
      <c r="B5" s="390">
        <v>2011</v>
      </c>
      <c r="C5" s="390"/>
      <c r="D5" s="390"/>
      <c r="E5" s="390">
        <v>2015</v>
      </c>
      <c r="F5" s="390"/>
      <c r="G5" s="390"/>
      <c r="H5" s="390" t="s">
        <v>11</v>
      </c>
      <c r="I5" s="390"/>
      <c r="J5" s="390"/>
    </row>
    <row r="6" spans="1:10" s="11" customFormat="1" ht="45" customHeight="1" thickBot="1">
      <c r="A6" s="389"/>
      <c r="B6" s="24" t="s">
        <v>54</v>
      </c>
      <c r="C6" s="389" t="s">
        <v>111</v>
      </c>
      <c r="D6" s="389"/>
      <c r="E6" s="24" t="s">
        <v>54</v>
      </c>
      <c r="F6" s="389" t="s">
        <v>111</v>
      </c>
      <c r="G6" s="389"/>
      <c r="H6" s="24" t="s">
        <v>54</v>
      </c>
      <c r="I6" s="389" t="s">
        <v>111</v>
      </c>
      <c r="J6" s="389"/>
    </row>
    <row r="7" spans="1:10" ht="14.65" customHeight="1" thickBot="1">
      <c r="A7" s="176"/>
      <c r="B7" s="362" t="s">
        <v>5</v>
      </c>
      <c r="C7" s="362"/>
      <c r="D7" s="134" t="s">
        <v>50</v>
      </c>
      <c r="E7" s="362" t="s">
        <v>5</v>
      </c>
      <c r="F7" s="362"/>
      <c r="G7" s="134" t="s">
        <v>50</v>
      </c>
      <c r="H7" s="362" t="s">
        <v>5</v>
      </c>
      <c r="I7" s="362"/>
      <c r="J7" s="134" t="s">
        <v>50</v>
      </c>
    </row>
    <row r="8" spans="1:10" ht="14.5" customHeight="1" thickBot="1">
      <c r="A8" s="13" t="s">
        <v>1</v>
      </c>
      <c r="B8" s="146">
        <f>B9+B13+B19</f>
        <v>1122566</v>
      </c>
      <c r="C8" s="146">
        <f>C9+C13+C19</f>
        <v>296205</v>
      </c>
      <c r="D8" s="143">
        <f>C8*100/B8</f>
        <v>26.386421822859415</v>
      </c>
      <c r="E8" s="146">
        <f>E9+E13+E19</f>
        <v>1210625</v>
      </c>
      <c r="F8" s="146">
        <f>F9+F13+F19</f>
        <v>332918</v>
      </c>
      <c r="G8" s="143">
        <f>F8*100/E8</f>
        <v>27.499679917398037</v>
      </c>
      <c r="H8" s="177">
        <f>E8-B8</f>
        <v>88059</v>
      </c>
      <c r="I8" s="177">
        <f>F8-C8</f>
        <v>36713</v>
      </c>
      <c r="J8" s="167">
        <f>G8-D8</f>
        <v>1.1132580945386223</v>
      </c>
    </row>
    <row r="9" spans="1:10" ht="14.5" customHeight="1" thickBot="1">
      <c r="A9" s="14" t="s">
        <v>4</v>
      </c>
      <c r="B9" s="23">
        <f>SUM(B10:B12)</f>
        <v>138161</v>
      </c>
      <c r="C9" s="23">
        <f>SUM(C10:C12)</f>
        <v>22614</v>
      </c>
      <c r="D9" s="21">
        <f t="shared" ref="D9:D24" si="0">C9*100/B9</f>
        <v>16.367860684274145</v>
      </c>
      <c r="E9" s="23">
        <f>SUM(E10:E12)</f>
        <v>183447</v>
      </c>
      <c r="F9" s="23">
        <f>SUM(F10:F12)</f>
        <v>35748</v>
      </c>
      <c r="G9" s="21">
        <f t="shared" ref="G9:G28" si="1">F9*100/E9</f>
        <v>19.486827258009125</v>
      </c>
      <c r="H9" s="52">
        <f t="shared" ref="H9:J28" si="2">E9-B9</f>
        <v>45286</v>
      </c>
      <c r="I9" s="52">
        <f t="shared" si="2"/>
        <v>13134</v>
      </c>
      <c r="J9" s="72">
        <f t="shared" si="2"/>
        <v>3.1189665737349799</v>
      </c>
    </row>
    <row r="10" spans="1:10" ht="14.5" customHeight="1" thickBot="1">
      <c r="A10" s="17" t="s">
        <v>179</v>
      </c>
      <c r="B10" s="144">
        <v>3154</v>
      </c>
      <c r="C10" s="144">
        <v>388</v>
      </c>
      <c r="D10" s="20">
        <f t="shared" si="0"/>
        <v>12.301838934686113</v>
      </c>
      <c r="E10" s="144">
        <v>3547</v>
      </c>
      <c r="F10" s="144">
        <v>539</v>
      </c>
      <c r="G10" s="20">
        <f t="shared" si="1"/>
        <v>15.195940231181281</v>
      </c>
      <c r="H10" s="178">
        <f t="shared" si="2"/>
        <v>393</v>
      </c>
      <c r="I10" s="178">
        <f t="shared" si="2"/>
        <v>151</v>
      </c>
      <c r="J10" s="168">
        <f t="shared" si="2"/>
        <v>2.8941012964951671</v>
      </c>
    </row>
    <row r="11" spans="1:10" ht="14.5" customHeight="1" thickBot="1">
      <c r="A11" s="19" t="s">
        <v>14</v>
      </c>
      <c r="B11" s="147">
        <v>42048</v>
      </c>
      <c r="C11" s="147">
        <v>4934</v>
      </c>
      <c r="D11" s="21">
        <f t="shared" si="0"/>
        <v>11.734208523592086</v>
      </c>
      <c r="E11" s="147">
        <v>61200</v>
      </c>
      <c r="F11" s="147">
        <v>8949</v>
      </c>
      <c r="G11" s="21">
        <f t="shared" si="1"/>
        <v>14.622549019607844</v>
      </c>
      <c r="H11" s="179">
        <f t="shared" si="2"/>
        <v>19152</v>
      </c>
      <c r="I11" s="179">
        <f t="shared" si="2"/>
        <v>4015</v>
      </c>
      <c r="J11" s="170">
        <f t="shared" si="2"/>
        <v>2.8883404960157577</v>
      </c>
    </row>
    <row r="12" spans="1:10" ht="14.5" customHeight="1" thickBot="1">
      <c r="A12" s="17" t="s">
        <v>180</v>
      </c>
      <c r="B12" s="144">
        <v>92959</v>
      </c>
      <c r="C12" s="144">
        <v>17292</v>
      </c>
      <c r="D12" s="20">
        <f t="shared" si="0"/>
        <v>18.601749158231048</v>
      </c>
      <c r="E12" s="144">
        <v>118700</v>
      </c>
      <c r="F12" s="144">
        <v>26260</v>
      </c>
      <c r="G12" s="20">
        <f t="shared" si="1"/>
        <v>22.122999157540018</v>
      </c>
      <c r="H12" s="178">
        <f t="shared" si="2"/>
        <v>25741</v>
      </c>
      <c r="I12" s="178">
        <f t="shared" si="2"/>
        <v>8968</v>
      </c>
      <c r="J12" s="168">
        <f t="shared" si="2"/>
        <v>3.5212499993089708</v>
      </c>
    </row>
    <row r="13" spans="1:10" ht="14.5" customHeight="1" thickBot="1">
      <c r="A13" s="82" t="s">
        <v>24</v>
      </c>
      <c r="B13" s="147">
        <f>SUM(B14:B18)</f>
        <v>767939</v>
      </c>
      <c r="C13" s="147">
        <f>SUM(C14:C18)</f>
        <v>233962</v>
      </c>
      <c r="D13" s="21">
        <f t="shared" si="0"/>
        <v>30.46622192648114</v>
      </c>
      <c r="E13" s="147">
        <f>SUM(E14:E18)</f>
        <v>792310</v>
      </c>
      <c r="F13" s="147">
        <f>SUM(F14:F18)</f>
        <v>251501</v>
      </c>
      <c r="G13" s="21">
        <f t="shared" si="1"/>
        <v>31.7427522055761</v>
      </c>
      <c r="H13" s="179">
        <f t="shared" si="2"/>
        <v>24371</v>
      </c>
      <c r="I13" s="179">
        <f t="shared" si="2"/>
        <v>17539</v>
      </c>
      <c r="J13" s="170">
        <f t="shared" si="2"/>
        <v>1.2765302790949598</v>
      </c>
    </row>
    <row r="14" spans="1:10" ht="14.5" customHeight="1" thickBot="1">
      <c r="A14" s="17" t="s">
        <v>17</v>
      </c>
      <c r="B14" s="144">
        <v>203765</v>
      </c>
      <c r="C14" s="144">
        <v>59705</v>
      </c>
      <c r="D14" s="20">
        <f t="shared" si="0"/>
        <v>29.300910362427306</v>
      </c>
      <c r="E14" s="144">
        <v>210307</v>
      </c>
      <c r="F14" s="144">
        <v>63540</v>
      </c>
      <c r="G14" s="20">
        <f t="shared" si="1"/>
        <v>30.212974366045827</v>
      </c>
      <c r="H14" s="178">
        <f t="shared" si="2"/>
        <v>6542</v>
      </c>
      <c r="I14" s="178">
        <f t="shared" si="2"/>
        <v>3835</v>
      </c>
      <c r="J14" s="168">
        <f t="shared" si="2"/>
        <v>0.91206400361852147</v>
      </c>
    </row>
    <row r="15" spans="1:10" ht="14.5" customHeight="1" thickBot="1">
      <c r="A15" s="19" t="s">
        <v>18</v>
      </c>
      <c r="B15" s="147">
        <v>220676</v>
      </c>
      <c r="C15" s="147">
        <v>69019</v>
      </c>
      <c r="D15" s="21">
        <f t="shared" si="0"/>
        <v>31.276169587993259</v>
      </c>
      <c r="E15" s="147">
        <v>232562</v>
      </c>
      <c r="F15" s="147">
        <v>75148</v>
      </c>
      <c r="G15" s="21">
        <f t="shared" si="1"/>
        <v>32.313103602480197</v>
      </c>
      <c r="H15" s="179">
        <f t="shared" si="2"/>
        <v>11886</v>
      </c>
      <c r="I15" s="179">
        <f t="shared" si="2"/>
        <v>6129</v>
      </c>
      <c r="J15" s="170">
        <f t="shared" si="2"/>
        <v>1.0369340144869383</v>
      </c>
    </row>
    <row r="16" spans="1:10" ht="14.5" customHeight="1" thickBot="1">
      <c r="A16" s="17" t="s">
        <v>19</v>
      </c>
      <c r="B16" s="144">
        <v>224649</v>
      </c>
      <c r="C16" s="144">
        <v>69886</v>
      </c>
      <c r="D16" s="20">
        <f t="shared" si="0"/>
        <v>31.108974444577985</v>
      </c>
      <c r="E16" s="144">
        <v>231520</v>
      </c>
      <c r="F16" s="144">
        <v>75598</v>
      </c>
      <c r="G16" s="20">
        <f t="shared" si="1"/>
        <v>32.652902557014514</v>
      </c>
      <c r="H16" s="178">
        <f t="shared" si="2"/>
        <v>6871</v>
      </c>
      <c r="I16" s="178">
        <f t="shared" si="2"/>
        <v>5712</v>
      </c>
      <c r="J16" s="168">
        <f t="shared" si="2"/>
        <v>1.5439281124365287</v>
      </c>
    </row>
    <row r="17" spans="1:10" ht="14.5" customHeight="1" thickBot="1">
      <c r="A17" s="19" t="s">
        <v>20</v>
      </c>
      <c r="B17" s="147">
        <v>116303</v>
      </c>
      <c r="C17" s="147">
        <v>34478</v>
      </c>
      <c r="D17" s="21">
        <f t="shared" si="0"/>
        <v>29.644979063308771</v>
      </c>
      <c r="E17" s="147">
        <v>116488</v>
      </c>
      <c r="F17" s="147">
        <v>36701</v>
      </c>
      <c r="G17" s="21">
        <f t="shared" si="1"/>
        <v>31.506249570771239</v>
      </c>
      <c r="H17" s="179">
        <f t="shared" si="2"/>
        <v>185</v>
      </c>
      <c r="I17" s="179">
        <f t="shared" si="2"/>
        <v>2223</v>
      </c>
      <c r="J17" s="170">
        <f t="shared" si="2"/>
        <v>1.8612705074624678</v>
      </c>
    </row>
    <row r="18" spans="1:10" ht="14.5" customHeight="1" thickBot="1">
      <c r="A18" s="15" t="s">
        <v>60</v>
      </c>
      <c r="B18" s="22">
        <v>2546</v>
      </c>
      <c r="C18" s="22">
        <v>874</v>
      </c>
      <c r="D18" s="20">
        <f t="shared" si="0"/>
        <v>34.328358208955223</v>
      </c>
      <c r="E18" s="22">
        <v>1433</v>
      </c>
      <c r="F18" s="22">
        <v>514</v>
      </c>
      <c r="G18" s="20">
        <f t="shared" si="1"/>
        <v>35.86880669923238</v>
      </c>
      <c r="H18" s="51">
        <f t="shared" si="2"/>
        <v>-1113</v>
      </c>
      <c r="I18" s="51">
        <f t="shared" si="2"/>
        <v>-360</v>
      </c>
      <c r="J18" s="169">
        <f t="shared" si="2"/>
        <v>1.5404484902771571</v>
      </c>
    </row>
    <row r="19" spans="1:10" ht="14.5" customHeight="1" thickBot="1">
      <c r="A19" s="82" t="s">
        <v>12</v>
      </c>
      <c r="B19" s="273">
        <f>SUM(B20:B28)</f>
        <v>216466</v>
      </c>
      <c r="C19" s="273">
        <v>39629</v>
      </c>
      <c r="D19" s="21">
        <f t="shared" si="0"/>
        <v>18.307263034379535</v>
      </c>
      <c r="E19" s="273">
        <f>SUM(E20:E28)</f>
        <v>234868</v>
      </c>
      <c r="F19" s="147">
        <f>SUM(F20:F28)</f>
        <v>45669</v>
      </c>
      <c r="G19" s="21">
        <f t="shared" si="1"/>
        <v>19.444539060238093</v>
      </c>
      <c r="H19" s="179">
        <f t="shared" si="2"/>
        <v>18402</v>
      </c>
      <c r="I19" s="179">
        <f t="shared" si="2"/>
        <v>6040</v>
      </c>
      <c r="J19" s="170">
        <f t="shared" si="2"/>
        <v>1.1372760258585579</v>
      </c>
    </row>
    <row r="20" spans="1:10" ht="14.5" customHeight="1" thickBot="1">
      <c r="A20" s="17" t="s">
        <v>19</v>
      </c>
      <c r="B20" s="271">
        <v>508</v>
      </c>
      <c r="C20" s="271" t="s">
        <v>53</v>
      </c>
      <c r="D20" s="271" t="s">
        <v>53</v>
      </c>
      <c r="E20" s="271">
        <v>270</v>
      </c>
      <c r="F20" s="144">
        <v>84</v>
      </c>
      <c r="G20" s="20">
        <f t="shared" si="1"/>
        <v>31.111111111111111</v>
      </c>
      <c r="H20" s="178">
        <f t="shared" si="2"/>
        <v>-238</v>
      </c>
      <c r="I20" s="271" t="s">
        <v>53</v>
      </c>
      <c r="J20" s="271" t="s">
        <v>53</v>
      </c>
    </row>
    <row r="21" spans="1:10" ht="14.5" customHeight="1" thickBot="1">
      <c r="A21" s="19" t="s">
        <v>20</v>
      </c>
      <c r="B21" s="273">
        <v>25729</v>
      </c>
      <c r="C21" s="273" t="s">
        <v>53</v>
      </c>
      <c r="D21" s="21" t="s">
        <v>53</v>
      </c>
      <c r="E21" s="273">
        <v>26981</v>
      </c>
      <c r="F21" s="147">
        <v>5420</v>
      </c>
      <c r="G21" s="21">
        <f t="shared" si="1"/>
        <v>20.08821022200808</v>
      </c>
      <c r="H21" s="179">
        <f t="shared" si="2"/>
        <v>1252</v>
      </c>
      <c r="I21" s="273" t="s">
        <v>53</v>
      </c>
      <c r="J21" s="256" t="s">
        <v>53</v>
      </c>
    </row>
    <row r="22" spans="1:10" ht="14.5" customHeight="1" thickBot="1">
      <c r="A22" s="17" t="s">
        <v>21</v>
      </c>
      <c r="B22" s="271">
        <v>57373</v>
      </c>
      <c r="C22" s="271">
        <v>10160</v>
      </c>
      <c r="D22" s="20">
        <f t="shared" si="0"/>
        <v>17.708678298154183</v>
      </c>
      <c r="E22" s="271">
        <v>63520</v>
      </c>
      <c r="F22" s="144">
        <v>12026</v>
      </c>
      <c r="G22" s="20">
        <f t="shared" si="1"/>
        <v>18.932619647355164</v>
      </c>
      <c r="H22" s="178">
        <f t="shared" si="2"/>
        <v>6147</v>
      </c>
      <c r="I22" s="178">
        <f t="shared" si="2"/>
        <v>1866</v>
      </c>
      <c r="J22" s="168">
        <f t="shared" si="2"/>
        <v>1.223941349200981</v>
      </c>
    </row>
    <row r="23" spans="1:10" ht="14.5" customHeight="1" thickBot="1">
      <c r="A23" s="19" t="s">
        <v>55</v>
      </c>
      <c r="B23" s="273">
        <v>53508</v>
      </c>
      <c r="C23" s="273">
        <v>9696</v>
      </c>
      <c r="D23" s="21">
        <f t="shared" si="0"/>
        <v>18.120654855348732</v>
      </c>
      <c r="E23" s="273">
        <v>57503</v>
      </c>
      <c r="F23" s="147">
        <v>11205</v>
      </c>
      <c r="G23" s="21">
        <f t="shared" si="1"/>
        <v>19.485939864007094</v>
      </c>
      <c r="H23" s="179">
        <f t="shared" si="2"/>
        <v>3995</v>
      </c>
      <c r="I23" s="179">
        <f t="shared" si="2"/>
        <v>1509</v>
      </c>
      <c r="J23" s="170">
        <f t="shared" si="2"/>
        <v>1.3652850086583612</v>
      </c>
    </row>
    <row r="24" spans="1:10" ht="14.5" customHeight="1" thickBot="1">
      <c r="A24" s="17" t="s">
        <v>56</v>
      </c>
      <c r="B24" s="271">
        <v>45851</v>
      </c>
      <c r="C24" s="271">
        <v>7864</v>
      </c>
      <c r="D24" s="20">
        <f t="shared" si="0"/>
        <v>17.151207171054068</v>
      </c>
      <c r="E24" s="271">
        <v>50613</v>
      </c>
      <c r="F24" s="144">
        <v>9691</v>
      </c>
      <c r="G24" s="20">
        <f t="shared" si="1"/>
        <v>19.147254657894216</v>
      </c>
      <c r="H24" s="178">
        <f t="shared" si="2"/>
        <v>4762</v>
      </c>
      <c r="I24" s="178">
        <f t="shared" si="2"/>
        <v>1827</v>
      </c>
      <c r="J24" s="168">
        <f t="shared" si="2"/>
        <v>1.9960474868401477</v>
      </c>
    </row>
    <row r="25" spans="1:10" ht="14.5" customHeight="1" thickBot="1">
      <c r="A25" s="19" t="s">
        <v>57</v>
      </c>
      <c r="B25" s="273">
        <v>26958</v>
      </c>
      <c r="C25" s="273" t="s">
        <v>53</v>
      </c>
      <c r="D25" s="21" t="s">
        <v>53</v>
      </c>
      <c r="E25" s="273">
        <v>29655</v>
      </c>
      <c r="F25" s="147">
        <v>5550</v>
      </c>
      <c r="G25" s="21">
        <f t="shared" si="1"/>
        <v>18.715225088517958</v>
      </c>
      <c r="H25" s="179">
        <f t="shared" si="2"/>
        <v>2697</v>
      </c>
      <c r="I25" s="179" t="s">
        <v>53</v>
      </c>
      <c r="J25" s="170" t="s">
        <v>53</v>
      </c>
    </row>
    <row r="26" spans="1:10" ht="14.5" customHeight="1" thickBot="1">
      <c r="A26" s="17" t="s">
        <v>58</v>
      </c>
      <c r="B26" s="271">
        <v>4780</v>
      </c>
      <c r="C26" s="271" t="s">
        <v>53</v>
      </c>
      <c r="D26" s="20" t="s">
        <v>53</v>
      </c>
      <c r="E26" s="271">
        <v>4776</v>
      </c>
      <c r="F26" s="144">
        <v>1209</v>
      </c>
      <c r="G26" s="20">
        <f t="shared" si="1"/>
        <v>25.314070351758794</v>
      </c>
      <c r="H26" s="178">
        <f t="shared" si="2"/>
        <v>-4</v>
      </c>
      <c r="I26" s="178" t="s">
        <v>53</v>
      </c>
      <c r="J26" s="168" t="s">
        <v>53</v>
      </c>
    </row>
    <row r="27" spans="1:10" ht="14.5" customHeight="1" thickBot="1">
      <c r="A27" s="19" t="s">
        <v>59</v>
      </c>
      <c r="B27" s="273">
        <v>1249</v>
      </c>
      <c r="C27" s="273" t="s">
        <v>53</v>
      </c>
      <c r="D27" s="21" t="s">
        <v>53</v>
      </c>
      <c r="E27" s="273">
        <v>1121</v>
      </c>
      <c r="F27" s="147">
        <v>324</v>
      </c>
      <c r="G27" s="21">
        <f t="shared" si="1"/>
        <v>28.902765388046387</v>
      </c>
      <c r="H27" s="179">
        <f t="shared" si="2"/>
        <v>-128</v>
      </c>
      <c r="I27" s="179" t="s">
        <v>53</v>
      </c>
      <c r="J27" s="170" t="s">
        <v>53</v>
      </c>
    </row>
    <row r="28" spans="1:10" ht="14.5" customHeight="1" thickBot="1">
      <c r="A28" s="17" t="s">
        <v>120</v>
      </c>
      <c r="B28" s="271">
        <v>510</v>
      </c>
      <c r="C28" s="271" t="s">
        <v>53</v>
      </c>
      <c r="D28" s="20" t="s">
        <v>53</v>
      </c>
      <c r="E28" s="271">
        <v>429</v>
      </c>
      <c r="F28" s="144">
        <v>160</v>
      </c>
      <c r="G28" s="20">
        <f t="shared" si="1"/>
        <v>37.296037296037298</v>
      </c>
      <c r="H28" s="178">
        <f t="shared" si="2"/>
        <v>-81</v>
      </c>
      <c r="I28" s="178" t="s">
        <v>53</v>
      </c>
      <c r="J28" s="168" t="s">
        <v>53</v>
      </c>
    </row>
    <row r="29" spans="1:10" ht="25.15" customHeight="1">
      <c r="A29" s="370" t="s">
        <v>127</v>
      </c>
      <c r="B29" s="370"/>
      <c r="C29" s="370"/>
      <c r="D29" s="370"/>
      <c r="E29" s="370"/>
      <c r="F29" s="370"/>
      <c r="G29" s="370"/>
      <c r="H29" s="370"/>
      <c r="I29" s="370"/>
      <c r="J29" s="370"/>
    </row>
  </sheetData>
  <mergeCells count="11">
    <mergeCell ref="A29:J29"/>
    <mergeCell ref="B7:C7"/>
    <mergeCell ref="E7:F7"/>
    <mergeCell ref="H7:I7"/>
    <mergeCell ref="A5:A6"/>
    <mergeCell ref="B5:D5"/>
    <mergeCell ref="E5:G5"/>
    <mergeCell ref="H5:J5"/>
    <mergeCell ref="C6:D6"/>
    <mergeCell ref="F6:G6"/>
    <mergeCell ref="I6:J6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1200" verticalDpi="1200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"/>
  <sheetViews>
    <sheetView zoomScaleNormal="100" workbookViewId="0"/>
  </sheetViews>
  <sheetFormatPr baseColWidth="10" defaultColWidth="10.81640625" defaultRowHeight="11.5"/>
  <cols>
    <col min="1" max="1" width="18.81640625" style="3" customWidth="1"/>
    <col min="2" max="10" width="12.54296875" style="3" customWidth="1"/>
    <col min="11" max="16384" width="10.81640625" style="3"/>
  </cols>
  <sheetData>
    <row r="1" spans="1:10" s="5" customFormat="1" ht="20.25" customHeight="1">
      <c r="A1" s="4" t="s">
        <v>0</v>
      </c>
      <c r="B1" s="4"/>
      <c r="C1" s="4"/>
      <c r="E1" s="4"/>
      <c r="F1" s="4"/>
      <c r="H1" s="4"/>
      <c r="I1" s="4"/>
    </row>
    <row r="2" spans="1:10" s="2" customFormat="1" ht="12.5">
      <c r="A2" s="1"/>
      <c r="B2" s="1"/>
      <c r="C2" s="1"/>
      <c r="E2" s="1"/>
      <c r="F2" s="1"/>
      <c r="H2" s="1"/>
      <c r="I2" s="1"/>
    </row>
    <row r="3" spans="1:10" s="2" customFormat="1" ht="14.65" customHeight="1">
      <c r="A3" s="9" t="s">
        <v>286</v>
      </c>
      <c r="B3" s="9"/>
      <c r="C3" s="9"/>
      <c r="E3" s="9"/>
      <c r="F3" s="9"/>
      <c r="H3" s="9"/>
      <c r="I3" s="9"/>
    </row>
    <row r="4" spans="1:10" ht="14.65" customHeight="1" thickBot="1"/>
    <row r="5" spans="1:10" s="11" customFormat="1" ht="24.75" customHeight="1" thickBot="1">
      <c r="A5" s="389" t="s">
        <v>16</v>
      </c>
      <c r="B5" s="390">
        <v>2011</v>
      </c>
      <c r="C5" s="390"/>
      <c r="D5" s="390"/>
      <c r="E5" s="390">
        <v>2015</v>
      </c>
      <c r="F5" s="390"/>
      <c r="G5" s="390"/>
      <c r="H5" s="390" t="s">
        <v>11</v>
      </c>
      <c r="I5" s="390"/>
      <c r="J5" s="390"/>
    </row>
    <row r="6" spans="1:10" s="11" customFormat="1" ht="45" customHeight="1" thickBot="1">
      <c r="A6" s="389"/>
      <c r="B6" s="24" t="s">
        <v>54</v>
      </c>
      <c r="C6" s="389" t="s">
        <v>111</v>
      </c>
      <c r="D6" s="389"/>
      <c r="E6" s="24" t="s">
        <v>54</v>
      </c>
      <c r="F6" s="389" t="s">
        <v>111</v>
      </c>
      <c r="G6" s="389"/>
      <c r="H6" s="24" t="s">
        <v>54</v>
      </c>
      <c r="I6" s="389" t="s">
        <v>111</v>
      </c>
      <c r="J6" s="389"/>
    </row>
    <row r="7" spans="1:10" ht="14.65" customHeight="1" thickBot="1">
      <c r="A7" s="176"/>
      <c r="B7" s="362" t="s">
        <v>5</v>
      </c>
      <c r="C7" s="362"/>
      <c r="D7" s="134" t="s">
        <v>50</v>
      </c>
      <c r="E7" s="362" t="s">
        <v>5</v>
      </c>
      <c r="F7" s="362"/>
      <c r="G7" s="134" t="s">
        <v>50</v>
      </c>
      <c r="H7" s="362" t="s">
        <v>5</v>
      </c>
      <c r="I7" s="362"/>
      <c r="J7" s="134" t="s">
        <v>50</v>
      </c>
    </row>
    <row r="8" spans="1:10" ht="14.5" customHeight="1" thickBot="1">
      <c r="A8" s="13" t="s">
        <v>1</v>
      </c>
      <c r="B8" s="146">
        <f>B9+B13+B19</f>
        <v>510018</v>
      </c>
      <c r="C8" s="146">
        <f>C9+C13+C19</f>
        <v>138197</v>
      </c>
      <c r="D8" s="143">
        <f>C8*100/B8</f>
        <v>27.096494633522738</v>
      </c>
      <c r="E8" s="146">
        <f>E9+E13+E19</f>
        <v>524512</v>
      </c>
      <c r="F8" s="146">
        <f>F9+F13+F19</f>
        <v>143712</v>
      </c>
      <c r="G8" s="143">
        <f>F8*100/E8</f>
        <v>27.39918247818925</v>
      </c>
      <c r="H8" s="177">
        <f>E8-B8</f>
        <v>14494</v>
      </c>
      <c r="I8" s="177">
        <f>F8-C8</f>
        <v>5515</v>
      </c>
      <c r="J8" s="167">
        <f>G8-D8</f>
        <v>0.30268784466651155</v>
      </c>
    </row>
    <row r="9" spans="1:10" ht="14.5" customHeight="1" thickBot="1">
      <c r="A9" s="14" t="s">
        <v>4</v>
      </c>
      <c r="B9" s="23">
        <f>SUM(B10:B12)</f>
        <v>58659</v>
      </c>
      <c r="C9" s="23">
        <f>SUM(C10:C12)</f>
        <v>10613</v>
      </c>
      <c r="D9" s="21">
        <f t="shared" ref="D9:D24" si="0">C9*100/B9</f>
        <v>18.092705296714911</v>
      </c>
      <c r="E9" s="23">
        <f>SUM(E10:E12)</f>
        <v>85220</v>
      </c>
      <c r="F9" s="23">
        <f>SUM(F10:F12)</f>
        <v>17782</v>
      </c>
      <c r="G9" s="21">
        <f t="shared" ref="G9:G28" si="1">F9*100/E9</f>
        <v>20.865993898145977</v>
      </c>
      <c r="H9" s="52">
        <f t="shared" ref="H9:J28" si="2">E9-B9</f>
        <v>26561</v>
      </c>
      <c r="I9" s="52">
        <f t="shared" si="2"/>
        <v>7169</v>
      </c>
      <c r="J9" s="72">
        <f t="shared" si="2"/>
        <v>2.7732886014310658</v>
      </c>
    </row>
    <row r="10" spans="1:10" ht="14.5" customHeight="1" thickBot="1">
      <c r="A10" s="17" t="s">
        <v>179</v>
      </c>
      <c r="B10" s="144">
        <v>1188</v>
      </c>
      <c r="C10" s="144">
        <v>182</v>
      </c>
      <c r="D10" s="20">
        <f t="shared" si="0"/>
        <v>15.31986531986532</v>
      </c>
      <c r="E10" s="144">
        <v>1569</v>
      </c>
      <c r="F10" s="144">
        <v>297</v>
      </c>
      <c r="G10" s="20">
        <f t="shared" si="1"/>
        <v>18.929254302103249</v>
      </c>
      <c r="H10" s="178">
        <f t="shared" si="2"/>
        <v>381</v>
      </c>
      <c r="I10" s="178">
        <f t="shared" si="2"/>
        <v>115</v>
      </c>
      <c r="J10" s="168">
        <f t="shared" si="2"/>
        <v>3.6093889822379293</v>
      </c>
    </row>
    <row r="11" spans="1:10" ht="14.5" customHeight="1" thickBot="1">
      <c r="A11" s="19" t="s">
        <v>14</v>
      </c>
      <c r="B11" s="147">
        <v>15247</v>
      </c>
      <c r="C11" s="147">
        <v>2137</v>
      </c>
      <c r="D11" s="21">
        <f t="shared" si="0"/>
        <v>14.015871974814718</v>
      </c>
      <c r="E11" s="147">
        <v>25776</v>
      </c>
      <c r="F11" s="147">
        <v>4158</v>
      </c>
      <c r="G11" s="21">
        <f t="shared" si="1"/>
        <v>16.131284916201118</v>
      </c>
      <c r="H11" s="179">
        <f t="shared" si="2"/>
        <v>10529</v>
      </c>
      <c r="I11" s="179">
        <f t="shared" si="2"/>
        <v>2021</v>
      </c>
      <c r="J11" s="170">
        <f t="shared" si="2"/>
        <v>2.1154129413863991</v>
      </c>
    </row>
    <row r="12" spans="1:10" ht="14.5" customHeight="1" thickBot="1">
      <c r="A12" s="17" t="s">
        <v>180</v>
      </c>
      <c r="B12" s="144">
        <v>42224</v>
      </c>
      <c r="C12" s="144">
        <v>8294</v>
      </c>
      <c r="D12" s="20">
        <f t="shared" si="0"/>
        <v>19.642857142857142</v>
      </c>
      <c r="E12" s="144">
        <v>57875</v>
      </c>
      <c r="F12" s="144">
        <v>13327</v>
      </c>
      <c r="G12" s="20">
        <f t="shared" si="1"/>
        <v>23.027213822894169</v>
      </c>
      <c r="H12" s="178">
        <f t="shared" si="2"/>
        <v>15651</v>
      </c>
      <c r="I12" s="178">
        <f t="shared" si="2"/>
        <v>5033</v>
      </c>
      <c r="J12" s="168">
        <f t="shared" si="2"/>
        <v>3.3843566800370262</v>
      </c>
    </row>
    <row r="13" spans="1:10" ht="14.5" customHeight="1" thickBot="1">
      <c r="A13" s="82" t="s">
        <v>24</v>
      </c>
      <c r="B13" s="147">
        <f>SUM(B14:B18)</f>
        <v>413563</v>
      </c>
      <c r="C13" s="147">
        <f>SUM(C14:C18)</f>
        <v>119706</v>
      </c>
      <c r="D13" s="21">
        <f t="shared" si="0"/>
        <v>28.94504585758397</v>
      </c>
      <c r="E13" s="147">
        <f>SUM(E14:E18)</f>
        <v>397884</v>
      </c>
      <c r="F13" s="147">
        <f>SUM(F14:F18)</f>
        <v>117969</v>
      </c>
      <c r="G13" s="21">
        <f t="shared" si="1"/>
        <v>29.649093705703169</v>
      </c>
      <c r="H13" s="179">
        <f t="shared" si="2"/>
        <v>-15679</v>
      </c>
      <c r="I13" s="179">
        <f t="shared" si="2"/>
        <v>-1737</v>
      </c>
      <c r="J13" s="170">
        <f t="shared" si="2"/>
        <v>0.70404784811919896</v>
      </c>
    </row>
    <row r="14" spans="1:10" ht="14.5" customHeight="1" thickBot="1">
      <c r="A14" s="17" t="s">
        <v>17</v>
      </c>
      <c r="B14" s="144">
        <v>107121</v>
      </c>
      <c r="C14" s="144">
        <v>30121</v>
      </c>
      <c r="D14" s="20">
        <f t="shared" si="0"/>
        <v>28.118669541919886</v>
      </c>
      <c r="E14" s="144">
        <v>105694</v>
      </c>
      <c r="F14" s="144">
        <v>30325</v>
      </c>
      <c r="G14" s="20">
        <f t="shared" si="1"/>
        <v>28.691316441803696</v>
      </c>
      <c r="H14" s="178">
        <f t="shared" si="2"/>
        <v>-1427</v>
      </c>
      <c r="I14" s="178">
        <f t="shared" si="2"/>
        <v>204</v>
      </c>
      <c r="J14" s="168">
        <f t="shared" si="2"/>
        <v>0.57264689988381079</v>
      </c>
    </row>
    <row r="15" spans="1:10" ht="14.5" customHeight="1" thickBot="1">
      <c r="A15" s="19" t="s">
        <v>18</v>
      </c>
      <c r="B15" s="147">
        <v>120416</v>
      </c>
      <c r="C15" s="147">
        <v>35707</v>
      </c>
      <c r="D15" s="21">
        <f t="shared" si="0"/>
        <v>29.65303614137656</v>
      </c>
      <c r="E15" s="147">
        <v>117439</v>
      </c>
      <c r="F15" s="147">
        <v>35102</v>
      </c>
      <c r="G15" s="21">
        <f t="shared" si="1"/>
        <v>29.88955968630523</v>
      </c>
      <c r="H15" s="179">
        <f t="shared" si="2"/>
        <v>-2977</v>
      </c>
      <c r="I15" s="179">
        <f t="shared" si="2"/>
        <v>-605</v>
      </c>
      <c r="J15" s="170">
        <f t="shared" si="2"/>
        <v>0.23652354492866934</v>
      </c>
    </row>
    <row r="16" spans="1:10" ht="14.5" customHeight="1" thickBot="1">
      <c r="A16" s="17" t="s">
        <v>19</v>
      </c>
      <c r="B16" s="144">
        <v>122074</v>
      </c>
      <c r="C16" s="144">
        <v>35795</v>
      </c>
      <c r="D16" s="20">
        <f t="shared" si="0"/>
        <v>29.322378229598439</v>
      </c>
      <c r="E16" s="144">
        <v>116752</v>
      </c>
      <c r="F16" s="144">
        <v>35283</v>
      </c>
      <c r="G16" s="20">
        <f t="shared" si="1"/>
        <v>30.220467315335068</v>
      </c>
      <c r="H16" s="178">
        <f t="shared" si="2"/>
        <v>-5322</v>
      </c>
      <c r="I16" s="178">
        <f t="shared" si="2"/>
        <v>-512</v>
      </c>
      <c r="J16" s="168">
        <f t="shared" si="2"/>
        <v>0.89808908573662904</v>
      </c>
    </row>
    <row r="17" spans="1:10" ht="14.5" customHeight="1" thickBot="1">
      <c r="A17" s="19" t="s">
        <v>20</v>
      </c>
      <c r="B17" s="147">
        <v>62691</v>
      </c>
      <c r="C17" s="147">
        <v>17735</v>
      </c>
      <c r="D17" s="21">
        <f t="shared" si="0"/>
        <v>28.289547143928157</v>
      </c>
      <c r="E17" s="147">
        <v>57116</v>
      </c>
      <c r="F17" s="147">
        <v>16997</v>
      </c>
      <c r="G17" s="21">
        <f t="shared" si="1"/>
        <v>29.758736606204916</v>
      </c>
      <c r="H17" s="179">
        <f t="shared" si="2"/>
        <v>-5575</v>
      </c>
      <c r="I17" s="179">
        <f t="shared" si="2"/>
        <v>-738</v>
      </c>
      <c r="J17" s="170">
        <f t="shared" si="2"/>
        <v>1.4691894622767592</v>
      </c>
    </row>
    <row r="18" spans="1:10" ht="14.5" customHeight="1" thickBot="1">
      <c r="A18" s="15" t="s">
        <v>60</v>
      </c>
      <c r="B18" s="22">
        <v>1261</v>
      </c>
      <c r="C18" s="22">
        <v>348</v>
      </c>
      <c r="D18" s="20">
        <f t="shared" si="0"/>
        <v>27.59714512291832</v>
      </c>
      <c r="E18" s="22">
        <v>883</v>
      </c>
      <c r="F18" s="22">
        <v>262</v>
      </c>
      <c r="G18" s="20">
        <f t="shared" si="1"/>
        <v>29.671574178935447</v>
      </c>
      <c r="H18" s="51">
        <f t="shared" si="2"/>
        <v>-378</v>
      </c>
      <c r="I18" s="51">
        <f t="shared" si="2"/>
        <v>-86</v>
      </c>
      <c r="J18" s="169">
        <f t="shared" si="2"/>
        <v>2.0744290560171272</v>
      </c>
    </row>
    <row r="19" spans="1:10" ht="14.5" customHeight="1" thickBot="1">
      <c r="A19" s="82" t="s">
        <v>12</v>
      </c>
      <c r="B19" s="273">
        <f>SUM(B20:B28)</f>
        <v>37796</v>
      </c>
      <c r="C19" s="273">
        <v>7878</v>
      </c>
      <c r="D19" s="21">
        <f t="shared" si="0"/>
        <v>20.843475500052914</v>
      </c>
      <c r="E19" s="273">
        <f>SUM(E20:E28)</f>
        <v>41408</v>
      </c>
      <c r="F19" s="147">
        <f>SUM(F20:F28)</f>
        <v>7961</v>
      </c>
      <c r="G19" s="21">
        <f t="shared" si="1"/>
        <v>19.225753477588871</v>
      </c>
      <c r="H19" s="179">
        <f t="shared" si="2"/>
        <v>3612</v>
      </c>
      <c r="I19" s="179">
        <f t="shared" si="2"/>
        <v>83</v>
      </c>
      <c r="J19" s="170">
        <f t="shared" si="2"/>
        <v>-1.6177220224640436</v>
      </c>
    </row>
    <row r="20" spans="1:10" ht="14.5" customHeight="1" thickBot="1">
      <c r="A20" s="17" t="s">
        <v>19</v>
      </c>
      <c r="B20" s="271">
        <v>201</v>
      </c>
      <c r="C20" s="271" t="s">
        <v>53</v>
      </c>
      <c r="D20" s="271" t="s">
        <v>53</v>
      </c>
      <c r="E20" s="271">
        <v>102</v>
      </c>
      <c r="F20" s="144">
        <v>26</v>
      </c>
      <c r="G20" s="20">
        <f t="shared" si="1"/>
        <v>25.490196078431371</v>
      </c>
      <c r="H20" s="178">
        <f t="shared" si="2"/>
        <v>-99</v>
      </c>
      <c r="I20" s="271" t="s">
        <v>53</v>
      </c>
      <c r="J20" s="271" t="s">
        <v>53</v>
      </c>
    </row>
    <row r="21" spans="1:10" ht="14.5" customHeight="1" thickBot="1">
      <c r="A21" s="19" t="s">
        <v>20</v>
      </c>
      <c r="B21" s="273">
        <v>4983</v>
      </c>
      <c r="C21" s="273" t="s">
        <v>53</v>
      </c>
      <c r="D21" s="21" t="s">
        <v>53</v>
      </c>
      <c r="E21" s="273">
        <v>5017</v>
      </c>
      <c r="F21" s="147">
        <v>1002</v>
      </c>
      <c r="G21" s="21">
        <f t="shared" si="1"/>
        <v>19.972094877416783</v>
      </c>
      <c r="H21" s="179">
        <f t="shared" si="2"/>
        <v>34</v>
      </c>
      <c r="I21" s="273" t="s">
        <v>53</v>
      </c>
      <c r="J21" s="256" t="s">
        <v>53</v>
      </c>
    </row>
    <row r="22" spans="1:10" ht="14.5" customHeight="1" thickBot="1">
      <c r="A22" s="17" t="s">
        <v>21</v>
      </c>
      <c r="B22" s="271">
        <v>10206</v>
      </c>
      <c r="C22" s="271">
        <v>1966</v>
      </c>
      <c r="D22" s="20">
        <f t="shared" si="0"/>
        <v>19.26317852243778</v>
      </c>
      <c r="E22" s="271">
        <v>11327</v>
      </c>
      <c r="F22" s="144">
        <v>2117</v>
      </c>
      <c r="G22" s="20">
        <f t="shared" si="1"/>
        <v>18.689856096053678</v>
      </c>
      <c r="H22" s="178">
        <f t="shared" si="2"/>
        <v>1121</v>
      </c>
      <c r="I22" s="178">
        <f t="shared" si="2"/>
        <v>151</v>
      </c>
      <c r="J22" s="168">
        <f t="shared" si="2"/>
        <v>-0.57332242638410236</v>
      </c>
    </row>
    <row r="23" spans="1:10" ht="14.5" customHeight="1" thickBot="1">
      <c r="A23" s="19" t="s">
        <v>55</v>
      </c>
      <c r="B23" s="273">
        <v>9133</v>
      </c>
      <c r="C23" s="273">
        <v>1923</v>
      </c>
      <c r="D23" s="21">
        <f t="shared" si="0"/>
        <v>21.055512974926092</v>
      </c>
      <c r="E23" s="273">
        <v>9974</v>
      </c>
      <c r="F23" s="147">
        <v>1861</v>
      </c>
      <c r="G23" s="21">
        <f t="shared" si="1"/>
        <v>18.658512131542007</v>
      </c>
      <c r="H23" s="179">
        <f t="shared" si="2"/>
        <v>841</v>
      </c>
      <c r="I23" s="179">
        <f t="shared" si="2"/>
        <v>-62</v>
      </c>
      <c r="J23" s="170">
        <f t="shared" si="2"/>
        <v>-2.3970008433840846</v>
      </c>
    </row>
    <row r="24" spans="1:10" ht="14.5" customHeight="1" thickBot="1">
      <c r="A24" s="17" t="s">
        <v>56</v>
      </c>
      <c r="B24" s="271">
        <v>7481</v>
      </c>
      <c r="C24" s="271">
        <v>1530</v>
      </c>
      <c r="D24" s="20">
        <f t="shared" si="0"/>
        <v>20.451811255179788</v>
      </c>
      <c r="E24" s="271">
        <v>8350</v>
      </c>
      <c r="F24" s="144">
        <v>1575</v>
      </c>
      <c r="G24" s="20">
        <f t="shared" si="1"/>
        <v>18.862275449101798</v>
      </c>
      <c r="H24" s="178">
        <f t="shared" si="2"/>
        <v>869</v>
      </c>
      <c r="I24" s="178">
        <f t="shared" si="2"/>
        <v>45</v>
      </c>
      <c r="J24" s="168">
        <f t="shared" si="2"/>
        <v>-1.5895358060779898</v>
      </c>
    </row>
    <row r="25" spans="1:10" ht="14.5" customHeight="1" thickBot="1">
      <c r="A25" s="19" t="s">
        <v>57</v>
      </c>
      <c r="B25" s="273">
        <v>4241</v>
      </c>
      <c r="C25" s="273" t="s">
        <v>53</v>
      </c>
      <c r="D25" s="21" t="s">
        <v>53</v>
      </c>
      <c r="E25" s="273">
        <v>4981</v>
      </c>
      <c r="F25" s="147">
        <v>939</v>
      </c>
      <c r="G25" s="21">
        <f t="shared" si="1"/>
        <v>18.851636217626982</v>
      </c>
      <c r="H25" s="179">
        <f t="shared" si="2"/>
        <v>740</v>
      </c>
      <c r="I25" s="179" t="s">
        <v>53</v>
      </c>
      <c r="J25" s="170" t="s">
        <v>53</v>
      </c>
    </row>
    <row r="26" spans="1:10" ht="14.5" customHeight="1" thickBot="1">
      <c r="A26" s="17" t="s">
        <v>58</v>
      </c>
      <c r="B26" s="271">
        <v>1006</v>
      </c>
      <c r="C26" s="271" t="s">
        <v>53</v>
      </c>
      <c r="D26" s="20" t="s">
        <v>53</v>
      </c>
      <c r="E26" s="271">
        <v>1082</v>
      </c>
      <c r="F26" s="144">
        <v>266</v>
      </c>
      <c r="G26" s="20">
        <f t="shared" si="1"/>
        <v>24.584103512014789</v>
      </c>
      <c r="H26" s="178">
        <f t="shared" si="2"/>
        <v>76</v>
      </c>
      <c r="I26" s="178" t="s">
        <v>53</v>
      </c>
      <c r="J26" s="168" t="s">
        <v>53</v>
      </c>
    </row>
    <row r="27" spans="1:10" ht="14.5" customHeight="1" thickBot="1">
      <c r="A27" s="19" t="s">
        <v>59</v>
      </c>
      <c r="B27" s="273">
        <v>357</v>
      </c>
      <c r="C27" s="273" t="s">
        <v>53</v>
      </c>
      <c r="D27" s="21" t="s">
        <v>53</v>
      </c>
      <c r="E27" s="273">
        <v>391</v>
      </c>
      <c r="F27" s="147">
        <v>111</v>
      </c>
      <c r="G27" s="21">
        <f t="shared" si="1"/>
        <v>28.388746803069054</v>
      </c>
      <c r="H27" s="179">
        <f t="shared" si="2"/>
        <v>34</v>
      </c>
      <c r="I27" s="179" t="s">
        <v>53</v>
      </c>
      <c r="J27" s="170" t="s">
        <v>53</v>
      </c>
    </row>
    <row r="28" spans="1:10" ht="14.5" customHeight="1" thickBot="1">
      <c r="A28" s="17" t="s">
        <v>120</v>
      </c>
      <c r="B28" s="271">
        <v>188</v>
      </c>
      <c r="C28" s="271" t="s">
        <v>53</v>
      </c>
      <c r="D28" s="20" t="s">
        <v>53</v>
      </c>
      <c r="E28" s="271">
        <v>184</v>
      </c>
      <c r="F28" s="144">
        <v>64</v>
      </c>
      <c r="G28" s="20">
        <f t="shared" si="1"/>
        <v>34.782608695652172</v>
      </c>
      <c r="H28" s="178">
        <f t="shared" si="2"/>
        <v>-4</v>
      </c>
      <c r="I28" s="178" t="s">
        <v>53</v>
      </c>
      <c r="J28" s="168" t="s">
        <v>53</v>
      </c>
    </row>
    <row r="29" spans="1:10" ht="25.15" customHeight="1">
      <c r="A29" s="370" t="s">
        <v>127</v>
      </c>
      <c r="B29" s="370"/>
      <c r="C29" s="370"/>
      <c r="D29" s="370"/>
      <c r="E29" s="370"/>
      <c r="F29" s="370"/>
      <c r="G29" s="370"/>
      <c r="H29" s="370"/>
      <c r="I29" s="370"/>
      <c r="J29" s="370"/>
    </row>
  </sheetData>
  <mergeCells count="11">
    <mergeCell ref="A29:J29"/>
    <mergeCell ref="B7:C7"/>
    <mergeCell ref="E7:F7"/>
    <mergeCell ref="H7:I7"/>
    <mergeCell ref="A5:A6"/>
    <mergeCell ref="B5:D5"/>
    <mergeCell ref="E5:G5"/>
    <mergeCell ref="H5:J5"/>
    <mergeCell ref="C6:D6"/>
    <mergeCell ref="F6:G6"/>
    <mergeCell ref="I6:J6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1200" verticalDpi="1200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"/>
  <sheetViews>
    <sheetView workbookViewId="0"/>
  </sheetViews>
  <sheetFormatPr baseColWidth="10" defaultColWidth="10.81640625" defaultRowHeight="11.5"/>
  <cols>
    <col min="1" max="1" width="18.81640625" style="3" customWidth="1"/>
    <col min="2" max="10" width="12.54296875" style="3" customWidth="1"/>
    <col min="11" max="16384" width="10.81640625" style="3"/>
  </cols>
  <sheetData>
    <row r="1" spans="1:10" s="5" customFormat="1" ht="20.25" customHeight="1">
      <c r="A1" s="4" t="s">
        <v>0</v>
      </c>
      <c r="B1" s="4"/>
      <c r="C1" s="4"/>
      <c r="E1" s="4"/>
      <c r="F1" s="4"/>
      <c r="H1" s="4"/>
      <c r="I1" s="4"/>
    </row>
    <row r="2" spans="1:10" s="2" customFormat="1" ht="12.5">
      <c r="A2" s="1"/>
      <c r="B2" s="1"/>
      <c r="C2" s="1"/>
      <c r="E2" s="1"/>
      <c r="F2" s="1"/>
      <c r="H2" s="1"/>
      <c r="I2" s="1"/>
    </row>
    <row r="3" spans="1:10" s="2" customFormat="1" ht="14.65" customHeight="1">
      <c r="A3" s="9" t="s">
        <v>287</v>
      </c>
      <c r="B3" s="9"/>
      <c r="C3" s="9"/>
      <c r="E3" s="9"/>
      <c r="F3" s="9"/>
      <c r="H3" s="9"/>
      <c r="I3" s="9"/>
    </row>
    <row r="4" spans="1:10" ht="14.65" customHeight="1" thickBot="1"/>
    <row r="5" spans="1:10" s="11" customFormat="1" ht="24.75" customHeight="1" thickBot="1">
      <c r="A5" s="389" t="s">
        <v>16</v>
      </c>
      <c r="B5" s="390">
        <v>2011</v>
      </c>
      <c r="C5" s="390"/>
      <c r="D5" s="390"/>
      <c r="E5" s="390">
        <v>2015</v>
      </c>
      <c r="F5" s="390"/>
      <c r="G5" s="390"/>
      <c r="H5" s="390" t="s">
        <v>11</v>
      </c>
      <c r="I5" s="390"/>
      <c r="J5" s="390"/>
    </row>
    <row r="6" spans="1:10" s="11" customFormat="1" ht="45" customHeight="1" thickBot="1">
      <c r="A6" s="389"/>
      <c r="B6" s="24" t="s">
        <v>54</v>
      </c>
      <c r="C6" s="389" t="s">
        <v>111</v>
      </c>
      <c r="D6" s="389"/>
      <c r="E6" s="24" t="s">
        <v>54</v>
      </c>
      <c r="F6" s="389" t="s">
        <v>111</v>
      </c>
      <c r="G6" s="389"/>
      <c r="H6" s="24" t="s">
        <v>54</v>
      </c>
      <c r="I6" s="389" t="s">
        <v>111</v>
      </c>
      <c r="J6" s="389"/>
    </row>
    <row r="7" spans="1:10" ht="14.65" customHeight="1" thickBot="1">
      <c r="A7" s="176"/>
      <c r="B7" s="362" t="s">
        <v>5</v>
      </c>
      <c r="C7" s="362"/>
      <c r="D7" s="134" t="s">
        <v>50</v>
      </c>
      <c r="E7" s="362" t="s">
        <v>5</v>
      </c>
      <c r="F7" s="362"/>
      <c r="G7" s="134" t="s">
        <v>50</v>
      </c>
      <c r="H7" s="362" t="s">
        <v>5</v>
      </c>
      <c r="I7" s="362"/>
      <c r="J7" s="134" t="s">
        <v>50</v>
      </c>
    </row>
    <row r="8" spans="1:10" ht="14.5" customHeight="1" thickBot="1">
      <c r="A8" s="13" t="s">
        <v>1</v>
      </c>
      <c r="B8" s="146">
        <f>B9+B13+B19</f>
        <v>598433</v>
      </c>
      <c r="C8" s="146">
        <f>C9+C13+C19</f>
        <v>168429</v>
      </c>
      <c r="D8" s="143">
        <f>C8*100/B8</f>
        <v>28.145005372364157</v>
      </c>
      <c r="E8" s="146">
        <f>E9+E13+E19</f>
        <v>592162</v>
      </c>
      <c r="F8" s="146">
        <f>F9+F13+F19</f>
        <v>161572</v>
      </c>
      <c r="G8" s="143">
        <f>F8*100/E8</f>
        <v>27.285101036540677</v>
      </c>
      <c r="H8" s="177">
        <f>E8-B8</f>
        <v>-6271</v>
      </c>
      <c r="I8" s="177">
        <f>F8-C8</f>
        <v>-6857</v>
      </c>
      <c r="J8" s="167">
        <f>G8-D8</f>
        <v>-0.85990433582347947</v>
      </c>
    </row>
    <row r="9" spans="1:10" ht="14.5" customHeight="1" thickBot="1">
      <c r="A9" s="14" t="s">
        <v>4</v>
      </c>
      <c r="B9" s="23">
        <f>SUM(B10:B12)</f>
        <v>53767</v>
      </c>
      <c r="C9" s="23">
        <f>SUM(C10:C12)</f>
        <v>11029</v>
      </c>
      <c r="D9" s="21">
        <f t="shared" ref="D9:D24" si="0">C9*100/B9</f>
        <v>20.512582067067161</v>
      </c>
      <c r="E9" s="23">
        <f>SUM(E10:E12)</f>
        <v>80017</v>
      </c>
      <c r="F9" s="23">
        <f>SUM(F10:F12)</f>
        <v>17130</v>
      </c>
      <c r="G9" s="21">
        <f t="shared" ref="G9:G27" si="1">F9*100/E9</f>
        <v>21.407950810452778</v>
      </c>
      <c r="H9" s="52">
        <f t="shared" ref="H9:J28" si="2">E9-B9</f>
        <v>26250</v>
      </c>
      <c r="I9" s="52">
        <f t="shared" si="2"/>
        <v>6101</v>
      </c>
      <c r="J9" s="72">
        <f t="shared" si="2"/>
        <v>0.89536874338561745</v>
      </c>
    </row>
    <row r="10" spans="1:10" ht="14.5" customHeight="1" thickBot="1">
      <c r="A10" s="17" t="s">
        <v>179</v>
      </c>
      <c r="B10" s="144">
        <v>754</v>
      </c>
      <c r="C10" s="144">
        <v>171</v>
      </c>
      <c r="D10" s="20">
        <f t="shared" si="0"/>
        <v>22.679045092838198</v>
      </c>
      <c r="E10" s="144">
        <v>1118</v>
      </c>
      <c r="F10" s="144">
        <v>227</v>
      </c>
      <c r="G10" s="20">
        <f t="shared" si="1"/>
        <v>20.304114490161002</v>
      </c>
      <c r="H10" s="178">
        <f t="shared" si="2"/>
        <v>364</v>
      </c>
      <c r="I10" s="178">
        <f t="shared" si="2"/>
        <v>56</v>
      </c>
      <c r="J10" s="168">
        <f t="shared" si="2"/>
        <v>-2.3749306026771961</v>
      </c>
    </row>
    <row r="11" spans="1:10" ht="14.5" customHeight="1" thickBot="1">
      <c r="A11" s="19" t="s">
        <v>14</v>
      </c>
      <c r="B11" s="147">
        <v>10398</v>
      </c>
      <c r="C11" s="147">
        <v>1786</v>
      </c>
      <c r="D11" s="21">
        <f t="shared" si="0"/>
        <v>17.176380073090979</v>
      </c>
      <c r="E11" s="147">
        <v>19186</v>
      </c>
      <c r="F11" s="147">
        <v>3704</v>
      </c>
      <c r="G11" s="21">
        <f t="shared" si="1"/>
        <v>19.305743771500051</v>
      </c>
      <c r="H11" s="179">
        <f t="shared" si="2"/>
        <v>8788</v>
      </c>
      <c r="I11" s="179">
        <f t="shared" si="2"/>
        <v>1918</v>
      </c>
      <c r="J11" s="170">
        <f t="shared" si="2"/>
        <v>2.1293636984090725</v>
      </c>
    </row>
    <row r="12" spans="1:10" ht="14.5" customHeight="1" thickBot="1">
      <c r="A12" s="17" t="s">
        <v>180</v>
      </c>
      <c r="B12" s="144">
        <v>42615</v>
      </c>
      <c r="C12" s="144">
        <v>9072</v>
      </c>
      <c r="D12" s="20">
        <f t="shared" si="0"/>
        <v>21.288278775079199</v>
      </c>
      <c r="E12" s="144">
        <v>59713</v>
      </c>
      <c r="F12" s="144">
        <v>13199</v>
      </c>
      <c r="G12" s="20">
        <f t="shared" si="1"/>
        <v>22.104064441578885</v>
      </c>
      <c r="H12" s="178">
        <f t="shared" si="2"/>
        <v>17098</v>
      </c>
      <c r="I12" s="178">
        <f t="shared" si="2"/>
        <v>4127</v>
      </c>
      <c r="J12" s="168">
        <f t="shared" si="2"/>
        <v>0.81578566649968565</v>
      </c>
    </row>
    <row r="13" spans="1:10" ht="14.5" customHeight="1" thickBot="1">
      <c r="A13" s="82" t="s">
        <v>24</v>
      </c>
      <c r="B13" s="147">
        <f>SUM(B14:B18)</f>
        <v>513970</v>
      </c>
      <c r="C13" s="147">
        <f>SUM(C14:C18)</f>
        <v>148421</v>
      </c>
      <c r="D13" s="21">
        <f t="shared" si="0"/>
        <v>28.877366383251942</v>
      </c>
      <c r="E13" s="147">
        <f>SUM(E14:E18)</f>
        <v>482174</v>
      </c>
      <c r="F13" s="147">
        <f>SUM(F14:F18)</f>
        <v>135681</v>
      </c>
      <c r="G13" s="21">
        <f t="shared" si="1"/>
        <v>28.139426845910396</v>
      </c>
      <c r="H13" s="179">
        <f t="shared" si="2"/>
        <v>-31796</v>
      </c>
      <c r="I13" s="179">
        <f t="shared" si="2"/>
        <v>-12740</v>
      </c>
      <c r="J13" s="170">
        <f t="shared" si="2"/>
        <v>-0.73793953734154627</v>
      </c>
    </row>
    <row r="14" spans="1:10" ht="14.5" customHeight="1" thickBot="1">
      <c r="A14" s="17" t="s">
        <v>17</v>
      </c>
      <c r="B14" s="144">
        <v>132967</v>
      </c>
      <c r="C14" s="144">
        <v>37959</v>
      </c>
      <c r="D14" s="20">
        <f t="shared" si="0"/>
        <v>28.547684763888785</v>
      </c>
      <c r="E14" s="144">
        <v>126681</v>
      </c>
      <c r="F14" s="144">
        <v>33835</v>
      </c>
      <c r="G14" s="20">
        <f t="shared" si="1"/>
        <v>26.708819791444654</v>
      </c>
      <c r="H14" s="178">
        <f t="shared" si="2"/>
        <v>-6286</v>
      </c>
      <c r="I14" s="178">
        <f t="shared" si="2"/>
        <v>-4124</v>
      </c>
      <c r="J14" s="168">
        <f t="shared" si="2"/>
        <v>-1.8388649724441315</v>
      </c>
    </row>
    <row r="15" spans="1:10" ht="14.5" customHeight="1" thickBot="1">
      <c r="A15" s="19" t="s">
        <v>18</v>
      </c>
      <c r="B15" s="147">
        <v>150716</v>
      </c>
      <c r="C15" s="147">
        <v>44278</v>
      </c>
      <c r="D15" s="21">
        <f t="shared" si="0"/>
        <v>29.378433610233817</v>
      </c>
      <c r="E15" s="147">
        <v>143051</v>
      </c>
      <c r="F15" s="147">
        <v>40117</v>
      </c>
      <c r="G15" s="21">
        <f t="shared" si="1"/>
        <v>28.043844503009417</v>
      </c>
      <c r="H15" s="179">
        <f t="shared" si="2"/>
        <v>-7665</v>
      </c>
      <c r="I15" s="179">
        <f t="shared" si="2"/>
        <v>-4161</v>
      </c>
      <c r="J15" s="170">
        <f t="shared" si="2"/>
        <v>-1.3345891072243994</v>
      </c>
    </row>
    <row r="16" spans="1:10" ht="14.5" customHeight="1" thickBot="1">
      <c r="A16" s="17" t="s">
        <v>19</v>
      </c>
      <c r="B16" s="144">
        <v>153850</v>
      </c>
      <c r="C16" s="144">
        <v>44199</v>
      </c>
      <c r="D16" s="20">
        <f t="shared" si="0"/>
        <v>28.728631784205394</v>
      </c>
      <c r="E16" s="144">
        <v>143681</v>
      </c>
      <c r="F16" s="144">
        <v>41290</v>
      </c>
      <c r="G16" s="20">
        <f t="shared" si="1"/>
        <v>28.737272151502285</v>
      </c>
      <c r="H16" s="178">
        <f t="shared" si="2"/>
        <v>-10169</v>
      </c>
      <c r="I16" s="178">
        <f t="shared" si="2"/>
        <v>-2909</v>
      </c>
      <c r="J16" s="168">
        <f t="shared" si="2"/>
        <v>8.640367296891327E-3</v>
      </c>
    </row>
    <row r="17" spans="1:10" ht="14.5" customHeight="1" thickBot="1">
      <c r="A17" s="19" t="s">
        <v>20</v>
      </c>
      <c r="B17" s="147">
        <v>75382</v>
      </c>
      <c r="C17" s="147">
        <v>21620</v>
      </c>
      <c r="D17" s="21">
        <f t="shared" si="0"/>
        <v>28.680586877503913</v>
      </c>
      <c r="E17" s="147">
        <v>68072</v>
      </c>
      <c r="F17" s="147">
        <v>20171</v>
      </c>
      <c r="G17" s="21">
        <f t="shared" si="1"/>
        <v>29.631860383123751</v>
      </c>
      <c r="H17" s="179">
        <f t="shared" si="2"/>
        <v>-7310</v>
      </c>
      <c r="I17" s="179">
        <f t="shared" si="2"/>
        <v>-1449</v>
      </c>
      <c r="J17" s="170">
        <f t="shared" si="2"/>
        <v>0.95127350561983803</v>
      </c>
    </row>
    <row r="18" spans="1:10" ht="14.5" customHeight="1" thickBot="1">
      <c r="A18" s="15" t="s">
        <v>60</v>
      </c>
      <c r="B18" s="22">
        <v>1055</v>
      </c>
      <c r="C18" s="22">
        <v>365</v>
      </c>
      <c r="D18" s="20">
        <f t="shared" si="0"/>
        <v>34.597156398104268</v>
      </c>
      <c r="E18" s="22">
        <v>689</v>
      </c>
      <c r="F18" s="22">
        <v>268</v>
      </c>
      <c r="G18" s="20">
        <f t="shared" si="1"/>
        <v>38.896952104499277</v>
      </c>
      <c r="H18" s="51">
        <f t="shared" si="2"/>
        <v>-366</v>
      </c>
      <c r="I18" s="51">
        <f t="shared" si="2"/>
        <v>-97</v>
      </c>
      <c r="J18" s="169">
        <f t="shared" si="2"/>
        <v>4.2997957063950096</v>
      </c>
    </row>
    <row r="19" spans="1:10" ht="14.5" customHeight="1" thickBot="1">
      <c r="A19" s="82" t="s">
        <v>12</v>
      </c>
      <c r="B19" s="273">
        <f>SUM(B20:B28)</f>
        <v>30696</v>
      </c>
      <c r="C19" s="273">
        <v>8979</v>
      </c>
      <c r="D19" s="21">
        <f t="shared" si="0"/>
        <v>29.251368256450352</v>
      </c>
      <c r="E19" s="273">
        <f>SUM(E20:E28)</f>
        <v>29971</v>
      </c>
      <c r="F19" s="147">
        <f>SUM(F20:F28)</f>
        <v>8761</v>
      </c>
      <c r="G19" s="21">
        <f>F19*100/E19</f>
        <v>29.231590537519601</v>
      </c>
      <c r="H19" s="179">
        <f t="shared" si="2"/>
        <v>-725</v>
      </c>
      <c r="I19" s="179">
        <f t="shared" si="2"/>
        <v>-218</v>
      </c>
      <c r="J19" s="170">
        <f t="shared" si="2"/>
        <v>-1.9777718930750865E-2</v>
      </c>
    </row>
    <row r="20" spans="1:10" ht="14.5" customHeight="1" thickBot="1">
      <c r="A20" s="17" t="s">
        <v>19</v>
      </c>
      <c r="B20" s="271">
        <v>224</v>
      </c>
      <c r="C20" s="271" t="s">
        <v>53</v>
      </c>
      <c r="D20" s="271" t="s">
        <v>53</v>
      </c>
      <c r="E20" s="271">
        <v>48</v>
      </c>
      <c r="F20" s="144">
        <v>18</v>
      </c>
      <c r="G20" s="20">
        <f t="shared" si="1"/>
        <v>37.5</v>
      </c>
      <c r="H20" s="178">
        <f t="shared" si="2"/>
        <v>-176</v>
      </c>
      <c r="I20" s="271" t="s">
        <v>53</v>
      </c>
      <c r="J20" s="271" t="s">
        <v>53</v>
      </c>
    </row>
    <row r="21" spans="1:10" ht="14.5" customHeight="1" thickBot="1">
      <c r="A21" s="19" t="s">
        <v>20</v>
      </c>
      <c r="B21" s="273">
        <v>4583</v>
      </c>
      <c r="C21" s="273" t="s">
        <v>53</v>
      </c>
      <c r="D21" s="21" t="s">
        <v>53</v>
      </c>
      <c r="E21" s="273">
        <v>4134</v>
      </c>
      <c r="F21" s="147">
        <v>1040</v>
      </c>
      <c r="G21" s="21">
        <f t="shared" si="1"/>
        <v>25.157232704402517</v>
      </c>
      <c r="H21" s="179">
        <f t="shared" si="2"/>
        <v>-449</v>
      </c>
      <c r="I21" s="273" t="s">
        <v>53</v>
      </c>
      <c r="J21" s="256" t="s">
        <v>53</v>
      </c>
    </row>
    <row r="22" spans="1:10" ht="14.5" customHeight="1" thickBot="1">
      <c r="A22" s="17" t="s">
        <v>21</v>
      </c>
      <c r="B22" s="271">
        <v>7943</v>
      </c>
      <c r="C22" s="271">
        <v>2195</v>
      </c>
      <c r="D22" s="20">
        <f t="shared" si="0"/>
        <v>27.634395064836962</v>
      </c>
      <c r="E22" s="271">
        <v>8105</v>
      </c>
      <c r="F22" s="144">
        <v>2229</v>
      </c>
      <c r="G22" s="20">
        <f t="shared" si="1"/>
        <v>27.501542257865516</v>
      </c>
      <c r="H22" s="178">
        <f t="shared" si="2"/>
        <v>162</v>
      </c>
      <c r="I22" s="178">
        <f t="shared" si="2"/>
        <v>34</v>
      </c>
      <c r="J22" s="168">
        <f t="shared" si="2"/>
        <v>-0.13285280697144586</v>
      </c>
    </row>
    <row r="23" spans="1:10" ht="14.5" customHeight="1" thickBot="1">
      <c r="A23" s="19" t="s">
        <v>55</v>
      </c>
      <c r="B23" s="273">
        <v>6938</v>
      </c>
      <c r="C23" s="273">
        <v>2029</v>
      </c>
      <c r="D23" s="21">
        <f t="shared" si="0"/>
        <v>29.244739117901414</v>
      </c>
      <c r="E23" s="273">
        <v>6795</v>
      </c>
      <c r="F23" s="147">
        <v>1995</v>
      </c>
      <c r="G23" s="21">
        <f t="shared" si="1"/>
        <v>29.359823399558501</v>
      </c>
      <c r="H23" s="179">
        <f t="shared" si="2"/>
        <v>-143</v>
      </c>
      <c r="I23" s="179">
        <f t="shared" si="2"/>
        <v>-34</v>
      </c>
      <c r="J23" s="170">
        <f t="shared" si="2"/>
        <v>0.11508428165708651</v>
      </c>
    </row>
    <row r="24" spans="1:10" ht="14.5" customHeight="1" thickBot="1">
      <c r="A24" s="17" t="s">
        <v>56</v>
      </c>
      <c r="B24" s="271">
        <v>5352</v>
      </c>
      <c r="C24" s="271">
        <v>1645</v>
      </c>
      <c r="D24" s="20">
        <f t="shared" si="0"/>
        <v>30.736173393124066</v>
      </c>
      <c r="E24" s="271">
        <v>5634</v>
      </c>
      <c r="F24" s="144">
        <v>1731</v>
      </c>
      <c r="G24" s="20">
        <f t="shared" si="1"/>
        <v>30.724174653887115</v>
      </c>
      <c r="H24" s="178">
        <f t="shared" si="2"/>
        <v>282</v>
      </c>
      <c r="I24" s="178">
        <f t="shared" si="2"/>
        <v>86</v>
      </c>
      <c r="J24" s="168">
        <f t="shared" si="2"/>
        <v>-1.1998739236950939E-2</v>
      </c>
    </row>
    <row r="25" spans="1:10" ht="14.5" customHeight="1" thickBot="1">
      <c r="A25" s="19" t="s">
        <v>57</v>
      </c>
      <c r="B25" s="273">
        <v>3330</v>
      </c>
      <c r="C25" s="273" t="s">
        <v>53</v>
      </c>
      <c r="D25" s="21" t="s">
        <v>53</v>
      </c>
      <c r="E25" s="273">
        <v>3295</v>
      </c>
      <c r="F25" s="147">
        <v>1082</v>
      </c>
      <c r="G25" s="21">
        <f t="shared" si="1"/>
        <v>32.837632776934747</v>
      </c>
      <c r="H25" s="179">
        <f t="shared" si="2"/>
        <v>-35</v>
      </c>
      <c r="I25" s="179" t="s">
        <v>53</v>
      </c>
      <c r="J25" s="170" t="s">
        <v>53</v>
      </c>
    </row>
    <row r="26" spans="1:10" ht="14.5" customHeight="1" thickBot="1">
      <c r="A26" s="17" t="s">
        <v>58</v>
      </c>
      <c r="B26" s="271">
        <v>1222</v>
      </c>
      <c r="C26" s="271" t="s">
        <v>53</v>
      </c>
      <c r="D26" s="20" t="s">
        <v>53</v>
      </c>
      <c r="E26" s="271">
        <v>1008</v>
      </c>
      <c r="F26" s="144">
        <v>338</v>
      </c>
      <c r="G26" s="20">
        <f t="shared" si="1"/>
        <v>33.531746031746032</v>
      </c>
      <c r="H26" s="178">
        <f t="shared" si="2"/>
        <v>-214</v>
      </c>
      <c r="I26" s="178" t="s">
        <v>53</v>
      </c>
      <c r="J26" s="168" t="s">
        <v>53</v>
      </c>
    </row>
    <row r="27" spans="1:10" ht="14.5" customHeight="1" thickBot="1">
      <c r="A27" s="19" t="s">
        <v>59</v>
      </c>
      <c r="B27" s="273">
        <v>696</v>
      </c>
      <c r="C27" s="273" t="s">
        <v>53</v>
      </c>
      <c r="D27" s="21" t="s">
        <v>53</v>
      </c>
      <c r="E27" s="273">
        <v>588</v>
      </c>
      <c r="F27" s="147">
        <v>202</v>
      </c>
      <c r="G27" s="21">
        <f t="shared" si="1"/>
        <v>34.353741496598637</v>
      </c>
      <c r="H27" s="179">
        <f t="shared" si="2"/>
        <v>-108</v>
      </c>
      <c r="I27" s="179" t="s">
        <v>53</v>
      </c>
      <c r="J27" s="170" t="s">
        <v>53</v>
      </c>
    </row>
    <row r="28" spans="1:10" ht="14.5" customHeight="1" thickBot="1">
      <c r="A28" s="17" t="s">
        <v>120</v>
      </c>
      <c r="B28" s="271">
        <v>408</v>
      </c>
      <c r="C28" s="271" t="s">
        <v>53</v>
      </c>
      <c r="D28" s="20" t="s">
        <v>53</v>
      </c>
      <c r="E28" s="271">
        <v>364</v>
      </c>
      <c r="F28" s="144">
        <v>126</v>
      </c>
      <c r="G28" s="20">
        <f>F28*100/E28</f>
        <v>34.615384615384613</v>
      </c>
      <c r="H28" s="178">
        <f t="shared" si="2"/>
        <v>-44</v>
      </c>
      <c r="I28" s="178" t="s">
        <v>53</v>
      </c>
      <c r="J28" s="168" t="s">
        <v>53</v>
      </c>
    </row>
    <row r="29" spans="1:10" ht="25.15" customHeight="1">
      <c r="A29" s="370" t="s">
        <v>127</v>
      </c>
      <c r="B29" s="370"/>
      <c r="C29" s="370"/>
      <c r="D29" s="370"/>
      <c r="E29" s="370"/>
      <c r="F29" s="370"/>
      <c r="G29" s="370"/>
      <c r="H29" s="370"/>
      <c r="I29" s="370"/>
      <c r="J29" s="370"/>
    </row>
  </sheetData>
  <mergeCells count="11">
    <mergeCell ref="A29:J29"/>
    <mergeCell ref="B7:C7"/>
    <mergeCell ref="E7:F7"/>
    <mergeCell ref="H7:I7"/>
    <mergeCell ref="A5:A6"/>
    <mergeCell ref="B5:D5"/>
    <mergeCell ref="E5:G5"/>
    <mergeCell ref="H5:J5"/>
    <mergeCell ref="C6:D6"/>
    <mergeCell ref="F6:G6"/>
    <mergeCell ref="I6:J6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1200" verticalDpi="1200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"/>
  <sheetViews>
    <sheetView workbookViewId="0"/>
  </sheetViews>
  <sheetFormatPr baseColWidth="10" defaultColWidth="10.81640625" defaultRowHeight="11.5"/>
  <cols>
    <col min="1" max="1" width="18.81640625" style="3" customWidth="1"/>
    <col min="2" max="10" width="12.54296875" style="3" customWidth="1"/>
    <col min="11" max="16384" width="10.81640625" style="3"/>
  </cols>
  <sheetData>
    <row r="1" spans="1:10" s="5" customFormat="1" ht="20.25" customHeight="1">
      <c r="A1" s="4" t="s">
        <v>0</v>
      </c>
      <c r="B1" s="4"/>
      <c r="C1" s="4"/>
      <c r="E1" s="4"/>
      <c r="F1" s="4"/>
      <c r="H1" s="4"/>
      <c r="I1" s="4"/>
    </row>
    <row r="2" spans="1:10" s="2" customFormat="1" ht="12.5">
      <c r="A2" s="1"/>
      <c r="B2" s="1"/>
      <c r="C2" s="1"/>
      <c r="E2" s="1"/>
      <c r="F2" s="1"/>
      <c r="H2" s="1"/>
      <c r="I2" s="1"/>
    </row>
    <row r="3" spans="1:10" s="2" customFormat="1" ht="14.65" customHeight="1">
      <c r="A3" s="9" t="s">
        <v>288</v>
      </c>
      <c r="B3" s="9"/>
      <c r="C3" s="9"/>
      <c r="E3" s="9"/>
      <c r="F3" s="9"/>
      <c r="H3" s="9"/>
      <c r="I3" s="9"/>
    </row>
    <row r="4" spans="1:10" ht="14.65" customHeight="1" thickBot="1"/>
    <row r="5" spans="1:10" s="11" customFormat="1" ht="24.75" customHeight="1" thickBot="1">
      <c r="A5" s="389" t="s">
        <v>16</v>
      </c>
      <c r="B5" s="390">
        <v>2011</v>
      </c>
      <c r="C5" s="390"/>
      <c r="D5" s="390"/>
      <c r="E5" s="390">
        <v>2015</v>
      </c>
      <c r="F5" s="390"/>
      <c r="G5" s="390"/>
      <c r="H5" s="390" t="s">
        <v>11</v>
      </c>
      <c r="I5" s="390"/>
      <c r="J5" s="390"/>
    </row>
    <row r="6" spans="1:10" s="11" customFormat="1" ht="45" customHeight="1" thickBot="1">
      <c r="A6" s="389"/>
      <c r="B6" s="24" t="s">
        <v>54</v>
      </c>
      <c r="C6" s="389" t="s">
        <v>111</v>
      </c>
      <c r="D6" s="389"/>
      <c r="E6" s="24" t="s">
        <v>54</v>
      </c>
      <c r="F6" s="389" t="s">
        <v>111</v>
      </c>
      <c r="G6" s="389"/>
      <c r="H6" s="24" t="s">
        <v>54</v>
      </c>
      <c r="I6" s="389" t="s">
        <v>111</v>
      </c>
      <c r="J6" s="389"/>
    </row>
    <row r="7" spans="1:10" ht="14.65" customHeight="1" thickBot="1">
      <c r="A7" s="176"/>
      <c r="B7" s="362" t="s">
        <v>5</v>
      </c>
      <c r="C7" s="362"/>
      <c r="D7" s="134" t="s">
        <v>50</v>
      </c>
      <c r="E7" s="362" t="s">
        <v>5</v>
      </c>
      <c r="F7" s="362"/>
      <c r="G7" s="134" t="s">
        <v>50</v>
      </c>
      <c r="H7" s="362" t="s">
        <v>5</v>
      </c>
      <c r="I7" s="362"/>
      <c r="J7" s="134" t="s">
        <v>50</v>
      </c>
    </row>
    <row r="8" spans="1:10" ht="14.5" customHeight="1" thickBot="1">
      <c r="A8" s="13" t="s">
        <v>1</v>
      </c>
      <c r="B8" s="146">
        <f>B9+B13+B19</f>
        <v>154013</v>
      </c>
      <c r="C8" s="146">
        <f>C9+C13+C19</f>
        <v>38691</v>
      </c>
      <c r="D8" s="143">
        <f>C8*100/B8</f>
        <v>25.121905293708974</v>
      </c>
      <c r="E8" s="146">
        <f>E9+E13+E19</f>
        <v>170127</v>
      </c>
      <c r="F8" s="146">
        <f>F9+F13+F19</f>
        <v>42014</v>
      </c>
      <c r="G8" s="143">
        <f>F8*100/E8</f>
        <v>24.695668529980544</v>
      </c>
      <c r="H8" s="177">
        <f>E8-B8</f>
        <v>16114</v>
      </c>
      <c r="I8" s="177">
        <f>F8-C8</f>
        <v>3323</v>
      </c>
      <c r="J8" s="167">
        <f>G8-D8</f>
        <v>-0.42623676372842922</v>
      </c>
    </row>
    <row r="9" spans="1:10" ht="14.5" customHeight="1" thickBot="1">
      <c r="A9" s="14" t="s">
        <v>4</v>
      </c>
      <c r="B9" s="23">
        <f>SUM(B10:B12)</f>
        <v>25696</v>
      </c>
      <c r="C9" s="23">
        <f>SUM(C10:C12)</f>
        <v>4255</v>
      </c>
      <c r="D9" s="21">
        <f t="shared" ref="D9:D24" si="0">C9*100/B9</f>
        <v>16.558997509339974</v>
      </c>
      <c r="E9" s="23">
        <f>SUM(E10:E12)</f>
        <v>34127</v>
      </c>
      <c r="F9" s="23">
        <f>SUM(F10:F12)</f>
        <v>6463</v>
      </c>
      <c r="G9" s="21">
        <f t="shared" ref="G9:G28" si="1">F9*100/E9</f>
        <v>18.938084214844551</v>
      </c>
      <c r="H9" s="52">
        <f t="shared" ref="H9:J28" si="2">E9-B9</f>
        <v>8431</v>
      </c>
      <c r="I9" s="52">
        <f t="shared" si="2"/>
        <v>2208</v>
      </c>
      <c r="J9" s="72">
        <f t="shared" si="2"/>
        <v>2.3790867055045766</v>
      </c>
    </row>
    <row r="10" spans="1:10" ht="14.5" customHeight="1" thickBot="1">
      <c r="A10" s="17" t="s">
        <v>179</v>
      </c>
      <c r="B10" s="144">
        <v>696</v>
      </c>
      <c r="C10" s="144">
        <v>99</v>
      </c>
      <c r="D10" s="20">
        <f t="shared" si="0"/>
        <v>14.224137931034482</v>
      </c>
      <c r="E10" s="144">
        <v>823</v>
      </c>
      <c r="F10" s="144">
        <v>156</v>
      </c>
      <c r="G10" s="20">
        <f t="shared" si="1"/>
        <v>18.955042527339003</v>
      </c>
      <c r="H10" s="178">
        <f t="shared" si="2"/>
        <v>127</v>
      </c>
      <c r="I10" s="178">
        <f t="shared" si="2"/>
        <v>57</v>
      </c>
      <c r="J10" s="168">
        <f t="shared" si="2"/>
        <v>4.7309045963045211</v>
      </c>
    </row>
    <row r="11" spans="1:10" ht="14.5" customHeight="1" thickBot="1">
      <c r="A11" s="19" t="s">
        <v>14</v>
      </c>
      <c r="B11" s="147">
        <v>8772</v>
      </c>
      <c r="C11" s="147">
        <v>1095</v>
      </c>
      <c r="D11" s="21">
        <f t="shared" si="0"/>
        <v>12.482900136798905</v>
      </c>
      <c r="E11" s="147">
        <v>12216</v>
      </c>
      <c r="F11" s="147">
        <v>1820</v>
      </c>
      <c r="G11" s="21">
        <f t="shared" si="1"/>
        <v>14.89849377865095</v>
      </c>
      <c r="H11" s="179">
        <f t="shared" si="2"/>
        <v>3444</v>
      </c>
      <c r="I11" s="179">
        <f t="shared" si="2"/>
        <v>725</v>
      </c>
      <c r="J11" s="170">
        <f t="shared" si="2"/>
        <v>2.4155936418520447</v>
      </c>
    </row>
    <row r="12" spans="1:10" ht="14.5" customHeight="1" thickBot="1">
      <c r="A12" s="17" t="s">
        <v>180</v>
      </c>
      <c r="B12" s="144">
        <v>16228</v>
      </c>
      <c r="C12" s="144">
        <v>3061</v>
      </c>
      <c r="D12" s="20">
        <f t="shared" si="0"/>
        <v>18.862459945772738</v>
      </c>
      <c r="E12" s="144">
        <v>21088</v>
      </c>
      <c r="F12" s="144">
        <v>4487</v>
      </c>
      <c r="G12" s="20">
        <f t="shared" si="1"/>
        <v>21.277503793626707</v>
      </c>
      <c r="H12" s="178">
        <f t="shared" si="2"/>
        <v>4860</v>
      </c>
      <c r="I12" s="178">
        <f t="shared" si="2"/>
        <v>1426</v>
      </c>
      <c r="J12" s="168">
        <f t="shared" si="2"/>
        <v>2.4150438478539691</v>
      </c>
    </row>
    <row r="13" spans="1:10" ht="14.5" customHeight="1" thickBot="1">
      <c r="A13" s="82" t="s">
        <v>24</v>
      </c>
      <c r="B13" s="147">
        <f>SUM(B14:B18)</f>
        <v>103249</v>
      </c>
      <c r="C13" s="147">
        <f>SUM(C14:C18)</f>
        <v>29920</v>
      </c>
      <c r="D13" s="21">
        <f t="shared" si="0"/>
        <v>28.978488895776231</v>
      </c>
      <c r="E13" s="147">
        <f>SUM(E14:E18)</f>
        <v>108862</v>
      </c>
      <c r="F13" s="147">
        <f>SUM(F14:F18)</f>
        <v>30654</v>
      </c>
      <c r="G13" s="21">
        <f t="shared" si="1"/>
        <v>28.158586099832817</v>
      </c>
      <c r="H13" s="179">
        <f t="shared" si="2"/>
        <v>5613</v>
      </c>
      <c r="I13" s="179">
        <f t="shared" si="2"/>
        <v>734</v>
      </c>
      <c r="J13" s="170">
        <f t="shared" si="2"/>
        <v>-0.81990279594341331</v>
      </c>
    </row>
    <row r="14" spans="1:10" ht="14.5" customHeight="1" thickBot="1">
      <c r="A14" s="17" t="s">
        <v>17</v>
      </c>
      <c r="B14" s="144">
        <v>27866</v>
      </c>
      <c r="C14" s="144">
        <v>7759</v>
      </c>
      <c r="D14" s="20">
        <f t="shared" si="0"/>
        <v>27.843967559032514</v>
      </c>
      <c r="E14" s="144">
        <v>29191</v>
      </c>
      <c r="F14" s="144">
        <v>7899</v>
      </c>
      <c r="G14" s="20">
        <f t="shared" si="1"/>
        <v>27.059710184645951</v>
      </c>
      <c r="H14" s="178">
        <f t="shared" si="2"/>
        <v>1325</v>
      </c>
      <c r="I14" s="178">
        <f t="shared" si="2"/>
        <v>140</v>
      </c>
      <c r="J14" s="168">
        <f t="shared" si="2"/>
        <v>-0.78425737438656284</v>
      </c>
    </row>
    <row r="15" spans="1:10" ht="14.5" customHeight="1" thickBot="1">
      <c r="A15" s="19" t="s">
        <v>18</v>
      </c>
      <c r="B15" s="147">
        <v>29265</v>
      </c>
      <c r="C15" s="147">
        <v>8806</v>
      </c>
      <c r="D15" s="21">
        <f t="shared" si="0"/>
        <v>30.090551853750213</v>
      </c>
      <c r="E15" s="147">
        <v>32088</v>
      </c>
      <c r="F15" s="147">
        <v>9107</v>
      </c>
      <c r="G15" s="21">
        <f t="shared" si="1"/>
        <v>28.381326352530539</v>
      </c>
      <c r="H15" s="179">
        <f t="shared" si="2"/>
        <v>2823</v>
      </c>
      <c r="I15" s="179">
        <f t="shared" si="2"/>
        <v>301</v>
      </c>
      <c r="J15" s="170">
        <f t="shared" si="2"/>
        <v>-1.7092255012196738</v>
      </c>
    </row>
    <row r="16" spans="1:10" ht="14.5" customHeight="1" thickBot="1">
      <c r="A16" s="17" t="s">
        <v>19</v>
      </c>
      <c r="B16" s="144">
        <v>29650</v>
      </c>
      <c r="C16" s="144">
        <v>8931</v>
      </c>
      <c r="D16" s="20">
        <f t="shared" si="0"/>
        <v>30.12141652613828</v>
      </c>
      <c r="E16" s="144">
        <v>31405</v>
      </c>
      <c r="F16" s="144">
        <v>9303</v>
      </c>
      <c r="G16" s="20">
        <f t="shared" si="1"/>
        <v>29.622671549116383</v>
      </c>
      <c r="H16" s="178">
        <f t="shared" si="2"/>
        <v>1755</v>
      </c>
      <c r="I16" s="178">
        <f t="shared" si="2"/>
        <v>372</v>
      </c>
      <c r="J16" s="168">
        <f t="shared" si="2"/>
        <v>-0.49874497702189657</v>
      </c>
    </row>
    <row r="17" spans="1:10" ht="14.5" customHeight="1" thickBot="1">
      <c r="A17" s="19" t="s">
        <v>20</v>
      </c>
      <c r="B17" s="147">
        <v>16066</v>
      </c>
      <c r="C17" s="147">
        <v>4333</v>
      </c>
      <c r="D17" s="21">
        <f t="shared" si="0"/>
        <v>26.96999875513507</v>
      </c>
      <c r="E17" s="147">
        <v>15869</v>
      </c>
      <c r="F17" s="147">
        <v>4265</v>
      </c>
      <c r="G17" s="21">
        <f t="shared" si="1"/>
        <v>26.876299703825069</v>
      </c>
      <c r="H17" s="179">
        <f t="shared" si="2"/>
        <v>-197</v>
      </c>
      <c r="I17" s="179">
        <f t="shared" si="2"/>
        <v>-68</v>
      </c>
      <c r="J17" s="170">
        <f t="shared" si="2"/>
        <v>-9.3699051310000669E-2</v>
      </c>
    </row>
    <row r="18" spans="1:10" ht="14.5" customHeight="1" thickBot="1">
      <c r="A18" s="15" t="s">
        <v>60</v>
      </c>
      <c r="B18" s="22">
        <v>402</v>
      </c>
      <c r="C18" s="22">
        <v>91</v>
      </c>
      <c r="D18" s="20">
        <f t="shared" si="0"/>
        <v>22.636815920398011</v>
      </c>
      <c r="E18" s="22">
        <v>309</v>
      </c>
      <c r="F18" s="22">
        <v>80</v>
      </c>
      <c r="G18" s="20">
        <f t="shared" si="1"/>
        <v>25.889967637540455</v>
      </c>
      <c r="H18" s="51">
        <f t="shared" si="2"/>
        <v>-93</v>
      </c>
      <c r="I18" s="51">
        <f t="shared" si="2"/>
        <v>-11</v>
      </c>
      <c r="J18" s="169">
        <f t="shared" si="2"/>
        <v>3.253151717142444</v>
      </c>
    </row>
    <row r="19" spans="1:10" ht="14.5" customHeight="1" thickBot="1">
      <c r="A19" s="82" t="s">
        <v>12</v>
      </c>
      <c r="B19" s="273">
        <f>SUM(B20:B28)</f>
        <v>25068</v>
      </c>
      <c r="C19" s="273">
        <v>4516</v>
      </c>
      <c r="D19" s="21">
        <f t="shared" si="0"/>
        <v>18.014999202170099</v>
      </c>
      <c r="E19" s="273">
        <f>SUM(E20:E28)</f>
        <v>27138</v>
      </c>
      <c r="F19" s="147">
        <f>SUM(F20:F28)</f>
        <v>4897</v>
      </c>
      <c r="G19" s="21">
        <f t="shared" si="1"/>
        <v>18.044808018276957</v>
      </c>
      <c r="H19" s="179">
        <f t="shared" si="2"/>
        <v>2070</v>
      </c>
      <c r="I19" s="179">
        <f t="shared" si="2"/>
        <v>381</v>
      </c>
      <c r="J19" s="170">
        <f t="shared" si="2"/>
        <v>2.9808816106857705E-2</v>
      </c>
    </row>
    <row r="20" spans="1:10" ht="14.5" customHeight="1" thickBot="1">
      <c r="A20" s="17" t="s">
        <v>19</v>
      </c>
      <c r="B20" s="271">
        <v>64</v>
      </c>
      <c r="C20" s="271" t="s">
        <v>53</v>
      </c>
      <c r="D20" s="271" t="s">
        <v>53</v>
      </c>
      <c r="E20" s="271">
        <v>17</v>
      </c>
      <c r="F20" s="144">
        <v>6</v>
      </c>
      <c r="G20" s="20">
        <f t="shared" si="1"/>
        <v>35.294117647058826</v>
      </c>
      <c r="H20" s="178">
        <f t="shared" si="2"/>
        <v>-47</v>
      </c>
      <c r="I20" s="271" t="s">
        <v>53</v>
      </c>
      <c r="J20" s="271" t="s">
        <v>53</v>
      </c>
    </row>
    <row r="21" spans="1:10" ht="14.5" customHeight="1" thickBot="1">
      <c r="A21" s="19" t="s">
        <v>20</v>
      </c>
      <c r="B21" s="273">
        <v>2934</v>
      </c>
      <c r="C21" s="273" t="s">
        <v>53</v>
      </c>
      <c r="D21" s="21" t="s">
        <v>53</v>
      </c>
      <c r="E21" s="273">
        <v>3094</v>
      </c>
      <c r="F21" s="147">
        <v>550</v>
      </c>
      <c r="G21" s="21">
        <f t="shared" si="1"/>
        <v>17.776341305753071</v>
      </c>
      <c r="H21" s="179">
        <f t="shared" si="2"/>
        <v>160</v>
      </c>
      <c r="I21" s="273" t="s">
        <v>53</v>
      </c>
      <c r="J21" s="256" t="s">
        <v>53</v>
      </c>
    </row>
    <row r="22" spans="1:10" ht="14.5" customHeight="1" thickBot="1">
      <c r="A22" s="17" t="s">
        <v>21</v>
      </c>
      <c r="B22" s="271">
        <v>6502</v>
      </c>
      <c r="C22" s="271">
        <v>1134</v>
      </c>
      <c r="D22" s="20">
        <f t="shared" si="0"/>
        <v>17.440787450015378</v>
      </c>
      <c r="E22" s="271">
        <v>7398</v>
      </c>
      <c r="F22" s="144">
        <v>1233</v>
      </c>
      <c r="G22" s="20">
        <f t="shared" si="1"/>
        <v>16.666666666666668</v>
      </c>
      <c r="H22" s="178">
        <f t="shared" si="2"/>
        <v>896</v>
      </c>
      <c r="I22" s="178">
        <f t="shared" si="2"/>
        <v>99</v>
      </c>
      <c r="J22" s="168">
        <f t="shared" si="2"/>
        <v>-0.77412078334871026</v>
      </c>
    </row>
    <row r="23" spans="1:10" ht="14.5" customHeight="1" thickBot="1">
      <c r="A23" s="19" t="s">
        <v>55</v>
      </c>
      <c r="B23" s="273">
        <v>6155</v>
      </c>
      <c r="C23" s="273">
        <v>1078</v>
      </c>
      <c r="D23" s="21">
        <f t="shared" si="0"/>
        <v>17.514216084484158</v>
      </c>
      <c r="E23" s="273">
        <v>6719</v>
      </c>
      <c r="F23" s="147">
        <v>1238</v>
      </c>
      <c r="G23" s="21">
        <f t="shared" si="1"/>
        <v>18.425360916803097</v>
      </c>
      <c r="H23" s="179">
        <f t="shared" si="2"/>
        <v>564</v>
      </c>
      <c r="I23" s="179">
        <f t="shared" si="2"/>
        <v>160</v>
      </c>
      <c r="J23" s="170">
        <f t="shared" si="2"/>
        <v>0.91114483231893928</v>
      </c>
    </row>
    <row r="24" spans="1:10" ht="14.5" customHeight="1" thickBot="1">
      <c r="A24" s="17" t="s">
        <v>56</v>
      </c>
      <c r="B24" s="271">
        <v>5258</v>
      </c>
      <c r="C24" s="271">
        <v>879</v>
      </c>
      <c r="D24" s="20">
        <f t="shared" si="0"/>
        <v>16.717383035374667</v>
      </c>
      <c r="E24" s="271">
        <v>5869</v>
      </c>
      <c r="F24" s="144">
        <v>1111</v>
      </c>
      <c r="G24" s="20">
        <f t="shared" si="1"/>
        <v>18.929971034247743</v>
      </c>
      <c r="H24" s="178">
        <f t="shared" si="2"/>
        <v>611</v>
      </c>
      <c r="I24" s="178">
        <f t="shared" si="2"/>
        <v>232</v>
      </c>
      <c r="J24" s="168">
        <f t="shared" si="2"/>
        <v>2.2125879988730759</v>
      </c>
    </row>
    <row r="25" spans="1:10" ht="14.5" customHeight="1" thickBot="1">
      <c r="A25" s="19" t="s">
        <v>57</v>
      </c>
      <c r="B25" s="273">
        <v>3187</v>
      </c>
      <c r="C25" s="273" t="s">
        <v>53</v>
      </c>
      <c r="D25" s="21" t="s">
        <v>53</v>
      </c>
      <c r="E25" s="273">
        <v>3251</v>
      </c>
      <c r="F25" s="147">
        <v>547</v>
      </c>
      <c r="G25" s="21">
        <f t="shared" si="1"/>
        <v>16.825592125499846</v>
      </c>
      <c r="H25" s="179">
        <f t="shared" si="2"/>
        <v>64</v>
      </c>
      <c r="I25" s="179" t="s">
        <v>53</v>
      </c>
      <c r="J25" s="170" t="s">
        <v>53</v>
      </c>
    </row>
    <row r="26" spans="1:10" ht="14.5" customHeight="1" thickBot="1">
      <c r="A26" s="17" t="s">
        <v>58</v>
      </c>
      <c r="B26" s="271">
        <v>673</v>
      </c>
      <c r="C26" s="271" t="s">
        <v>53</v>
      </c>
      <c r="D26" s="20" t="s">
        <v>53</v>
      </c>
      <c r="E26" s="271">
        <v>586</v>
      </c>
      <c r="F26" s="144">
        <v>144</v>
      </c>
      <c r="G26" s="20">
        <f t="shared" si="1"/>
        <v>24.573378839590443</v>
      </c>
      <c r="H26" s="178">
        <f t="shared" si="2"/>
        <v>-87</v>
      </c>
      <c r="I26" s="178" t="s">
        <v>53</v>
      </c>
      <c r="J26" s="168" t="s">
        <v>53</v>
      </c>
    </row>
    <row r="27" spans="1:10" ht="14.5" customHeight="1" thickBot="1">
      <c r="A27" s="19" t="s">
        <v>59</v>
      </c>
      <c r="B27" s="273">
        <v>219</v>
      </c>
      <c r="C27" s="273" t="s">
        <v>53</v>
      </c>
      <c r="D27" s="21" t="s">
        <v>53</v>
      </c>
      <c r="E27" s="273">
        <v>134</v>
      </c>
      <c r="F27" s="147">
        <v>43</v>
      </c>
      <c r="G27" s="21">
        <f t="shared" si="1"/>
        <v>32.089552238805972</v>
      </c>
      <c r="H27" s="179">
        <f t="shared" si="2"/>
        <v>-85</v>
      </c>
      <c r="I27" s="179" t="s">
        <v>53</v>
      </c>
      <c r="J27" s="170" t="s">
        <v>53</v>
      </c>
    </row>
    <row r="28" spans="1:10" ht="14.5" customHeight="1" thickBot="1">
      <c r="A28" s="17" t="s">
        <v>120</v>
      </c>
      <c r="B28" s="271">
        <v>76</v>
      </c>
      <c r="C28" s="271" t="s">
        <v>53</v>
      </c>
      <c r="D28" s="20" t="s">
        <v>53</v>
      </c>
      <c r="E28" s="271">
        <v>70</v>
      </c>
      <c r="F28" s="144">
        <v>25</v>
      </c>
      <c r="G28" s="20">
        <f t="shared" si="1"/>
        <v>35.714285714285715</v>
      </c>
      <c r="H28" s="178">
        <f t="shared" si="2"/>
        <v>-6</v>
      </c>
      <c r="I28" s="178" t="s">
        <v>53</v>
      </c>
      <c r="J28" s="168" t="s">
        <v>53</v>
      </c>
    </row>
    <row r="29" spans="1:10" ht="25.15" customHeight="1">
      <c r="A29" s="370" t="s">
        <v>127</v>
      </c>
      <c r="B29" s="370"/>
      <c r="C29" s="370"/>
      <c r="D29" s="370"/>
      <c r="E29" s="370"/>
      <c r="F29" s="370"/>
      <c r="G29" s="370"/>
      <c r="H29" s="370"/>
      <c r="I29" s="370"/>
      <c r="J29" s="370"/>
    </row>
  </sheetData>
  <mergeCells count="11">
    <mergeCell ref="A29:J29"/>
    <mergeCell ref="B7:C7"/>
    <mergeCell ref="E7:F7"/>
    <mergeCell ref="H7:I7"/>
    <mergeCell ref="A5:A6"/>
    <mergeCell ref="B5:D5"/>
    <mergeCell ref="E5:G5"/>
    <mergeCell ref="H5:J5"/>
    <mergeCell ref="C6:D6"/>
    <mergeCell ref="F6:G6"/>
    <mergeCell ref="I6:J6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1200" verticalDpi="1200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"/>
  <sheetViews>
    <sheetView workbookViewId="0"/>
  </sheetViews>
  <sheetFormatPr baseColWidth="10" defaultColWidth="10.81640625" defaultRowHeight="11.5"/>
  <cols>
    <col min="1" max="1" width="18.81640625" style="3" customWidth="1"/>
    <col min="2" max="10" width="12.54296875" style="3" customWidth="1"/>
    <col min="11" max="16384" width="10.81640625" style="3"/>
  </cols>
  <sheetData>
    <row r="1" spans="1:10" s="5" customFormat="1" ht="20.25" customHeight="1">
      <c r="A1" s="4" t="s">
        <v>0</v>
      </c>
      <c r="B1" s="4"/>
      <c r="C1" s="4"/>
      <c r="E1" s="4"/>
      <c r="F1" s="4"/>
      <c r="H1" s="4"/>
      <c r="I1" s="4"/>
    </row>
    <row r="2" spans="1:10" s="2" customFormat="1" ht="12.5">
      <c r="A2" s="1"/>
      <c r="B2" s="1"/>
      <c r="C2" s="1"/>
      <c r="E2" s="1"/>
      <c r="F2" s="1"/>
      <c r="H2" s="1"/>
      <c r="I2" s="1"/>
    </row>
    <row r="3" spans="1:10" s="2" customFormat="1" ht="14.65" customHeight="1">
      <c r="A3" s="9" t="s">
        <v>289</v>
      </c>
      <c r="B3" s="9"/>
      <c r="C3" s="9"/>
      <c r="E3" s="9"/>
      <c r="F3" s="9"/>
      <c r="H3" s="9"/>
      <c r="I3" s="9"/>
    </row>
    <row r="4" spans="1:10" ht="14.65" customHeight="1" thickBot="1"/>
    <row r="5" spans="1:10" s="11" customFormat="1" ht="24.75" customHeight="1" thickBot="1">
      <c r="A5" s="389" t="s">
        <v>16</v>
      </c>
      <c r="B5" s="390">
        <v>2011</v>
      </c>
      <c r="C5" s="390"/>
      <c r="D5" s="390"/>
      <c r="E5" s="390">
        <v>2015</v>
      </c>
      <c r="F5" s="390"/>
      <c r="G5" s="390"/>
      <c r="H5" s="390" t="s">
        <v>11</v>
      </c>
      <c r="I5" s="390"/>
      <c r="J5" s="390"/>
    </row>
    <row r="6" spans="1:10" s="11" customFormat="1" ht="45" customHeight="1" thickBot="1">
      <c r="A6" s="389"/>
      <c r="B6" s="24" t="s">
        <v>54</v>
      </c>
      <c r="C6" s="389" t="s">
        <v>111</v>
      </c>
      <c r="D6" s="389"/>
      <c r="E6" s="24" t="s">
        <v>54</v>
      </c>
      <c r="F6" s="389" t="s">
        <v>111</v>
      </c>
      <c r="G6" s="389"/>
      <c r="H6" s="24" t="s">
        <v>54</v>
      </c>
      <c r="I6" s="389" t="s">
        <v>111</v>
      </c>
      <c r="J6" s="389"/>
    </row>
    <row r="7" spans="1:10" ht="14.65" customHeight="1" thickBot="1">
      <c r="A7" s="176"/>
      <c r="B7" s="362" t="s">
        <v>5</v>
      </c>
      <c r="C7" s="362"/>
      <c r="D7" s="134" t="s">
        <v>50</v>
      </c>
      <c r="E7" s="362" t="s">
        <v>5</v>
      </c>
      <c r="F7" s="362"/>
      <c r="G7" s="134" t="s">
        <v>50</v>
      </c>
      <c r="H7" s="362" t="s">
        <v>5</v>
      </c>
      <c r="I7" s="362"/>
      <c r="J7" s="134" t="s">
        <v>50</v>
      </c>
    </row>
    <row r="8" spans="1:10" ht="14.5" customHeight="1" thickBot="1">
      <c r="A8" s="13" t="s">
        <v>1</v>
      </c>
      <c r="B8" s="146">
        <f>B9+B13+B19</f>
        <v>278564</v>
      </c>
      <c r="C8" s="146">
        <f>C9+C13+C19</f>
        <v>53689</v>
      </c>
      <c r="D8" s="143">
        <f>C8*100/B8</f>
        <v>19.273488318662856</v>
      </c>
      <c r="E8" s="146">
        <f>E9+E13+E19</f>
        <v>308033</v>
      </c>
      <c r="F8" s="146">
        <f>F9+F13+F19</f>
        <v>62230</v>
      </c>
      <c r="G8" s="143">
        <f>F8*100/E8</f>
        <v>20.202380913733268</v>
      </c>
      <c r="H8" s="177">
        <f>E8-B8</f>
        <v>29469</v>
      </c>
      <c r="I8" s="177">
        <f>F8-C8</f>
        <v>8541</v>
      </c>
      <c r="J8" s="167">
        <f>G8-D8</f>
        <v>0.92889259507041189</v>
      </c>
    </row>
    <row r="9" spans="1:10" ht="14.5" customHeight="1" thickBot="1">
      <c r="A9" s="14" t="s">
        <v>4</v>
      </c>
      <c r="B9" s="23">
        <f>SUM(B10:B12)</f>
        <v>56711</v>
      </c>
      <c r="C9" s="23">
        <f>SUM(C10:C12)</f>
        <v>8624</v>
      </c>
      <c r="D9" s="21">
        <f t="shared" ref="D9:D24" si="0">C9*100/B9</f>
        <v>15.206926345858829</v>
      </c>
      <c r="E9" s="23">
        <f>SUM(E10:E12)</f>
        <v>69936</v>
      </c>
      <c r="F9" s="23">
        <f>SUM(F10:F12)</f>
        <v>12542</v>
      </c>
      <c r="G9" s="21">
        <f t="shared" ref="G9:G28" si="1">F9*100/E9</f>
        <v>17.933539235872797</v>
      </c>
      <c r="H9" s="52">
        <f t="shared" ref="H9:J28" si="2">E9-B9</f>
        <v>13225</v>
      </c>
      <c r="I9" s="52">
        <f t="shared" si="2"/>
        <v>3918</v>
      </c>
      <c r="J9" s="72">
        <f t="shared" si="2"/>
        <v>2.7266128900139677</v>
      </c>
    </row>
    <row r="10" spans="1:10" ht="14.5" customHeight="1" thickBot="1">
      <c r="A10" s="17" t="s">
        <v>179</v>
      </c>
      <c r="B10" s="144">
        <v>1742</v>
      </c>
      <c r="C10" s="144">
        <v>256</v>
      </c>
      <c r="D10" s="20">
        <f t="shared" si="0"/>
        <v>14.695752009184845</v>
      </c>
      <c r="E10" s="144">
        <v>1707</v>
      </c>
      <c r="F10" s="144">
        <v>306</v>
      </c>
      <c r="G10" s="20">
        <f t="shared" si="1"/>
        <v>17.926186291739896</v>
      </c>
      <c r="H10" s="178">
        <f t="shared" si="2"/>
        <v>-35</v>
      </c>
      <c r="I10" s="178">
        <f t="shared" si="2"/>
        <v>50</v>
      </c>
      <c r="J10" s="168">
        <f t="shared" si="2"/>
        <v>3.2304342825550503</v>
      </c>
    </row>
    <row r="11" spans="1:10" ht="14.5" customHeight="1" thickBot="1">
      <c r="A11" s="19" t="s">
        <v>14</v>
      </c>
      <c r="B11" s="147">
        <v>20681</v>
      </c>
      <c r="C11" s="147">
        <v>2532</v>
      </c>
      <c r="D11" s="21">
        <f t="shared" si="0"/>
        <v>12.243121705913641</v>
      </c>
      <c r="E11" s="147">
        <v>26640</v>
      </c>
      <c r="F11" s="147">
        <v>3888</v>
      </c>
      <c r="G11" s="21">
        <f t="shared" si="1"/>
        <v>14.594594594594595</v>
      </c>
      <c r="H11" s="179">
        <f t="shared" si="2"/>
        <v>5959</v>
      </c>
      <c r="I11" s="179">
        <f t="shared" si="2"/>
        <v>1356</v>
      </c>
      <c r="J11" s="170">
        <f t="shared" si="2"/>
        <v>2.3514728886809539</v>
      </c>
    </row>
    <row r="12" spans="1:10" ht="14.5" customHeight="1" thickBot="1">
      <c r="A12" s="17" t="s">
        <v>180</v>
      </c>
      <c r="B12" s="144">
        <v>34288</v>
      </c>
      <c r="C12" s="144">
        <v>5836</v>
      </c>
      <c r="D12" s="20">
        <f t="shared" si="0"/>
        <v>17.020531964535699</v>
      </c>
      <c r="E12" s="144">
        <v>41589</v>
      </c>
      <c r="F12" s="144">
        <v>8348</v>
      </c>
      <c r="G12" s="20">
        <f t="shared" si="1"/>
        <v>20.07261535502176</v>
      </c>
      <c r="H12" s="178">
        <f t="shared" si="2"/>
        <v>7301</v>
      </c>
      <c r="I12" s="178">
        <f t="shared" si="2"/>
        <v>2512</v>
      </c>
      <c r="J12" s="168">
        <f t="shared" si="2"/>
        <v>3.0520833904860609</v>
      </c>
    </row>
    <row r="13" spans="1:10" ht="14.5" customHeight="1" thickBot="1">
      <c r="A13" s="82" t="s">
        <v>24</v>
      </c>
      <c r="B13" s="147">
        <f>SUM(B14:B18)</f>
        <v>177991</v>
      </c>
      <c r="C13" s="147">
        <f>SUM(C14:C18)</f>
        <v>38806</v>
      </c>
      <c r="D13" s="21">
        <f t="shared" si="0"/>
        <v>21.802225955244928</v>
      </c>
      <c r="E13" s="147">
        <f>SUM(E14:E18)</f>
        <v>190635</v>
      </c>
      <c r="F13" s="147">
        <f>SUM(F14:F18)</f>
        <v>43511</v>
      </c>
      <c r="G13" s="21">
        <f t="shared" si="1"/>
        <v>22.82424528549322</v>
      </c>
      <c r="H13" s="179">
        <f t="shared" si="2"/>
        <v>12644</v>
      </c>
      <c r="I13" s="179">
        <f t="shared" si="2"/>
        <v>4705</v>
      </c>
      <c r="J13" s="170">
        <f t="shared" si="2"/>
        <v>1.0220193302482912</v>
      </c>
    </row>
    <row r="14" spans="1:10" ht="14.5" customHeight="1" thickBot="1">
      <c r="A14" s="17" t="s">
        <v>17</v>
      </c>
      <c r="B14" s="144">
        <v>49078</v>
      </c>
      <c r="C14" s="144">
        <v>10610</v>
      </c>
      <c r="D14" s="20">
        <f t="shared" si="0"/>
        <v>21.618647866661235</v>
      </c>
      <c r="E14" s="144">
        <v>52275</v>
      </c>
      <c r="F14" s="144">
        <v>11946</v>
      </c>
      <c r="G14" s="20">
        <f t="shared" si="1"/>
        <v>22.85222381635581</v>
      </c>
      <c r="H14" s="178">
        <f t="shared" si="2"/>
        <v>3197</v>
      </c>
      <c r="I14" s="178">
        <f t="shared" si="2"/>
        <v>1336</v>
      </c>
      <c r="J14" s="168">
        <f t="shared" si="2"/>
        <v>1.2335759496945755</v>
      </c>
    </row>
    <row r="15" spans="1:10" ht="14.5" customHeight="1" thickBot="1">
      <c r="A15" s="19" t="s">
        <v>18</v>
      </c>
      <c r="B15" s="147">
        <v>50861</v>
      </c>
      <c r="C15" s="147">
        <v>11639</v>
      </c>
      <c r="D15" s="21">
        <f t="shared" si="0"/>
        <v>22.883938577692142</v>
      </c>
      <c r="E15" s="147">
        <v>55289</v>
      </c>
      <c r="F15" s="147">
        <v>13016</v>
      </c>
      <c r="G15" s="21">
        <f t="shared" si="1"/>
        <v>23.541753332489282</v>
      </c>
      <c r="H15" s="179">
        <f t="shared" si="2"/>
        <v>4428</v>
      </c>
      <c r="I15" s="179">
        <f t="shared" si="2"/>
        <v>1377</v>
      </c>
      <c r="J15" s="170">
        <f t="shared" si="2"/>
        <v>0.65781475479714047</v>
      </c>
    </row>
    <row r="16" spans="1:10" ht="14.5" customHeight="1" thickBot="1">
      <c r="A16" s="17" t="s">
        <v>19</v>
      </c>
      <c r="B16" s="144">
        <v>50669</v>
      </c>
      <c r="C16" s="144">
        <v>11315</v>
      </c>
      <c r="D16" s="20">
        <f t="shared" si="0"/>
        <v>22.331208431190667</v>
      </c>
      <c r="E16" s="144">
        <v>54134</v>
      </c>
      <c r="F16" s="144">
        <v>12545</v>
      </c>
      <c r="G16" s="20">
        <f t="shared" si="1"/>
        <v>23.173975689954556</v>
      </c>
      <c r="H16" s="178">
        <f t="shared" si="2"/>
        <v>3465</v>
      </c>
      <c r="I16" s="178">
        <f t="shared" si="2"/>
        <v>1230</v>
      </c>
      <c r="J16" s="168">
        <f t="shared" si="2"/>
        <v>0.8427672587638888</v>
      </c>
    </row>
    <row r="17" spans="1:10" ht="14.5" customHeight="1" thickBot="1">
      <c r="A17" s="19" t="s">
        <v>20</v>
      </c>
      <c r="B17" s="147">
        <v>26562</v>
      </c>
      <c r="C17" s="147">
        <v>5069</v>
      </c>
      <c r="D17" s="21">
        <f t="shared" si="0"/>
        <v>19.083653339356974</v>
      </c>
      <c r="E17" s="147">
        <v>28207</v>
      </c>
      <c r="F17" s="147">
        <v>5854</v>
      </c>
      <c r="G17" s="21">
        <f t="shared" si="1"/>
        <v>20.753713617187223</v>
      </c>
      <c r="H17" s="179">
        <f t="shared" si="2"/>
        <v>1645</v>
      </c>
      <c r="I17" s="179">
        <f t="shared" si="2"/>
        <v>785</v>
      </c>
      <c r="J17" s="170">
        <f t="shared" si="2"/>
        <v>1.6700602778302489</v>
      </c>
    </row>
    <row r="18" spans="1:10" ht="14.5" customHeight="1" thickBot="1">
      <c r="A18" s="15" t="s">
        <v>60</v>
      </c>
      <c r="B18" s="22">
        <v>821</v>
      </c>
      <c r="C18" s="22">
        <v>173</v>
      </c>
      <c r="D18" s="20">
        <f t="shared" si="0"/>
        <v>21.07186358099878</v>
      </c>
      <c r="E18" s="22">
        <v>730</v>
      </c>
      <c r="F18" s="22">
        <v>150</v>
      </c>
      <c r="G18" s="20">
        <f t="shared" si="1"/>
        <v>20.547945205479451</v>
      </c>
      <c r="H18" s="51">
        <f t="shared" si="2"/>
        <v>-91</v>
      </c>
      <c r="I18" s="51">
        <f t="shared" si="2"/>
        <v>-23</v>
      </c>
      <c r="J18" s="169">
        <f t="shared" si="2"/>
        <v>-0.52391837551932952</v>
      </c>
    </row>
    <row r="19" spans="1:10" ht="14.5" customHeight="1" thickBot="1">
      <c r="A19" s="82" t="s">
        <v>12</v>
      </c>
      <c r="B19" s="273">
        <f>SUM(B20:B28)</f>
        <v>43862</v>
      </c>
      <c r="C19" s="273">
        <v>6259</v>
      </c>
      <c r="D19" s="21">
        <f t="shared" si="0"/>
        <v>14.269755141124437</v>
      </c>
      <c r="E19" s="147">
        <f>SUM(E20:E28)</f>
        <v>47462</v>
      </c>
      <c r="F19" s="147">
        <f>SUM(F20:F28)</f>
        <v>6177</v>
      </c>
      <c r="G19" s="21">
        <f t="shared" si="1"/>
        <v>13.014622224095065</v>
      </c>
      <c r="H19" s="179">
        <f t="shared" si="2"/>
        <v>3600</v>
      </c>
      <c r="I19" s="179">
        <f t="shared" si="2"/>
        <v>-82</v>
      </c>
      <c r="J19" s="170">
        <f t="shared" si="2"/>
        <v>-1.2551329170293712</v>
      </c>
    </row>
    <row r="20" spans="1:10" ht="14.5" customHeight="1" thickBot="1">
      <c r="A20" s="17" t="s">
        <v>19</v>
      </c>
      <c r="B20" s="271">
        <v>220</v>
      </c>
      <c r="C20" s="271" t="s">
        <v>53</v>
      </c>
      <c r="D20" s="271" t="s">
        <v>53</v>
      </c>
      <c r="E20" s="271">
        <v>102</v>
      </c>
      <c r="F20" s="144">
        <v>35</v>
      </c>
      <c r="G20" s="20">
        <f t="shared" si="1"/>
        <v>34.313725490196077</v>
      </c>
      <c r="H20" s="178">
        <f t="shared" si="2"/>
        <v>-118</v>
      </c>
      <c r="I20" s="271" t="s">
        <v>53</v>
      </c>
      <c r="J20" s="271" t="s">
        <v>53</v>
      </c>
    </row>
    <row r="21" spans="1:10" ht="14.5" customHeight="1" thickBot="1">
      <c r="A21" s="19" t="s">
        <v>20</v>
      </c>
      <c r="B21" s="273">
        <v>4779</v>
      </c>
      <c r="C21" s="273" t="s">
        <v>53</v>
      </c>
      <c r="D21" s="21" t="s">
        <v>53</v>
      </c>
      <c r="E21" s="273">
        <v>4622</v>
      </c>
      <c r="F21" s="147">
        <v>609</v>
      </c>
      <c r="G21" s="21">
        <f t="shared" si="1"/>
        <v>13.176114236261359</v>
      </c>
      <c r="H21" s="179">
        <f t="shared" si="2"/>
        <v>-157</v>
      </c>
      <c r="I21" s="179" t="s">
        <v>53</v>
      </c>
      <c r="J21" s="170" t="s">
        <v>53</v>
      </c>
    </row>
    <row r="22" spans="1:10" ht="14.5" customHeight="1" thickBot="1">
      <c r="A22" s="17" t="s">
        <v>21</v>
      </c>
      <c r="B22" s="271">
        <v>11543</v>
      </c>
      <c r="C22" s="271">
        <v>1509</v>
      </c>
      <c r="D22" s="20">
        <f t="shared" si="0"/>
        <v>13.072858009183054</v>
      </c>
      <c r="E22" s="271">
        <v>12676</v>
      </c>
      <c r="F22" s="144">
        <v>1561</v>
      </c>
      <c r="G22" s="20">
        <f t="shared" si="1"/>
        <v>12.314610287156832</v>
      </c>
      <c r="H22" s="178">
        <f t="shared" si="2"/>
        <v>1133</v>
      </c>
      <c r="I22" s="178">
        <f t="shared" si="2"/>
        <v>52</v>
      </c>
      <c r="J22" s="168">
        <f t="shared" si="2"/>
        <v>-0.7582477220262227</v>
      </c>
    </row>
    <row r="23" spans="1:10" ht="14.5" customHeight="1" thickBot="1">
      <c r="A23" s="19" t="s">
        <v>55</v>
      </c>
      <c r="B23" s="273">
        <v>10793</v>
      </c>
      <c r="C23" s="273">
        <v>1400</v>
      </c>
      <c r="D23" s="21">
        <f t="shared" si="0"/>
        <v>12.971370332622996</v>
      </c>
      <c r="E23" s="273">
        <v>11628</v>
      </c>
      <c r="F23" s="147">
        <v>1401</v>
      </c>
      <c r="G23" s="21">
        <f t="shared" si="1"/>
        <v>12.048503611971105</v>
      </c>
      <c r="H23" s="179">
        <f t="shared" si="2"/>
        <v>835</v>
      </c>
      <c r="I23" s="179">
        <f t="shared" si="2"/>
        <v>1</v>
      </c>
      <c r="J23" s="170">
        <f t="shared" si="2"/>
        <v>-0.92286672065189101</v>
      </c>
    </row>
    <row r="24" spans="1:10" ht="14.5" customHeight="1" thickBot="1">
      <c r="A24" s="17" t="s">
        <v>56</v>
      </c>
      <c r="B24" s="271">
        <v>9212</v>
      </c>
      <c r="C24" s="271">
        <v>1229</v>
      </c>
      <c r="D24" s="20">
        <f t="shared" si="0"/>
        <v>13.341293964394268</v>
      </c>
      <c r="E24" s="271">
        <v>10176</v>
      </c>
      <c r="F24" s="144">
        <v>1300</v>
      </c>
      <c r="G24" s="20">
        <f t="shared" si="1"/>
        <v>12.775157232704403</v>
      </c>
      <c r="H24" s="178">
        <f t="shared" si="2"/>
        <v>964</v>
      </c>
      <c r="I24" s="178">
        <f t="shared" si="2"/>
        <v>71</v>
      </c>
      <c r="J24" s="168">
        <f t="shared" si="2"/>
        <v>-0.56613673168986445</v>
      </c>
    </row>
    <row r="25" spans="1:10" ht="14.5" customHeight="1" thickBot="1">
      <c r="A25" s="19" t="s">
        <v>57</v>
      </c>
      <c r="B25" s="273">
        <v>5597</v>
      </c>
      <c r="C25" s="273" t="s">
        <v>53</v>
      </c>
      <c r="D25" s="21" t="s">
        <v>53</v>
      </c>
      <c r="E25" s="273">
        <v>6421</v>
      </c>
      <c r="F25" s="147">
        <v>814</v>
      </c>
      <c r="G25" s="21">
        <f t="shared" si="1"/>
        <v>12.677153091418782</v>
      </c>
      <c r="H25" s="179">
        <f t="shared" si="2"/>
        <v>824</v>
      </c>
      <c r="I25" s="179" t="s">
        <v>53</v>
      </c>
      <c r="J25" s="170" t="s">
        <v>53</v>
      </c>
    </row>
    <row r="26" spans="1:10" ht="14.5" customHeight="1" thickBot="1">
      <c r="A26" s="17" t="s">
        <v>58</v>
      </c>
      <c r="B26" s="271">
        <v>1095</v>
      </c>
      <c r="C26" s="271" t="s">
        <v>53</v>
      </c>
      <c r="D26" s="20" t="s">
        <v>53</v>
      </c>
      <c r="E26" s="271">
        <v>1180</v>
      </c>
      <c r="F26" s="144">
        <v>271</v>
      </c>
      <c r="G26" s="20">
        <f t="shared" si="1"/>
        <v>22.966101694915253</v>
      </c>
      <c r="H26" s="178">
        <f t="shared" si="2"/>
        <v>85</v>
      </c>
      <c r="I26" s="178" t="s">
        <v>53</v>
      </c>
      <c r="J26" s="168" t="s">
        <v>53</v>
      </c>
    </row>
    <row r="27" spans="1:10" ht="14.5" customHeight="1" thickBot="1">
      <c r="A27" s="19" t="s">
        <v>59</v>
      </c>
      <c r="B27" s="273">
        <v>430</v>
      </c>
      <c r="C27" s="273" t="s">
        <v>53</v>
      </c>
      <c r="D27" s="21" t="s">
        <v>53</v>
      </c>
      <c r="E27" s="273">
        <v>467</v>
      </c>
      <c r="F27" s="147">
        <v>137</v>
      </c>
      <c r="G27" s="21">
        <f t="shared" si="1"/>
        <v>29.336188436830835</v>
      </c>
      <c r="H27" s="179">
        <f t="shared" si="2"/>
        <v>37</v>
      </c>
      <c r="I27" s="179" t="s">
        <v>53</v>
      </c>
      <c r="J27" s="170" t="s">
        <v>53</v>
      </c>
    </row>
    <row r="28" spans="1:10" ht="14.5" customHeight="1" thickBot="1">
      <c r="A28" s="17" t="s">
        <v>120</v>
      </c>
      <c r="B28" s="271">
        <v>193</v>
      </c>
      <c r="C28" s="271" t="s">
        <v>53</v>
      </c>
      <c r="D28" s="20" t="s">
        <v>53</v>
      </c>
      <c r="E28" s="271">
        <v>190</v>
      </c>
      <c r="F28" s="144">
        <v>49</v>
      </c>
      <c r="G28" s="20">
        <f t="shared" si="1"/>
        <v>25.789473684210527</v>
      </c>
      <c r="H28" s="178">
        <f t="shared" si="2"/>
        <v>-3</v>
      </c>
      <c r="I28" s="178" t="s">
        <v>53</v>
      </c>
      <c r="J28" s="168" t="s">
        <v>53</v>
      </c>
    </row>
    <row r="29" spans="1:10" ht="25.15" customHeight="1">
      <c r="A29" s="370" t="s">
        <v>127</v>
      </c>
      <c r="B29" s="370"/>
      <c r="C29" s="370"/>
      <c r="D29" s="370"/>
      <c r="E29" s="370"/>
      <c r="F29" s="370"/>
      <c r="G29" s="370"/>
      <c r="H29" s="370"/>
      <c r="I29" s="370"/>
      <c r="J29" s="370"/>
    </row>
  </sheetData>
  <mergeCells count="11">
    <mergeCell ref="A29:J29"/>
    <mergeCell ref="B7:C7"/>
    <mergeCell ref="E7:F7"/>
    <mergeCell ref="H7:I7"/>
    <mergeCell ref="A5:A6"/>
    <mergeCell ref="B5:D5"/>
    <mergeCell ref="E5:G5"/>
    <mergeCell ref="H5:J5"/>
    <mergeCell ref="C6:D6"/>
    <mergeCell ref="F6:G6"/>
    <mergeCell ref="I6:J6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1200" verticalDpi="1200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"/>
  <sheetViews>
    <sheetView workbookViewId="0"/>
  </sheetViews>
  <sheetFormatPr baseColWidth="10" defaultColWidth="10.81640625" defaultRowHeight="11.5"/>
  <cols>
    <col min="1" max="1" width="18.81640625" style="3" customWidth="1"/>
    <col min="2" max="10" width="12.54296875" style="3" customWidth="1"/>
    <col min="11" max="16384" width="10.81640625" style="3"/>
  </cols>
  <sheetData>
    <row r="1" spans="1:10" s="5" customFormat="1" ht="20.25" customHeight="1">
      <c r="A1" s="4" t="s">
        <v>0</v>
      </c>
      <c r="B1" s="4"/>
      <c r="C1" s="4"/>
      <c r="E1" s="4"/>
      <c r="F1" s="4"/>
      <c r="H1" s="4"/>
      <c r="I1" s="4"/>
    </row>
    <row r="2" spans="1:10" s="2" customFormat="1" ht="12.5">
      <c r="A2" s="1"/>
      <c r="B2" s="1"/>
      <c r="C2" s="1"/>
      <c r="E2" s="1"/>
      <c r="F2" s="1"/>
      <c r="H2" s="1"/>
      <c r="I2" s="1"/>
    </row>
    <row r="3" spans="1:10" s="2" customFormat="1" ht="14.65" customHeight="1">
      <c r="A3" s="9" t="s">
        <v>290</v>
      </c>
      <c r="B3" s="9"/>
      <c r="C3" s="9"/>
      <c r="E3" s="9"/>
      <c r="F3" s="9"/>
      <c r="H3" s="9"/>
      <c r="I3" s="9"/>
    </row>
    <row r="4" spans="1:10" ht="14.65" customHeight="1" thickBot="1"/>
    <row r="5" spans="1:10" s="11" customFormat="1" ht="24.75" customHeight="1" thickBot="1">
      <c r="A5" s="389" t="s">
        <v>16</v>
      </c>
      <c r="B5" s="390">
        <v>2011</v>
      </c>
      <c r="C5" s="390"/>
      <c r="D5" s="390"/>
      <c r="E5" s="390">
        <v>2015</v>
      </c>
      <c r="F5" s="390"/>
      <c r="G5" s="390"/>
      <c r="H5" s="390" t="s">
        <v>11</v>
      </c>
      <c r="I5" s="390"/>
      <c r="J5" s="390"/>
    </row>
    <row r="6" spans="1:10" s="11" customFormat="1" ht="45" customHeight="1" thickBot="1">
      <c r="A6" s="389"/>
      <c r="B6" s="24" t="s">
        <v>54</v>
      </c>
      <c r="C6" s="389" t="s">
        <v>111</v>
      </c>
      <c r="D6" s="389"/>
      <c r="E6" s="24" t="s">
        <v>54</v>
      </c>
      <c r="F6" s="389" t="s">
        <v>111</v>
      </c>
      <c r="G6" s="389"/>
      <c r="H6" s="24" t="s">
        <v>54</v>
      </c>
      <c r="I6" s="389" t="s">
        <v>111</v>
      </c>
      <c r="J6" s="389"/>
    </row>
    <row r="7" spans="1:10" ht="14.65" customHeight="1" thickBot="1">
      <c r="A7" s="176"/>
      <c r="B7" s="362" t="s">
        <v>5</v>
      </c>
      <c r="C7" s="362"/>
      <c r="D7" s="134" t="s">
        <v>50</v>
      </c>
      <c r="E7" s="362" t="s">
        <v>5</v>
      </c>
      <c r="F7" s="362"/>
      <c r="G7" s="134" t="s">
        <v>50</v>
      </c>
      <c r="H7" s="362" t="s">
        <v>5</v>
      </c>
      <c r="I7" s="362"/>
      <c r="J7" s="134" t="s">
        <v>50</v>
      </c>
    </row>
    <row r="8" spans="1:10" ht="14.5" customHeight="1" thickBot="1">
      <c r="A8" s="13" t="s">
        <v>1</v>
      </c>
      <c r="B8" s="146">
        <f>B9+B13+B19</f>
        <v>93458</v>
      </c>
      <c r="C8" s="146">
        <f>C9+C13+C19</f>
        <v>17241</v>
      </c>
      <c r="D8" s="143">
        <f>C8*100/B8</f>
        <v>18.447858931284642</v>
      </c>
      <c r="E8" s="146">
        <f>E9+E13+E19</f>
        <v>103780</v>
      </c>
      <c r="F8" s="146">
        <f>F9+F13+F19</f>
        <v>20017</v>
      </c>
      <c r="G8" s="143">
        <f>F8*100/E8</f>
        <v>19.287916746964733</v>
      </c>
      <c r="H8" s="177">
        <f>E8-B8</f>
        <v>10322</v>
      </c>
      <c r="I8" s="177">
        <f>F8-C8</f>
        <v>2776</v>
      </c>
      <c r="J8" s="167">
        <f>G8-D8</f>
        <v>0.84005781568009041</v>
      </c>
    </row>
    <row r="9" spans="1:10" ht="14.5" customHeight="1" thickBot="1">
      <c r="A9" s="14" t="s">
        <v>4</v>
      </c>
      <c r="B9" s="23">
        <f>SUM(B10:B12)</f>
        <v>14131</v>
      </c>
      <c r="C9" s="23">
        <f>SUM(C10:C12)</f>
        <v>1651</v>
      </c>
      <c r="D9" s="21">
        <f t="shared" ref="D9:D24" si="0">C9*100/B9</f>
        <v>11.683532658693652</v>
      </c>
      <c r="E9" s="23">
        <f>SUM(E10:E12)</f>
        <v>19899</v>
      </c>
      <c r="F9" s="23">
        <f>SUM(F10:F12)</f>
        <v>3066</v>
      </c>
      <c r="G9" s="21">
        <f t="shared" ref="G9:G28" si="1">F9*100/E9</f>
        <v>15.407809437660184</v>
      </c>
      <c r="H9" s="52">
        <f t="shared" ref="H9:J28" si="2">E9-B9</f>
        <v>5768</v>
      </c>
      <c r="I9" s="52">
        <f t="shared" si="2"/>
        <v>1415</v>
      </c>
      <c r="J9" s="72">
        <f t="shared" si="2"/>
        <v>3.7242767789665319</v>
      </c>
    </row>
    <row r="10" spans="1:10" ht="14.5" customHeight="1" thickBot="1">
      <c r="A10" s="17" t="s">
        <v>179</v>
      </c>
      <c r="B10" s="144">
        <v>404</v>
      </c>
      <c r="C10" s="144">
        <v>34</v>
      </c>
      <c r="D10" s="20">
        <f t="shared" si="0"/>
        <v>8.4158415841584162</v>
      </c>
      <c r="E10" s="144">
        <v>422</v>
      </c>
      <c r="F10" s="144">
        <v>70</v>
      </c>
      <c r="G10" s="20">
        <f t="shared" si="1"/>
        <v>16.587677725118482</v>
      </c>
      <c r="H10" s="178">
        <f t="shared" si="2"/>
        <v>18</v>
      </c>
      <c r="I10" s="178">
        <f t="shared" si="2"/>
        <v>36</v>
      </c>
      <c r="J10" s="168">
        <f t="shared" si="2"/>
        <v>8.1718361409600657</v>
      </c>
    </row>
    <row r="11" spans="1:10" ht="14.5" customHeight="1" thickBot="1">
      <c r="A11" s="19" t="s">
        <v>14</v>
      </c>
      <c r="B11" s="147">
        <v>4865</v>
      </c>
      <c r="C11" s="147">
        <v>436</v>
      </c>
      <c r="D11" s="21">
        <f t="shared" si="0"/>
        <v>8.9619732785200412</v>
      </c>
      <c r="E11" s="147">
        <v>7181</v>
      </c>
      <c r="F11" s="147">
        <v>845</v>
      </c>
      <c r="G11" s="21">
        <f t="shared" si="1"/>
        <v>11.767163347723159</v>
      </c>
      <c r="H11" s="179">
        <f t="shared" si="2"/>
        <v>2316</v>
      </c>
      <c r="I11" s="179">
        <f t="shared" si="2"/>
        <v>409</v>
      </c>
      <c r="J11" s="170">
        <f t="shared" si="2"/>
        <v>2.8051900692031175</v>
      </c>
    </row>
    <row r="12" spans="1:10" ht="14.5" customHeight="1" thickBot="1">
      <c r="A12" s="17" t="s">
        <v>180</v>
      </c>
      <c r="B12" s="144">
        <v>8862</v>
      </c>
      <c r="C12" s="144">
        <v>1181</v>
      </c>
      <c r="D12" s="20">
        <f t="shared" si="0"/>
        <v>13.326562852629204</v>
      </c>
      <c r="E12" s="144">
        <v>12296</v>
      </c>
      <c r="F12" s="144">
        <v>2151</v>
      </c>
      <c r="G12" s="20">
        <f t="shared" si="1"/>
        <v>17.493493819128172</v>
      </c>
      <c r="H12" s="178">
        <f t="shared" si="2"/>
        <v>3434</v>
      </c>
      <c r="I12" s="178">
        <f t="shared" si="2"/>
        <v>970</v>
      </c>
      <c r="J12" s="168">
        <f t="shared" si="2"/>
        <v>4.1669309664989687</v>
      </c>
    </row>
    <row r="13" spans="1:10" ht="14.5" customHeight="1" thickBot="1">
      <c r="A13" s="82" t="s">
        <v>24</v>
      </c>
      <c r="B13" s="147">
        <f>SUM(B14:B18)</f>
        <v>65087</v>
      </c>
      <c r="C13" s="147">
        <f>SUM(C14:C18)</f>
        <v>13512</v>
      </c>
      <c r="D13" s="21">
        <f t="shared" si="0"/>
        <v>20.759905972006699</v>
      </c>
      <c r="E13" s="147">
        <f>SUM(E14:E18)</f>
        <v>68362</v>
      </c>
      <c r="F13" s="147">
        <f>SUM(F14:F18)</f>
        <v>15044</v>
      </c>
      <c r="G13" s="21">
        <f t="shared" si="1"/>
        <v>22.006377812234867</v>
      </c>
      <c r="H13" s="179">
        <f t="shared" si="2"/>
        <v>3275</v>
      </c>
      <c r="I13" s="179">
        <f t="shared" si="2"/>
        <v>1532</v>
      </c>
      <c r="J13" s="170">
        <f t="shared" si="2"/>
        <v>1.2464718402281676</v>
      </c>
    </row>
    <row r="14" spans="1:10" ht="14.5" customHeight="1" thickBot="1">
      <c r="A14" s="17" t="s">
        <v>17</v>
      </c>
      <c r="B14" s="144">
        <v>16982</v>
      </c>
      <c r="C14" s="144">
        <v>3389</v>
      </c>
      <c r="D14" s="20">
        <f t="shared" si="0"/>
        <v>19.956424449417028</v>
      </c>
      <c r="E14" s="144">
        <v>18516</v>
      </c>
      <c r="F14" s="144">
        <v>4040</v>
      </c>
      <c r="G14" s="20">
        <f t="shared" si="1"/>
        <v>21.81896737956362</v>
      </c>
      <c r="H14" s="178">
        <f t="shared" si="2"/>
        <v>1534</v>
      </c>
      <c r="I14" s="178">
        <f t="shared" si="2"/>
        <v>651</v>
      </c>
      <c r="J14" s="168">
        <f t="shared" si="2"/>
        <v>1.8625429301465921</v>
      </c>
    </row>
    <row r="15" spans="1:10" ht="14.5" customHeight="1" thickBot="1">
      <c r="A15" s="19" t="s">
        <v>18</v>
      </c>
      <c r="B15" s="147">
        <v>18323</v>
      </c>
      <c r="C15" s="147">
        <v>4001</v>
      </c>
      <c r="D15" s="21">
        <f t="shared" si="0"/>
        <v>21.835943895650274</v>
      </c>
      <c r="E15" s="147">
        <v>19913</v>
      </c>
      <c r="F15" s="147">
        <v>4481</v>
      </c>
      <c r="G15" s="21">
        <f t="shared" si="1"/>
        <v>22.502887560889871</v>
      </c>
      <c r="H15" s="179">
        <f t="shared" si="2"/>
        <v>1590</v>
      </c>
      <c r="I15" s="179">
        <f t="shared" si="2"/>
        <v>480</v>
      </c>
      <c r="J15" s="170">
        <f t="shared" si="2"/>
        <v>0.66694366523959658</v>
      </c>
    </row>
    <row r="16" spans="1:10" ht="14.5" customHeight="1" thickBot="1">
      <c r="A16" s="17" t="s">
        <v>19</v>
      </c>
      <c r="B16" s="144">
        <v>18835</v>
      </c>
      <c r="C16" s="144">
        <v>3957</v>
      </c>
      <c r="D16" s="20">
        <f t="shared" si="0"/>
        <v>21.008760286700291</v>
      </c>
      <c r="E16" s="144">
        <v>19644</v>
      </c>
      <c r="F16" s="144">
        <v>4406</v>
      </c>
      <c r="G16" s="20">
        <f t="shared" si="1"/>
        <v>22.429240480553858</v>
      </c>
      <c r="H16" s="178">
        <f t="shared" si="2"/>
        <v>809</v>
      </c>
      <c r="I16" s="178">
        <f t="shared" si="2"/>
        <v>449</v>
      </c>
      <c r="J16" s="168">
        <f t="shared" si="2"/>
        <v>1.4204801938535674</v>
      </c>
    </row>
    <row r="17" spans="1:10" ht="14.5" customHeight="1" thickBot="1">
      <c r="A17" s="19" t="s">
        <v>20</v>
      </c>
      <c r="B17" s="147">
        <v>10775</v>
      </c>
      <c r="C17" s="147">
        <v>2131</v>
      </c>
      <c r="D17" s="21">
        <f t="shared" si="0"/>
        <v>19.777262180974478</v>
      </c>
      <c r="E17" s="147">
        <v>10158</v>
      </c>
      <c r="F17" s="147">
        <v>2080</v>
      </c>
      <c r="G17" s="21">
        <f t="shared" si="1"/>
        <v>20.476471746406773</v>
      </c>
      <c r="H17" s="179">
        <f t="shared" si="2"/>
        <v>-617</v>
      </c>
      <c r="I17" s="179">
        <f t="shared" si="2"/>
        <v>-51</v>
      </c>
      <c r="J17" s="170">
        <f t="shared" si="2"/>
        <v>0.69920956543229451</v>
      </c>
    </row>
    <row r="18" spans="1:10" ht="14.5" customHeight="1" thickBot="1">
      <c r="A18" s="15" t="s">
        <v>60</v>
      </c>
      <c r="B18" s="22">
        <v>172</v>
      </c>
      <c r="C18" s="22">
        <v>34</v>
      </c>
      <c r="D18" s="20">
        <f t="shared" si="0"/>
        <v>19.767441860465116</v>
      </c>
      <c r="E18" s="22">
        <v>131</v>
      </c>
      <c r="F18" s="22">
        <v>37</v>
      </c>
      <c r="G18" s="20">
        <f t="shared" si="1"/>
        <v>28.244274809160306</v>
      </c>
      <c r="H18" s="51">
        <f t="shared" si="2"/>
        <v>-41</v>
      </c>
      <c r="I18" s="51">
        <f t="shared" si="2"/>
        <v>3</v>
      </c>
      <c r="J18" s="169">
        <f t="shared" si="2"/>
        <v>8.4768329486951899</v>
      </c>
    </row>
    <row r="19" spans="1:10" ht="14.5" customHeight="1" thickBot="1">
      <c r="A19" s="82" t="s">
        <v>12</v>
      </c>
      <c r="B19" s="273">
        <f>SUM(B20:B28)</f>
        <v>14240</v>
      </c>
      <c r="C19" s="273">
        <v>2078</v>
      </c>
      <c r="D19" s="21">
        <f t="shared" si="0"/>
        <v>14.592696629213483</v>
      </c>
      <c r="E19" s="273">
        <f>SUM(E20:E28)</f>
        <v>15519</v>
      </c>
      <c r="F19" s="147">
        <f>SUM(F20:F28)</f>
        <v>1907</v>
      </c>
      <c r="G19" s="21">
        <f t="shared" si="1"/>
        <v>12.288162897093885</v>
      </c>
      <c r="H19" s="179">
        <f t="shared" si="2"/>
        <v>1279</v>
      </c>
      <c r="I19" s="179">
        <f t="shared" si="2"/>
        <v>-171</v>
      </c>
      <c r="J19" s="170">
        <f t="shared" si="2"/>
        <v>-2.304533732119598</v>
      </c>
    </row>
    <row r="20" spans="1:10" ht="14.5" customHeight="1" thickBot="1">
      <c r="A20" s="17" t="s">
        <v>19</v>
      </c>
      <c r="B20" s="271">
        <v>92</v>
      </c>
      <c r="C20" s="271" t="s">
        <v>53</v>
      </c>
      <c r="D20" s="20" t="s">
        <v>53</v>
      </c>
      <c r="E20" s="271">
        <v>48</v>
      </c>
      <c r="F20" s="144">
        <v>16</v>
      </c>
      <c r="G20" s="20">
        <f t="shared" si="1"/>
        <v>33.333333333333336</v>
      </c>
      <c r="H20" s="178">
        <f t="shared" si="2"/>
        <v>-44</v>
      </c>
      <c r="I20" s="178" t="s">
        <v>53</v>
      </c>
      <c r="J20" s="168" t="s">
        <v>53</v>
      </c>
    </row>
    <row r="21" spans="1:10" ht="14.5" customHeight="1" thickBot="1">
      <c r="A21" s="19" t="s">
        <v>20</v>
      </c>
      <c r="B21" s="273">
        <v>1665</v>
      </c>
      <c r="C21" s="273" t="s">
        <v>53</v>
      </c>
      <c r="D21" s="21" t="s">
        <v>53</v>
      </c>
      <c r="E21" s="273">
        <v>1737</v>
      </c>
      <c r="F21" s="147">
        <v>253</v>
      </c>
      <c r="G21" s="21">
        <f t="shared" si="1"/>
        <v>14.565342544617156</v>
      </c>
      <c r="H21" s="179">
        <f t="shared" si="2"/>
        <v>72</v>
      </c>
      <c r="I21" s="179" t="s">
        <v>53</v>
      </c>
      <c r="J21" s="170" t="s">
        <v>53</v>
      </c>
    </row>
    <row r="22" spans="1:10" ht="14.5" customHeight="1" thickBot="1">
      <c r="A22" s="17" t="s">
        <v>21</v>
      </c>
      <c r="B22" s="271">
        <v>3944</v>
      </c>
      <c r="C22" s="271">
        <v>571</v>
      </c>
      <c r="D22" s="20">
        <f t="shared" si="0"/>
        <v>14.477687626774848</v>
      </c>
      <c r="E22" s="271">
        <v>4451</v>
      </c>
      <c r="F22" s="144">
        <v>514</v>
      </c>
      <c r="G22" s="20">
        <f t="shared" si="1"/>
        <v>11.547966749045159</v>
      </c>
      <c r="H22" s="178">
        <f t="shared" si="2"/>
        <v>507</v>
      </c>
      <c r="I22" s="178">
        <f t="shared" si="2"/>
        <v>-57</v>
      </c>
      <c r="J22" s="168">
        <f t="shared" si="2"/>
        <v>-2.9297208777296895</v>
      </c>
    </row>
    <row r="23" spans="1:10" ht="14.5" customHeight="1" thickBot="1">
      <c r="A23" s="19" t="s">
        <v>55</v>
      </c>
      <c r="B23" s="273">
        <v>3452</v>
      </c>
      <c r="C23" s="273">
        <v>467</v>
      </c>
      <c r="D23" s="21">
        <f t="shared" si="0"/>
        <v>13.528389339513325</v>
      </c>
      <c r="E23" s="273">
        <v>3931</v>
      </c>
      <c r="F23" s="147">
        <v>461</v>
      </c>
      <c r="G23" s="21">
        <f t="shared" si="1"/>
        <v>11.727295853472398</v>
      </c>
      <c r="H23" s="179">
        <f t="shared" si="2"/>
        <v>479</v>
      </c>
      <c r="I23" s="179">
        <f t="shared" si="2"/>
        <v>-6</v>
      </c>
      <c r="J23" s="170">
        <f t="shared" si="2"/>
        <v>-1.8010934860409265</v>
      </c>
    </row>
    <row r="24" spans="1:10" ht="14.5" customHeight="1" thickBot="1">
      <c r="A24" s="17" t="s">
        <v>56</v>
      </c>
      <c r="B24" s="271">
        <v>2975</v>
      </c>
      <c r="C24" s="271">
        <v>390</v>
      </c>
      <c r="D24" s="20">
        <f t="shared" si="0"/>
        <v>13.109243697478991</v>
      </c>
      <c r="E24" s="271">
        <v>3181</v>
      </c>
      <c r="F24" s="144">
        <v>390</v>
      </c>
      <c r="G24" s="20">
        <f t="shared" si="1"/>
        <v>12.260295504558314</v>
      </c>
      <c r="H24" s="178">
        <f t="shared" si="2"/>
        <v>206</v>
      </c>
      <c r="I24" s="178">
        <f t="shared" si="2"/>
        <v>0</v>
      </c>
      <c r="J24" s="168">
        <f t="shared" si="2"/>
        <v>-0.8489481929206768</v>
      </c>
    </row>
    <row r="25" spans="1:10" ht="14.5" customHeight="1" thickBot="1">
      <c r="A25" s="19" t="s">
        <v>57</v>
      </c>
      <c r="B25" s="273">
        <v>1712</v>
      </c>
      <c r="C25" s="273" t="s">
        <v>53</v>
      </c>
      <c r="D25" s="21" t="s">
        <v>53</v>
      </c>
      <c r="E25" s="273">
        <v>1890</v>
      </c>
      <c r="F25" s="147">
        <v>215</v>
      </c>
      <c r="G25" s="21">
        <f t="shared" si="1"/>
        <v>11.375661375661375</v>
      </c>
      <c r="H25" s="179">
        <f t="shared" si="2"/>
        <v>178</v>
      </c>
      <c r="I25" s="179" t="s">
        <v>53</v>
      </c>
      <c r="J25" s="170" t="s">
        <v>53</v>
      </c>
    </row>
    <row r="26" spans="1:10" ht="14.5" customHeight="1" thickBot="1">
      <c r="A26" s="17" t="s">
        <v>58</v>
      </c>
      <c r="B26" s="271">
        <v>290</v>
      </c>
      <c r="C26" s="271" t="s">
        <v>53</v>
      </c>
      <c r="D26" s="20" t="s">
        <v>53</v>
      </c>
      <c r="E26" s="271">
        <v>231</v>
      </c>
      <c r="F26" s="144">
        <v>47</v>
      </c>
      <c r="G26" s="20">
        <f t="shared" si="1"/>
        <v>20.346320346320347</v>
      </c>
      <c r="H26" s="178">
        <f t="shared" si="2"/>
        <v>-59</v>
      </c>
      <c r="I26" s="178" t="s">
        <v>53</v>
      </c>
      <c r="J26" s="168" t="s">
        <v>53</v>
      </c>
    </row>
    <row r="27" spans="1:10" ht="14.5" customHeight="1" thickBot="1">
      <c r="A27" s="19" t="s">
        <v>59</v>
      </c>
      <c r="B27" s="273">
        <v>88</v>
      </c>
      <c r="C27" s="273" t="s">
        <v>53</v>
      </c>
      <c r="D27" s="21" t="s">
        <v>53</v>
      </c>
      <c r="E27" s="273">
        <v>38</v>
      </c>
      <c r="F27" s="147">
        <v>9</v>
      </c>
      <c r="G27" s="21">
        <f t="shared" si="1"/>
        <v>23.684210526315791</v>
      </c>
      <c r="H27" s="179">
        <f t="shared" si="2"/>
        <v>-50</v>
      </c>
      <c r="I27" s="179" t="s">
        <v>53</v>
      </c>
      <c r="J27" s="170" t="s">
        <v>53</v>
      </c>
    </row>
    <row r="28" spans="1:10" ht="14.5" customHeight="1" thickBot="1">
      <c r="A28" s="17" t="s">
        <v>120</v>
      </c>
      <c r="B28" s="271">
        <v>22</v>
      </c>
      <c r="C28" s="271" t="s">
        <v>53</v>
      </c>
      <c r="D28" s="20" t="s">
        <v>53</v>
      </c>
      <c r="E28" s="271">
        <v>12</v>
      </c>
      <c r="F28" s="144">
        <v>2</v>
      </c>
      <c r="G28" s="20">
        <f t="shared" si="1"/>
        <v>16.666666666666668</v>
      </c>
      <c r="H28" s="178">
        <f t="shared" si="2"/>
        <v>-10</v>
      </c>
      <c r="I28" s="178" t="s">
        <v>53</v>
      </c>
      <c r="J28" s="168" t="s">
        <v>53</v>
      </c>
    </row>
    <row r="29" spans="1:10" ht="25.15" customHeight="1">
      <c r="A29" s="370" t="s">
        <v>127</v>
      </c>
      <c r="B29" s="370"/>
      <c r="C29" s="370"/>
      <c r="D29" s="370"/>
      <c r="E29" s="370"/>
      <c r="F29" s="370"/>
      <c r="G29" s="370"/>
      <c r="H29" s="370"/>
      <c r="I29" s="370"/>
      <c r="J29" s="370"/>
    </row>
  </sheetData>
  <mergeCells count="11">
    <mergeCell ref="A29:J29"/>
    <mergeCell ref="B7:C7"/>
    <mergeCell ref="E7:F7"/>
    <mergeCell ref="H7:I7"/>
    <mergeCell ref="A5:A6"/>
    <mergeCell ref="B5:D5"/>
    <mergeCell ref="E5:G5"/>
    <mergeCell ref="H5:J5"/>
    <mergeCell ref="C6:D6"/>
    <mergeCell ref="F6:G6"/>
    <mergeCell ref="I6:J6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1200" verticalDpi="120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5"/>
  <sheetViews>
    <sheetView workbookViewId="0"/>
  </sheetViews>
  <sheetFormatPr baseColWidth="10" defaultColWidth="10.81640625" defaultRowHeight="11.5"/>
  <cols>
    <col min="1" max="1" width="23.54296875" style="3" customWidth="1"/>
    <col min="2" max="7" width="10.54296875" style="3" customWidth="1"/>
    <col min="8" max="8" width="13.26953125" style="3" customWidth="1"/>
    <col min="9" max="10" width="10.54296875" style="3" customWidth="1"/>
    <col min="11" max="16384" width="10.81640625" style="3"/>
  </cols>
  <sheetData>
    <row r="1" spans="1:10" s="5" customFormat="1" ht="20.25" customHeight="1">
      <c r="A1" s="4" t="s">
        <v>0</v>
      </c>
      <c r="B1" s="4"/>
      <c r="C1" s="4"/>
      <c r="E1" s="4"/>
      <c r="F1" s="4"/>
      <c r="H1" s="4"/>
      <c r="I1" s="4"/>
    </row>
    <row r="2" spans="1:10" s="2" customFormat="1" ht="12.5">
      <c r="A2" s="1"/>
      <c r="B2" s="1"/>
      <c r="C2" s="1"/>
      <c r="E2" s="1"/>
      <c r="F2" s="1"/>
      <c r="H2" s="1"/>
      <c r="I2" s="1"/>
    </row>
    <row r="3" spans="1:10" s="2" customFormat="1" ht="14.65" customHeight="1">
      <c r="A3" s="9" t="s">
        <v>291</v>
      </c>
      <c r="B3" s="9"/>
      <c r="C3" s="9"/>
      <c r="E3" s="9"/>
      <c r="F3" s="9"/>
      <c r="H3" s="9"/>
      <c r="I3" s="9"/>
    </row>
    <row r="4" spans="1:10" ht="14.65" customHeight="1" thickBot="1"/>
    <row r="5" spans="1:10" s="11" customFormat="1" ht="24.75" customHeight="1" thickBot="1">
      <c r="A5" s="389" t="s">
        <v>183</v>
      </c>
      <c r="B5" s="390">
        <v>2011</v>
      </c>
      <c r="C5" s="390"/>
      <c r="D5" s="390"/>
      <c r="E5" s="390">
        <v>2015</v>
      </c>
      <c r="F5" s="390"/>
      <c r="G5" s="390"/>
      <c r="H5" s="390" t="s">
        <v>11</v>
      </c>
      <c r="I5" s="390"/>
      <c r="J5" s="390"/>
    </row>
    <row r="6" spans="1:10" s="11" customFormat="1" ht="45" customHeight="1" thickBot="1">
      <c r="A6" s="389"/>
      <c r="B6" s="199" t="s">
        <v>54</v>
      </c>
      <c r="C6" s="389" t="s">
        <v>111</v>
      </c>
      <c r="D6" s="389"/>
      <c r="E6" s="199" t="s">
        <v>54</v>
      </c>
      <c r="F6" s="389" t="s">
        <v>111</v>
      </c>
      <c r="G6" s="389"/>
      <c r="H6" s="199" t="s">
        <v>54</v>
      </c>
      <c r="I6" s="389" t="s">
        <v>111</v>
      </c>
      <c r="J6" s="389"/>
    </row>
    <row r="7" spans="1:10" s="11" customFormat="1" ht="15" customHeight="1" thickBot="1">
      <c r="A7" s="176"/>
      <c r="B7" s="401" t="s">
        <v>29</v>
      </c>
      <c r="C7" s="401"/>
      <c r="D7" s="401"/>
      <c r="E7" s="401"/>
      <c r="F7" s="401"/>
      <c r="G7" s="401"/>
      <c r="H7" s="401"/>
      <c r="I7" s="401"/>
      <c r="J7" s="401"/>
    </row>
    <row r="8" spans="1:10" ht="14.65" customHeight="1" thickBot="1">
      <c r="A8" s="176"/>
      <c r="B8" s="362" t="s">
        <v>5</v>
      </c>
      <c r="C8" s="362"/>
      <c r="D8" s="197" t="s">
        <v>50</v>
      </c>
      <c r="E8" s="362" t="s">
        <v>5</v>
      </c>
      <c r="F8" s="362"/>
      <c r="G8" s="197" t="s">
        <v>50</v>
      </c>
      <c r="H8" s="362" t="s">
        <v>5</v>
      </c>
      <c r="I8" s="362"/>
      <c r="J8" s="197" t="s">
        <v>50</v>
      </c>
    </row>
    <row r="9" spans="1:10" ht="14.65" customHeight="1" thickBot="1">
      <c r="A9" s="13" t="s">
        <v>1</v>
      </c>
      <c r="B9" s="146">
        <f>B15+B21</f>
        <v>3122700</v>
      </c>
      <c r="C9" s="146">
        <f>C15+C21</f>
        <v>791288</v>
      </c>
      <c r="D9" s="143">
        <f>C9*100/B9</f>
        <v>25.33986614148013</v>
      </c>
      <c r="E9" s="146">
        <f>E15+E21</f>
        <v>3341786</v>
      </c>
      <c r="F9" s="146">
        <f>F15+F21</f>
        <v>865961</v>
      </c>
      <c r="G9" s="143">
        <f>F9*100/E9</f>
        <v>25.913119511542629</v>
      </c>
      <c r="H9" s="177">
        <f>E9-B9</f>
        <v>219086</v>
      </c>
      <c r="I9" s="177">
        <f>F9-C9</f>
        <v>74673</v>
      </c>
      <c r="J9" s="167">
        <f>G9-D9</f>
        <v>0.5732533700624991</v>
      </c>
    </row>
    <row r="10" spans="1:10" ht="14.65" customHeight="1" thickBot="1">
      <c r="A10" s="14" t="s">
        <v>181</v>
      </c>
      <c r="B10" s="23">
        <f t="shared" ref="B10:C10" si="0">B16+B22</f>
        <v>437390</v>
      </c>
      <c r="C10" s="23">
        <f t="shared" si="0"/>
        <v>75534</v>
      </c>
      <c r="D10" s="21">
        <f t="shared" ref="D10:D12" si="1">C10*100/B10</f>
        <v>17.269256270147924</v>
      </c>
      <c r="E10" s="23">
        <f t="shared" ref="E10:F10" si="2">E16+E22</f>
        <v>593639</v>
      </c>
      <c r="F10" s="23">
        <f t="shared" si="2"/>
        <v>120546</v>
      </c>
      <c r="G10" s="21">
        <f t="shared" ref="G10:G12" si="3">F10*100/E10</f>
        <v>20.306280416212548</v>
      </c>
      <c r="H10" s="52">
        <f t="shared" ref="H10:H12" si="4">E10-B10</f>
        <v>156249</v>
      </c>
      <c r="I10" s="52">
        <f t="shared" ref="I10:I12" si="5">F10-C10</f>
        <v>45012</v>
      </c>
      <c r="J10" s="72">
        <f t="shared" ref="J10:J12" si="6">G10-D10</f>
        <v>3.0370241460646241</v>
      </c>
    </row>
    <row r="11" spans="1:10" ht="14.65" customHeight="1" thickBot="1">
      <c r="A11" s="84" t="s">
        <v>182</v>
      </c>
      <c r="B11" s="144">
        <f t="shared" ref="B11:C11" si="7">B17+B23</f>
        <v>2245388</v>
      </c>
      <c r="C11" s="144">
        <f t="shared" si="7"/>
        <v>633973</v>
      </c>
      <c r="D11" s="20">
        <f t="shared" si="1"/>
        <v>28.234452130322243</v>
      </c>
      <c r="E11" s="144">
        <f t="shared" ref="E11:F11" si="8">E17+E23</f>
        <v>2280113</v>
      </c>
      <c r="F11" s="144">
        <f t="shared" si="8"/>
        <v>658515</v>
      </c>
      <c r="G11" s="20">
        <f t="shared" si="3"/>
        <v>28.880805468851761</v>
      </c>
      <c r="H11" s="178">
        <f t="shared" si="4"/>
        <v>34725</v>
      </c>
      <c r="I11" s="178">
        <f t="shared" si="5"/>
        <v>24542</v>
      </c>
      <c r="J11" s="168">
        <f t="shared" si="6"/>
        <v>0.6463533385295186</v>
      </c>
    </row>
    <row r="12" spans="1:10" ht="14.65" customHeight="1" thickBot="1">
      <c r="A12" s="14" t="s">
        <v>12</v>
      </c>
      <c r="B12" s="23">
        <f>B18+B24</f>
        <v>439922</v>
      </c>
      <c r="C12" s="23">
        <f t="shared" ref="C12" si="9">C18+C24</f>
        <v>81781</v>
      </c>
      <c r="D12" s="21">
        <f t="shared" si="1"/>
        <v>18.58988638895077</v>
      </c>
      <c r="E12" s="23">
        <f>E18+E24</f>
        <v>468034</v>
      </c>
      <c r="F12" s="23">
        <f t="shared" ref="F12" si="10">F18+F24</f>
        <v>86900</v>
      </c>
      <c r="G12" s="21">
        <f t="shared" si="3"/>
        <v>18.567027181785939</v>
      </c>
      <c r="H12" s="52">
        <f t="shared" si="4"/>
        <v>28112</v>
      </c>
      <c r="I12" s="52">
        <f t="shared" si="5"/>
        <v>5119</v>
      </c>
      <c r="J12" s="72">
        <f t="shared" si="6"/>
        <v>-2.2859207164831474E-2</v>
      </c>
    </row>
    <row r="13" spans="1:10" s="11" customFormat="1" ht="15" customHeight="1" thickBot="1">
      <c r="A13" s="176"/>
      <c r="B13" s="401" t="s">
        <v>30</v>
      </c>
      <c r="C13" s="401"/>
      <c r="D13" s="401"/>
      <c r="E13" s="401"/>
      <c r="F13" s="401"/>
      <c r="G13" s="401"/>
      <c r="H13" s="401"/>
      <c r="I13" s="401"/>
      <c r="J13" s="401"/>
    </row>
    <row r="14" spans="1:10" ht="14.65" customHeight="1" thickBot="1">
      <c r="A14" s="176"/>
      <c r="B14" s="362" t="s">
        <v>5</v>
      </c>
      <c r="C14" s="362"/>
      <c r="D14" s="197" t="s">
        <v>50</v>
      </c>
      <c r="E14" s="362" t="s">
        <v>5</v>
      </c>
      <c r="F14" s="362"/>
      <c r="G14" s="197" t="s">
        <v>50</v>
      </c>
      <c r="H14" s="362" t="s">
        <v>5</v>
      </c>
      <c r="I14" s="362"/>
      <c r="J14" s="197" t="s">
        <v>50</v>
      </c>
    </row>
    <row r="15" spans="1:10" ht="14.65" customHeight="1" thickBot="1">
      <c r="A15" s="13" t="s">
        <v>1</v>
      </c>
      <c r="B15" s="146">
        <f>SUM(B16:B18)</f>
        <v>2280933</v>
      </c>
      <c r="C15" s="146">
        <f>SUM(C16:C18)</f>
        <v>710398</v>
      </c>
      <c r="D15" s="143">
        <f>C15*100/B15</f>
        <v>31.145062130277392</v>
      </c>
      <c r="E15" s="146">
        <f>SUM(E16:E18)</f>
        <v>2410658</v>
      </c>
      <c r="F15" s="146">
        <f>SUM(F16:F18)</f>
        <v>768849</v>
      </c>
      <c r="G15" s="143">
        <f>F15*100/E15</f>
        <v>31.893740215327103</v>
      </c>
      <c r="H15" s="177">
        <f>E15-B15</f>
        <v>129725</v>
      </c>
      <c r="I15" s="177">
        <f>F15-C15</f>
        <v>58451</v>
      </c>
      <c r="J15" s="167">
        <f>G15-D15</f>
        <v>0.74867808504971123</v>
      </c>
    </row>
    <row r="16" spans="1:10" ht="14.65" customHeight="1" thickBot="1">
      <c r="A16" s="14" t="s">
        <v>181</v>
      </c>
      <c r="B16" s="23">
        <v>266582</v>
      </c>
      <c r="C16" s="23">
        <v>61222</v>
      </c>
      <c r="D16" s="21">
        <f t="shared" ref="D16:D18" si="11">C16*100/B16</f>
        <v>22.965541559445125</v>
      </c>
      <c r="E16" s="23">
        <v>399239</v>
      </c>
      <c r="F16" s="23">
        <v>101630</v>
      </c>
      <c r="G16" s="21">
        <f t="shared" ref="G16:G18" si="12">F16*100/E16</f>
        <v>25.455929906647398</v>
      </c>
      <c r="H16" s="52">
        <f t="shared" ref="H16:J18" si="13">E16-B16</f>
        <v>132657</v>
      </c>
      <c r="I16" s="52">
        <f t="shared" si="13"/>
        <v>40408</v>
      </c>
      <c r="J16" s="72">
        <f t="shared" si="13"/>
        <v>2.4903883472022734</v>
      </c>
    </row>
    <row r="17" spans="1:10" ht="14.65" customHeight="1" thickBot="1">
      <c r="A17" s="84" t="s">
        <v>182</v>
      </c>
      <c r="B17" s="144">
        <v>1814727</v>
      </c>
      <c r="C17" s="144">
        <v>580077</v>
      </c>
      <c r="D17" s="20">
        <f t="shared" si="11"/>
        <v>31.964973243909416</v>
      </c>
      <c r="E17" s="144">
        <v>1811750</v>
      </c>
      <c r="F17" s="144">
        <v>597978</v>
      </c>
      <c r="G17" s="20">
        <f t="shared" si="12"/>
        <v>33.005547122947426</v>
      </c>
      <c r="H17" s="178">
        <f t="shared" si="13"/>
        <v>-2977</v>
      </c>
      <c r="I17" s="178">
        <f t="shared" si="13"/>
        <v>17901</v>
      </c>
      <c r="J17" s="168">
        <f t="shared" si="13"/>
        <v>1.0405738790380106</v>
      </c>
    </row>
    <row r="18" spans="1:10" ht="14.65" customHeight="1" thickBot="1">
      <c r="A18" s="14" t="s">
        <v>12</v>
      </c>
      <c r="B18" s="23">
        <v>199624</v>
      </c>
      <c r="C18" s="23">
        <v>69099</v>
      </c>
      <c r="D18" s="21">
        <f t="shared" si="11"/>
        <v>34.614575401755303</v>
      </c>
      <c r="E18" s="23">
        <v>199669</v>
      </c>
      <c r="F18" s="23">
        <v>69241</v>
      </c>
      <c r="G18" s="21">
        <f t="shared" si="12"/>
        <v>34.677891911112894</v>
      </c>
      <c r="H18" s="52">
        <f t="shared" si="13"/>
        <v>45</v>
      </c>
      <c r="I18" s="52">
        <f t="shared" si="13"/>
        <v>142</v>
      </c>
      <c r="J18" s="72">
        <f t="shared" si="13"/>
        <v>6.3316509357591144E-2</v>
      </c>
    </row>
    <row r="19" spans="1:10" s="11" customFormat="1" ht="15" customHeight="1" thickBot="1">
      <c r="A19" s="176"/>
      <c r="B19" s="401" t="s">
        <v>41</v>
      </c>
      <c r="C19" s="401"/>
      <c r="D19" s="401"/>
      <c r="E19" s="401"/>
      <c r="F19" s="401"/>
      <c r="G19" s="401"/>
      <c r="H19" s="401"/>
      <c r="I19" s="401"/>
      <c r="J19" s="401"/>
    </row>
    <row r="20" spans="1:10" ht="14.65" customHeight="1" thickBot="1">
      <c r="A20" s="176"/>
      <c r="B20" s="362" t="s">
        <v>5</v>
      </c>
      <c r="C20" s="362"/>
      <c r="D20" s="197" t="s">
        <v>50</v>
      </c>
      <c r="E20" s="362" t="s">
        <v>5</v>
      </c>
      <c r="F20" s="362"/>
      <c r="G20" s="197" t="s">
        <v>50</v>
      </c>
      <c r="H20" s="362" t="s">
        <v>5</v>
      </c>
      <c r="I20" s="362"/>
      <c r="J20" s="197" t="s">
        <v>50</v>
      </c>
    </row>
    <row r="21" spans="1:10" ht="14.65" customHeight="1" thickBot="1">
      <c r="A21" s="13" t="s">
        <v>1</v>
      </c>
      <c r="B21" s="146">
        <f>SUM(B22:B24)</f>
        <v>841767</v>
      </c>
      <c r="C21" s="146">
        <f>SUM(C22:C24)</f>
        <v>80890</v>
      </c>
      <c r="D21" s="143">
        <f>C21*100/B21</f>
        <v>9.6095475351255164</v>
      </c>
      <c r="E21" s="146">
        <f>SUM(E22:E24)</f>
        <v>931128</v>
      </c>
      <c r="F21" s="146">
        <f>SUM(F22:F24)</f>
        <v>97112</v>
      </c>
      <c r="G21" s="143">
        <f>F21*100/E21</f>
        <v>10.429500562758289</v>
      </c>
      <c r="H21" s="177">
        <f>E21-B21</f>
        <v>89361</v>
      </c>
      <c r="I21" s="177">
        <f>F21-C21</f>
        <v>16222</v>
      </c>
      <c r="J21" s="167">
        <f>G21-D21</f>
        <v>0.81995302763277245</v>
      </c>
    </row>
    <row r="22" spans="1:10" ht="14.65" customHeight="1" thickBot="1">
      <c r="A22" s="14" t="s">
        <v>181</v>
      </c>
      <c r="B22" s="23">
        <v>170808</v>
      </c>
      <c r="C22" s="23">
        <v>14312</v>
      </c>
      <c r="D22" s="21">
        <f t="shared" ref="D22:D24" si="14">C22*100/B22</f>
        <v>8.378998641749801</v>
      </c>
      <c r="E22" s="23">
        <v>194400</v>
      </c>
      <c r="F22" s="23">
        <v>18916</v>
      </c>
      <c r="G22" s="21">
        <f t="shared" ref="G22:G24" si="15">F22*100/E22</f>
        <v>9.7304526748971192</v>
      </c>
      <c r="H22" s="52">
        <f t="shared" ref="H22:H24" si="16">E22-B22</f>
        <v>23592</v>
      </c>
      <c r="I22" s="52">
        <f t="shared" ref="I22:I24" si="17">F22-C22</f>
        <v>4604</v>
      </c>
      <c r="J22" s="72">
        <f t="shared" ref="J22:J24" si="18">G22-D22</f>
        <v>1.3514540331473182</v>
      </c>
    </row>
    <row r="23" spans="1:10" ht="14.65" customHeight="1" thickBot="1">
      <c r="A23" s="84" t="s">
        <v>182</v>
      </c>
      <c r="B23" s="144">
        <v>430661</v>
      </c>
      <c r="C23" s="144">
        <v>53896</v>
      </c>
      <c r="D23" s="20">
        <f t="shared" si="14"/>
        <v>12.514715750903843</v>
      </c>
      <c r="E23" s="144">
        <v>468363</v>
      </c>
      <c r="F23" s="144">
        <v>60537</v>
      </c>
      <c r="G23" s="20">
        <f t="shared" si="15"/>
        <v>12.92523107077203</v>
      </c>
      <c r="H23" s="178">
        <f t="shared" si="16"/>
        <v>37702</v>
      </c>
      <c r="I23" s="178">
        <f t="shared" si="17"/>
        <v>6641</v>
      </c>
      <c r="J23" s="168">
        <f t="shared" si="18"/>
        <v>0.41051531986818723</v>
      </c>
    </row>
    <row r="24" spans="1:10" ht="14.65" customHeight="1" thickBot="1">
      <c r="A24" s="14" t="s">
        <v>12</v>
      </c>
      <c r="B24" s="23">
        <v>240298</v>
      </c>
      <c r="C24" s="23">
        <v>12682</v>
      </c>
      <c r="D24" s="21">
        <f t="shared" si="14"/>
        <v>5.2776136297430689</v>
      </c>
      <c r="E24" s="23">
        <v>268365</v>
      </c>
      <c r="F24" s="23">
        <v>17659</v>
      </c>
      <c r="G24" s="21">
        <f t="shared" si="15"/>
        <v>6.580217241443556</v>
      </c>
      <c r="H24" s="52">
        <f t="shared" si="16"/>
        <v>28067</v>
      </c>
      <c r="I24" s="52">
        <f t="shared" si="17"/>
        <v>4977</v>
      </c>
      <c r="J24" s="72">
        <f t="shared" si="18"/>
        <v>1.3026036117004871</v>
      </c>
    </row>
    <row r="25" spans="1:10" s="283" customFormat="1" ht="30" customHeight="1">
      <c r="A25" s="370" t="s">
        <v>127</v>
      </c>
      <c r="B25" s="370"/>
      <c r="C25" s="370"/>
      <c r="D25" s="370"/>
      <c r="E25" s="370"/>
      <c r="F25" s="370"/>
      <c r="G25" s="370"/>
      <c r="H25" s="370"/>
      <c r="I25" s="370"/>
      <c r="J25" s="370"/>
    </row>
  </sheetData>
  <mergeCells count="20">
    <mergeCell ref="B14:C14"/>
    <mergeCell ref="E14:F14"/>
    <mergeCell ref="H14:I14"/>
    <mergeCell ref="A25:J25"/>
    <mergeCell ref="B13:J13"/>
    <mergeCell ref="B19:J19"/>
    <mergeCell ref="B20:C20"/>
    <mergeCell ref="E20:F20"/>
    <mergeCell ref="H20:I20"/>
    <mergeCell ref="B7:J7"/>
    <mergeCell ref="B8:C8"/>
    <mergeCell ref="E8:F8"/>
    <mergeCell ref="A5:A6"/>
    <mergeCell ref="B5:D5"/>
    <mergeCell ref="E5:G5"/>
    <mergeCell ref="H5:J5"/>
    <mergeCell ref="C6:D6"/>
    <mergeCell ref="F6:G6"/>
    <mergeCell ref="I6:J6"/>
    <mergeCell ref="H8:I8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1200" verticalDpi="1200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5"/>
  <sheetViews>
    <sheetView workbookViewId="0"/>
  </sheetViews>
  <sheetFormatPr baseColWidth="10" defaultColWidth="10.81640625" defaultRowHeight="11.5"/>
  <cols>
    <col min="1" max="1" width="23.54296875" style="3" customWidth="1"/>
    <col min="2" max="7" width="10.54296875" style="3" customWidth="1"/>
    <col min="8" max="8" width="12.1796875" style="3" customWidth="1"/>
    <col min="9" max="10" width="10.54296875" style="3" customWidth="1"/>
    <col min="11" max="16384" width="10.81640625" style="3"/>
  </cols>
  <sheetData>
    <row r="1" spans="1:10" s="5" customFormat="1" ht="20.25" customHeight="1">
      <c r="A1" s="4" t="s">
        <v>0</v>
      </c>
      <c r="B1" s="4"/>
      <c r="C1" s="4"/>
      <c r="E1" s="4"/>
      <c r="F1" s="4"/>
      <c r="H1" s="4"/>
      <c r="I1" s="4"/>
    </row>
    <row r="2" spans="1:10" s="2" customFormat="1" ht="12.5">
      <c r="A2" s="1"/>
      <c r="B2" s="1"/>
      <c r="C2" s="1"/>
      <c r="E2" s="1"/>
      <c r="F2" s="1"/>
      <c r="H2" s="1"/>
      <c r="I2" s="1"/>
    </row>
    <row r="3" spans="1:10" s="2" customFormat="1" ht="14.65" customHeight="1">
      <c r="A3" s="9" t="s">
        <v>292</v>
      </c>
      <c r="B3" s="9"/>
      <c r="C3" s="9"/>
      <c r="E3" s="9"/>
      <c r="F3" s="9"/>
      <c r="H3" s="9"/>
      <c r="I3" s="9"/>
    </row>
    <row r="4" spans="1:10" ht="14.65" customHeight="1" thickBot="1"/>
    <row r="5" spans="1:10" s="11" customFormat="1" ht="24.75" customHeight="1" thickBot="1">
      <c r="A5" s="389" t="s">
        <v>183</v>
      </c>
      <c r="B5" s="390">
        <v>2011</v>
      </c>
      <c r="C5" s="390"/>
      <c r="D5" s="390"/>
      <c r="E5" s="390">
        <v>2015</v>
      </c>
      <c r="F5" s="390"/>
      <c r="G5" s="390"/>
      <c r="H5" s="390" t="s">
        <v>11</v>
      </c>
      <c r="I5" s="390"/>
      <c r="J5" s="390"/>
    </row>
    <row r="6" spans="1:10" s="11" customFormat="1" ht="45" customHeight="1" thickBot="1">
      <c r="A6" s="389"/>
      <c r="B6" s="199" t="s">
        <v>54</v>
      </c>
      <c r="C6" s="389" t="s">
        <v>111</v>
      </c>
      <c r="D6" s="389"/>
      <c r="E6" s="199" t="s">
        <v>54</v>
      </c>
      <c r="F6" s="389" t="s">
        <v>111</v>
      </c>
      <c r="G6" s="389"/>
      <c r="H6" s="199" t="s">
        <v>54</v>
      </c>
      <c r="I6" s="389" t="s">
        <v>111</v>
      </c>
      <c r="J6" s="389"/>
    </row>
    <row r="7" spans="1:10" s="11" customFormat="1" ht="15" customHeight="1" thickBot="1">
      <c r="A7" s="176"/>
      <c r="B7" s="401" t="s">
        <v>29</v>
      </c>
      <c r="C7" s="401"/>
      <c r="D7" s="401"/>
      <c r="E7" s="401"/>
      <c r="F7" s="401"/>
      <c r="G7" s="401"/>
      <c r="H7" s="401"/>
      <c r="I7" s="401"/>
      <c r="J7" s="401"/>
    </row>
    <row r="8" spans="1:10" ht="14.65" customHeight="1" thickBot="1">
      <c r="A8" s="176"/>
      <c r="B8" s="362" t="s">
        <v>5</v>
      </c>
      <c r="C8" s="362"/>
      <c r="D8" s="197" t="s">
        <v>50</v>
      </c>
      <c r="E8" s="362" t="s">
        <v>5</v>
      </c>
      <c r="F8" s="362"/>
      <c r="G8" s="197" t="s">
        <v>50</v>
      </c>
      <c r="H8" s="362" t="s">
        <v>5</v>
      </c>
      <c r="I8" s="362"/>
      <c r="J8" s="197" t="s">
        <v>50</v>
      </c>
    </row>
    <row r="9" spans="1:10" ht="14.65" customHeight="1" thickBot="1">
      <c r="A9" s="13" t="s">
        <v>1</v>
      </c>
      <c r="B9" s="146">
        <f>B15+B21</f>
        <v>1122566</v>
      </c>
      <c r="C9" s="146">
        <f>C15+C21</f>
        <v>296205</v>
      </c>
      <c r="D9" s="143">
        <f>C9*100/B9</f>
        <v>26.386421822859415</v>
      </c>
      <c r="E9" s="146">
        <f>E15+E21</f>
        <v>1220625</v>
      </c>
      <c r="F9" s="146">
        <f>F15+F21</f>
        <v>332918</v>
      </c>
      <c r="G9" s="143">
        <f>F9*100/E9</f>
        <v>27.274388120839735</v>
      </c>
      <c r="H9" s="177">
        <f>E9-B9</f>
        <v>98059</v>
      </c>
      <c r="I9" s="177">
        <f>F9-C9</f>
        <v>36713</v>
      </c>
      <c r="J9" s="167">
        <f>G9-D9</f>
        <v>0.88796629798032001</v>
      </c>
    </row>
    <row r="10" spans="1:10" ht="14.65" customHeight="1" thickBot="1">
      <c r="A10" s="14" t="s">
        <v>181</v>
      </c>
      <c r="B10" s="23">
        <f t="shared" ref="B10:C12" si="0">B16+B22</f>
        <v>138161</v>
      </c>
      <c r="C10" s="23">
        <f t="shared" si="0"/>
        <v>22614</v>
      </c>
      <c r="D10" s="21">
        <f t="shared" ref="D10:D12" si="1">C10*100/B10</f>
        <v>16.367860684274145</v>
      </c>
      <c r="E10" s="23">
        <f t="shared" ref="E10:F12" si="2">E16+E22</f>
        <v>183447</v>
      </c>
      <c r="F10" s="23">
        <f t="shared" si="2"/>
        <v>35748</v>
      </c>
      <c r="G10" s="21">
        <f t="shared" ref="G10:G12" si="3">F10*100/E10</f>
        <v>19.486827258009125</v>
      </c>
      <c r="H10" s="52">
        <f t="shared" ref="H10:J12" si="4">E10-B10</f>
        <v>45286</v>
      </c>
      <c r="I10" s="52">
        <f t="shared" si="4"/>
        <v>13134</v>
      </c>
      <c r="J10" s="72">
        <f t="shared" si="4"/>
        <v>3.1189665737349799</v>
      </c>
    </row>
    <row r="11" spans="1:10" ht="14.65" customHeight="1" thickBot="1">
      <c r="A11" s="84" t="s">
        <v>182</v>
      </c>
      <c r="B11" s="144">
        <f t="shared" si="0"/>
        <v>767939</v>
      </c>
      <c r="C11" s="144">
        <f t="shared" si="0"/>
        <v>233962</v>
      </c>
      <c r="D11" s="20">
        <f t="shared" si="1"/>
        <v>30.46622192648114</v>
      </c>
      <c r="E11" s="144">
        <f t="shared" si="2"/>
        <v>802310</v>
      </c>
      <c r="F11" s="144">
        <f t="shared" si="2"/>
        <v>251501</v>
      </c>
      <c r="G11" s="20">
        <f t="shared" si="3"/>
        <v>31.347110219241937</v>
      </c>
      <c r="H11" s="178">
        <f t="shared" si="4"/>
        <v>34371</v>
      </c>
      <c r="I11" s="178">
        <f t="shared" si="4"/>
        <v>17539</v>
      </c>
      <c r="J11" s="168">
        <f t="shared" si="4"/>
        <v>0.8808882927607975</v>
      </c>
    </row>
    <row r="12" spans="1:10" ht="14.65" customHeight="1" thickBot="1">
      <c r="A12" s="14" t="s">
        <v>12</v>
      </c>
      <c r="B12" s="23">
        <f>B18+B24</f>
        <v>216466</v>
      </c>
      <c r="C12" s="23">
        <f t="shared" si="0"/>
        <v>39629</v>
      </c>
      <c r="D12" s="21">
        <f t="shared" si="1"/>
        <v>18.307263034379535</v>
      </c>
      <c r="E12" s="23">
        <f>E18+E24</f>
        <v>234868</v>
      </c>
      <c r="F12" s="23">
        <f t="shared" si="2"/>
        <v>45669</v>
      </c>
      <c r="G12" s="21">
        <f t="shared" si="3"/>
        <v>19.444539060238093</v>
      </c>
      <c r="H12" s="52">
        <f t="shared" si="4"/>
        <v>18402</v>
      </c>
      <c r="I12" s="52">
        <f t="shared" si="4"/>
        <v>6040</v>
      </c>
      <c r="J12" s="72">
        <f t="shared" si="4"/>
        <v>1.1372760258585579</v>
      </c>
    </row>
    <row r="13" spans="1:10" s="11" customFormat="1" ht="15" customHeight="1" thickBot="1">
      <c r="A13" s="176"/>
      <c r="B13" s="401" t="s">
        <v>30</v>
      </c>
      <c r="C13" s="401"/>
      <c r="D13" s="401"/>
      <c r="E13" s="401"/>
      <c r="F13" s="401"/>
      <c r="G13" s="401"/>
      <c r="H13" s="401"/>
      <c r="I13" s="401"/>
      <c r="J13" s="401"/>
    </row>
    <row r="14" spans="1:10" ht="14.65" customHeight="1" thickBot="1">
      <c r="A14" s="176"/>
      <c r="B14" s="362" t="s">
        <v>5</v>
      </c>
      <c r="C14" s="362"/>
      <c r="D14" s="197" t="s">
        <v>50</v>
      </c>
      <c r="E14" s="362" t="s">
        <v>5</v>
      </c>
      <c r="F14" s="362"/>
      <c r="G14" s="197" t="s">
        <v>50</v>
      </c>
      <c r="H14" s="362" t="s">
        <v>5</v>
      </c>
      <c r="I14" s="362"/>
      <c r="J14" s="197" t="s">
        <v>50</v>
      </c>
    </row>
    <row r="15" spans="1:10" ht="14.65" customHeight="1" thickBot="1">
      <c r="A15" s="13" t="s">
        <v>1</v>
      </c>
      <c r="B15" s="146">
        <f>SUM(B16:B18)</f>
        <v>771280</v>
      </c>
      <c r="C15" s="146">
        <f>SUM(C16:C18)</f>
        <v>268002</v>
      </c>
      <c r="D15" s="143">
        <f>C15*100/B15</f>
        <v>34.747692148117416</v>
      </c>
      <c r="E15" s="146">
        <f>SUM(E16:E18)</f>
        <v>842747</v>
      </c>
      <c r="F15" s="146">
        <f>SUM(F16:F18)</f>
        <v>299314</v>
      </c>
      <c r="G15" s="143">
        <f>F15*100/E15</f>
        <v>35.5164717287632</v>
      </c>
      <c r="H15" s="177">
        <f>E15-B15</f>
        <v>71467</v>
      </c>
      <c r="I15" s="177">
        <f>F15-C15</f>
        <v>31312</v>
      </c>
      <c r="J15" s="167">
        <f>G15-D15</f>
        <v>0.76877958064578422</v>
      </c>
    </row>
    <row r="16" spans="1:10" ht="14.65" customHeight="1" thickBot="1">
      <c r="A16" s="14" t="s">
        <v>181</v>
      </c>
      <c r="B16" s="23">
        <v>76152</v>
      </c>
      <c r="C16" s="23">
        <v>18518</v>
      </c>
      <c r="D16" s="21">
        <f t="shared" ref="D16:D18" si="5">C16*100/B16</f>
        <v>24.317155163357494</v>
      </c>
      <c r="E16" s="23">
        <v>115097</v>
      </c>
      <c r="F16" s="23">
        <v>30375</v>
      </c>
      <c r="G16" s="21">
        <f t="shared" ref="G16:G18" si="6">F16*100/E16</f>
        <v>26.390783426153593</v>
      </c>
      <c r="H16" s="52">
        <f t="shared" ref="H16:J18" si="7">E16-B16</f>
        <v>38945</v>
      </c>
      <c r="I16" s="52">
        <f t="shared" si="7"/>
        <v>11857</v>
      </c>
      <c r="J16" s="72">
        <f t="shared" si="7"/>
        <v>2.0736282627960989</v>
      </c>
    </row>
    <row r="17" spans="1:10" ht="14.65" customHeight="1" thickBot="1">
      <c r="A17" s="84" t="s">
        <v>182</v>
      </c>
      <c r="B17" s="144">
        <v>612366</v>
      </c>
      <c r="C17" s="144">
        <v>216941</v>
      </c>
      <c r="D17" s="20">
        <f t="shared" si="5"/>
        <v>35.426689267529547</v>
      </c>
      <c r="E17" s="144">
        <v>638584</v>
      </c>
      <c r="F17" s="144">
        <v>232952</v>
      </c>
      <c r="G17" s="20">
        <f t="shared" si="6"/>
        <v>36.479460807035565</v>
      </c>
      <c r="H17" s="178">
        <f t="shared" si="7"/>
        <v>26218</v>
      </c>
      <c r="I17" s="178">
        <f t="shared" si="7"/>
        <v>16011</v>
      </c>
      <c r="J17" s="168">
        <f t="shared" si="7"/>
        <v>1.0527715395060184</v>
      </c>
    </row>
    <row r="18" spans="1:10" ht="14.65" customHeight="1" thickBot="1">
      <c r="A18" s="14" t="s">
        <v>12</v>
      </c>
      <c r="B18" s="23">
        <v>82762</v>
      </c>
      <c r="C18" s="23">
        <v>32543</v>
      </c>
      <c r="D18" s="21">
        <f t="shared" si="5"/>
        <v>39.321186051569562</v>
      </c>
      <c r="E18" s="23">
        <v>89066</v>
      </c>
      <c r="F18" s="23">
        <v>35987</v>
      </c>
      <c r="G18" s="21">
        <f t="shared" si="6"/>
        <v>40.404868299912422</v>
      </c>
      <c r="H18" s="52">
        <f t="shared" si="7"/>
        <v>6304</v>
      </c>
      <c r="I18" s="52">
        <f t="shared" si="7"/>
        <v>3444</v>
      </c>
      <c r="J18" s="72">
        <f t="shared" si="7"/>
        <v>1.0836822483428605</v>
      </c>
    </row>
    <row r="19" spans="1:10" s="11" customFormat="1" ht="15" customHeight="1" thickBot="1">
      <c r="A19" s="176"/>
      <c r="B19" s="401" t="s">
        <v>41</v>
      </c>
      <c r="C19" s="401"/>
      <c r="D19" s="401"/>
      <c r="E19" s="401"/>
      <c r="F19" s="401"/>
      <c r="G19" s="401"/>
      <c r="H19" s="401"/>
      <c r="I19" s="401"/>
      <c r="J19" s="401"/>
    </row>
    <row r="20" spans="1:10" ht="14.65" customHeight="1" thickBot="1">
      <c r="A20" s="176"/>
      <c r="B20" s="362" t="s">
        <v>5</v>
      </c>
      <c r="C20" s="362"/>
      <c r="D20" s="197" t="s">
        <v>50</v>
      </c>
      <c r="E20" s="362" t="s">
        <v>5</v>
      </c>
      <c r="F20" s="362"/>
      <c r="G20" s="197" t="s">
        <v>50</v>
      </c>
      <c r="H20" s="362" t="s">
        <v>5</v>
      </c>
      <c r="I20" s="362"/>
      <c r="J20" s="197" t="s">
        <v>50</v>
      </c>
    </row>
    <row r="21" spans="1:10" ht="14.65" customHeight="1" thickBot="1">
      <c r="A21" s="13" t="s">
        <v>1</v>
      </c>
      <c r="B21" s="146">
        <f>SUM(B22:B24)</f>
        <v>351286</v>
      </c>
      <c r="C21" s="146">
        <f>SUM(C22:C24)</f>
        <v>28203</v>
      </c>
      <c r="D21" s="143">
        <f>C21*100/B21</f>
        <v>8.0285009934924823</v>
      </c>
      <c r="E21" s="146">
        <f>SUM(E22:E24)</f>
        <v>377878</v>
      </c>
      <c r="F21" s="146">
        <f>SUM(F22:F24)</f>
        <v>33604</v>
      </c>
      <c r="G21" s="143">
        <f>F21*100/E21</f>
        <v>8.8928172584802496</v>
      </c>
      <c r="H21" s="177">
        <f>E21-B21</f>
        <v>26592</v>
      </c>
      <c r="I21" s="177">
        <f>F21-C21</f>
        <v>5401</v>
      </c>
      <c r="J21" s="167">
        <f>G21-D21</f>
        <v>0.86431626498776737</v>
      </c>
    </row>
    <row r="22" spans="1:10" ht="14.65" customHeight="1" thickBot="1">
      <c r="A22" s="14" t="s">
        <v>181</v>
      </c>
      <c r="B22" s="23">
        <v>62009</v>
      </c>
      <c r="C22" s="23">
        <v>4096</v>
      </c>
      <c r="D22" s="21">
        <f t="shared" ref="D22:D24" si="8">C22*100/B22</f>
        <v>6.6054927510522665</v>
      </c>
      <c r="E22" s="23">
        <v>68350</v>
      </c>
      <c r="F22" s="23">
        <v>5373</v>
      </c>
      <c r="G22" s="21">
        <f t="shared" ref="G22:G24" si="9">F22*100/E22</f>
        <v>7.8610095098756405</v>
      </c>
      <c r="H22" s="52">
        <f t="shared" ref="H22:J24" si="10">E22-B22</f>
        <v>6341</v>
      </c>
      <c r="I22" s="52">
        <f t="shared" si="10"/>
        <v>1277</v>
      </c>
      <c r="J22" s="72">
        <f t="shared" si="10"/>
        <v>1.255516758823374</v>
      </c>
    </row>
    <row r="23" spans="1:10" ht="14.65" customHeight="1" thickBot="1">
      <c r="A23" s="84" t="s">
        <v>182</v>
      </c>
      <c r="B23" s="144">
        <v>155573</v>
      </c>
      <c r="C23" s="144">
        <v>17021</v>
      </c>
      <c r="D23" s="20">
        <f t="shared" si="8"/>
        <v>10.940844491010651</v>
      </c>
      <c r="E23" s="144">
        <v>163726</v>
      </c>
      <c r="F23" s="144">
        <v>18549</v>
      </c>
      <c r="G23" s="20">
        <f t="shared" si="9"/>
        <v>11.329294064473572</v>
      </c>
      <c r="H23" s="178">
        <f t="shared" si="10"/>
        <v>8153</v>
      </c>
      <c r="I23" s="178">
        <f t="shared" si="10"/>
        <v>1528</v>
      </c>
      <c r="J23" s="168">
        <f t="shared" si="10"/>
        <v>0.38844957346292119</v>
      </c>
    </row>
    <row r="24" spans="1:10" ht="14.65" customHeight="1" thickBot="1">
      <c r="A24" s="14" t="s">
        <v>12</v>
      </c>
      <c r="B24" s="23">
        <v>133704</v>
      </c>
      <c r="C24" s="23">
        <v>7086</v>
      </c>
      <c r="D24" s="21">
        <f t="shared" si="8"/>
        <v>5.2997666487165676</v>
      </c>
      <c r="E24" s="23">
        <v>145802</v>
      </c>
      <c r="F24" s="23">
        <v>9682</v>
      </c>
      <c r="G24" s="21">
        <f t="shared" si="9"/>
        <v>6.6405124758233773</v>
      </c>
      <c r="H24" s="52">
        <f t="shared" si="10"/>
        <v>12098</v>
      </c>
      <c r="I24" s="52">
        <f t="shared" si="10"/>
        <v>2596</v>
      </c>
      <c r="J24" s="72">
        <f t="shared" si="10"/>
        <v>1.3407458271068098</v>
      </c>
    </row>
    <row r="25" spans="1:10" s="283" customFormat="1" ht="30" customHeight="1">
      <c r="A25" s="370" t="s">
        <v>127</v>
      </c>
      <c r="B25" s="370"/>
      <c r="C25" s="370"/>
      <c r="D25" s="370"/>
      <c r="E25" s="370"/>
      <c r="F25" s="370"/>
      <c r="G25" s="370"/>
      <c r="H25" s="370"/>
      <c r="I25" s="370"/>
      <c r="J25" s="370"/>
    </row>
  </sheetData>
  <mergeCells count="20">
    <mergeCell ref="B19:J19"/>
    <mergeCell ref="B20:C20"/>
    <mergeCell ref="E20:F20"/>
    <mergeCell ref="H20:I20"/>
    <mergeCell ref="A25:J25"/>
    <mergeCell ref="B14:C14"/>
    <mergeCell ref="E14:F14"/>
    <mergeCell ref="H14:I14"/>
    <mergeCell ref="A5:A6"/>
    <mergeCell ref="B5:D5"/>
    <mergeCell ref="E5:G5"/>
    <mergeCell ref="H5:J5"/>
    <mergeCell ref="C6:D6"/>
    <mergeCell ref="F6:G6"/>
    <mergeCell ref="I6:J6"/>
    <mergeCell ref="B7:J7"/>
    <mergeCell ref="B8:C8"/>
    <mergeCell ref="E8:F8"/>
    <mergeCell ref="H8:I8"/>
    <mergeCell ref="B13:J13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1200" verticalDpi="1200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5"/>
  <sheetViews>
    <sheetView workbookViewId="0"/>
  </sheetViews>
  <sheetFormatPr baseColWidth="10" defaultColWidth="10.81640625" defaultRowHeight="11.5"/>
  <cols>
    <col min="1" max="1" width="23.54296875" style="3" customWidth="1"/>
    <col min="2" max="10" width="10.54296875" style="3" customWidth="1"/>
    <col min="11" max="16384" width="10.81640625" style="3"/>
  </cols>
  <sheetData>
    <row r="1" spans="1:10" s="5" customFormat="1" ht="20.25" customHeight="1">
      <c r="A1" s="4" t="s">
        <v>0</v>
      </c>
      <c r="B1" s="4"/>
      <c r="C1" s="4"/>
      <c r="E1" s="4"/>
      <c r="F1" s="4"/>
      <c r="H1" s="4"/>
      <c r="I1" s="4"/>
    </row>
    <row r="2" spans="1:10" s="2" customFormat="1" ht="12.5">
      <c r="A2" s="1"/>
      <c r="B2" s="1"/>
      <c r="C2" s="1"/>
      <c r="E2" s="1"/>
      <c r="F2" s="1"/>
      <c r="H2" s="1"/>
      <c r="I2" s="1"/>
    </row>
    <row r="3" spans="1:10" s="2" customFormat="1" ht="14.65" customHeight="1">
      <c r="A3" s="9" t="s">
        <v>293</v>
      </c>
      <c r="B3" s="9"/>
      <c r="C3" s="9"/>
      <c r="E3" s="9"/>
      <c r="F3" s="9"/>
      <c r="H3" s="9"/>
      <c r="I3" s="9"/>
    </row>
    <row r="4" spans="1:10" ht="14.65" customHeight="1" thickBot="1"/>
    <row r="5" spans="1:10" s="11" customFormat="1" ht="24.75" customHeight="1" thickBot="1">
      <c r="A5" s="389" t="s">
        <v>183</v>
      </c>
      <c r="B5" s="390">
        <v>2011</v>
      </c>
      <c r="C5" s="390"/>
      <c r="D5" s="390"/>
      <c r="E5" s="390">
        <v>2015</v>
      </c>
      <c r="F5" s="390"/>
      <c r="G5" s="390"/>
      <c r="H5" s="390" t="s">
        <v>11</v>
      </c>
      <c r="I5" s="390"/>
      <c r="J5" s="390"/>
    </row>
    <row r="6" spans="1:10" s="11" customFormat="1" ht="45" customHeight="1" thickBot="1">
      <c r="A6" s="389"/>
      <c r="B6" s="199" t="s">
        <v>54</v>
      </c>
      <c r="C6" s="389" t="s">
        <v>111</v>
      </c>
      <c r="D6" s="389"/>
      <c r="E6" s="199" t="s">
        <v>54</v>
      </c>
      <c r="F6" s="389" t="s">
        <v>111</v>
      </c>
      <c r="G6" s="389"/>
      <c r="H6" s="199" t="s">
        <v>54</v>
      </c>
      <c r="I6" s="389" t="s">
        <v>111</v>
      </c>
      <c r="J6" s="389"/>
    </row>
    <row r="7" spans="1:10" s="11" customFormat="1" ht="15" customHeight="1" thickBot="1">
      <c r="A7" s="176"/>
      <c r="B7" s="401" t="s">
        <v>29</v>
      </c>
      <c r="C7" s="401"/>
      <c r="D7" s="401"/>
      <c r="E7" s="401"/>
      <c r="F7" s="401"/>
      <c r="G7" s="401"/>
      <c r="H7" s="401"/>
      <c r="I7" s="401"/>
      <c r="J7" s="401"/>
    </row>
    <row r="8" spans="1:10" ht="14.65" customHeight="1" thickBot="1">
      <c r="A8" s="176"/>
      <c r="B8" s="362" t="s">
        <v>5</v>
      </c>
      <c r="C8" s="362"/>
      <c r="D8" s="197" t="s">
        <v>50</v>
      </c>
      <c r="E8" s="362" t="s">
        <v>5</v>
      </c>
      <c r="F8" s="362"/>
      <c r="G8" s="197" t="s">
        <v>50</v>
      </c>
      <c r="H8" s="362" t="s">
        <v>5</v>
      </c>
      <c r="I8" s="362"/>
      <c r="J8" s="197" t="s">
        <v>50</v>
      </c>
    </row>
    <row r="9" spans="1:10" ht="14.65" customHeight="1" thickBot="1">
      <c r="A9" s="13" t="s">
        <v>1</v>
      </c>
      <c r="B9" s="146">
        <f>B15+B21</f>
        <v>510018</v>
      </c>
      <c r="C9" s="146">
        <f>C15+C21</f>
        <v>138197</v>
      </c>
      <c r="D9" s="143">
        <f>C9*100/B9</f>
        <v>27.096494633522738</v>
      </c>
      <c r="E9" s="146">
        <f>E15+E21</f>
        <v>524512</v>
      </c>
      <c r="F9" s="146">
        <f>F15+F21</f>
        <v>143709</v>
      </c>
      <c r="G9" s="143">
        <f>F9*100/E9</f>
        <v>27.398610517967178</v>
      </c>
      <c r="H9" s="177">
        <f>E9-B9</f>
        <v>14494</v>
      </c>
      <c r="I9" s="177">
        <f>F9-C9</f>
        <v>5512</v>
      </c>
      <c r="J9" s="167">
        <f>G9-D9</f>
        <v>0.30211588444444004</v>
      </c>
    </row>
    <row r="10" spans="1:10" ht="14.65" customHeight="1" thickBot="1">
      <c r="A10" s="14" t="s">
        <v>181</v>
      </c>
      <c r="B10" s="23">
        <f t="shared" ref="B10:C12" si="0">B16+B22</f>
        <v>58659</v>
      </c>
      <c r="C10" s="23">
        <f t="shared" si="0"/>
        <v>10613</v>
      </c>
      <c r="D10" s="21">
        <f t="shared" ref="D10:D12" si="1">C10*100/B10</f>
        <v>18.092705296714911</v>
      </c>
      <c r="E10" s="23">
        <f t="shared" ref="E10:F12" si="2">E16+E22</f>
        <v>85220</v>
      </c>
      <c r="F10" s="23">
        <f t="shared" si="2"/>
        <v>17782</v>
      </c>
      <c r="G10" s="21">
        <f t="shared" ref="G10:G12" si="3">F10*100/E10</f>
        <v>20.865993898145977</v>
      </c>
      <c r="H10" s="52">
        <f t="shared" ref="H10:J12" si="4">E10-B10</f>
        <v>26561</v>
      </c>
      <c r="I10" s="52">
        <f t="shared" si="4"/>
        <v>7169</v>
      </c>
      <c r="J10" s="72">
        <f t="shared" si="4"/>
        <v>2.7732886014310658</v>
      </c>
    </row>
    <row r="11" spans="1:10" ht="14.65" customHeight="1" thickBot="1">
      <c r="A11" s="84" t="s">
        <v>182</v>
      </c>
      <c r="B11" s="144">
        <f t="shared" si="0"/>
        <v>413563</v>
      </c>
      <c r="C11" s="144">
        <f t="shared" si="0"/>
        <v>119706</v>
      </c>
      <c r="D11" s="20">
        <f t="shared" si="1"/>
        <v>28.94504585758397</v>
      </c>
      <c r="E11" s="144">
        <f t="shared" si="2"/>
        <v>397884</v>
      </c>
      <c r="F11" s="144">
        <f t="shared" si="2"/>
        <v>117969</v>
      </c>
      <c r="G11" s="20">
        <f t="shared" si="3"/>
        <v>29.649093705703169</v>
      </c>
      <c r="H11" s="178">
        <f t="shared" si="4"/>
        <v>-15679</v>
      </c>
      <c r="I11" s="178">
        <f t="shared" si="4"/>
        <v>-1737</v>
      </c>
      <c r="J11" s="168">
        <f t="shared" si="4"/>
        <v>0.70404784811919896</v>
      </c>
    </row>
    <row r="12" spans="1:10" ht="14.65" customHeight="1" thickBot="1">
      <c r="A12" s="14" t="s">
        <v>12</v>
      </c>
      <c r="B12" s="23">
        <f>B18+B24</f>
        <v>37796</v>
      </c>
      <c r="C12" s="23">
        <f t="shared" si="0"/>
        <v>7878</v>
      </c>
      <c r="D12" s="21">
        <f t="shared" si="1"/>
        <v>20.843475500052914</v>
      </c>
      <c r="E12" s="23">
        <f>E18+E24</f>
        <v>41408</v>
      </c>
      <c r="F12" s="23">
        <f t="shared" si="2"/>
        <v>7958</v>
      </c>
      <c r="G12" s="21">
        <f t="shared" si="3"/>
        <v>19.218508500772799</v>
      </c>
      <c r="H12" s="52">
        <f t="shared" si="4"/>
        <v>3612</v>
      </c>
      <c r="I12" s="52">
        <f t="shared" si="4"/>
        <v>80</v>
      </c>
      <c r="J12" s="72">
        <f t="shared" si="4"/>
        <v>-1.6249669992801152</v>
      </c>
    </row>
    <row r="13" spans="1:10" s="11" customFormat="1" ht="15" customHeight="1" thickBot="1">
      <c r="A13" s="176"/>
      <c r="B13" s="401" t="s">
        <v>30</v>
      </c>
      <c r="C13" s="401"/>
      <c r="D13" s="401"/>
      <c r="E13" s="401"/>
      <c r="F13" s="401"/>
      <c r="G13" s="401"/>
      <c r="H13" s="401"/>
      <c r="I13" s="401"/>
      <c r="J13" s="401"/>
    </row>
    <row r="14" spans="1:10" ht="14.65" customHeight="1" thickBot="1">
      <c r="A14" s="176"/>
      <c r="B14" s="362" t="s">
        <v>5</v>
      </c>
      <c r="C14" s="362"/>
      <c r="D14" s="197" t="s">
        <v>50</v>
      </c>
      <c r="E14" s="362" t="s">
        <v>5</v>
      </c>
      <c r="F14" s="362"/>
      <c r="G14" s="197" t="s">
        <v>50</v>
      </c>
      <c r="H14" s="362" t="s">
        <v>5</v>
      </c>
      <c r="I14" s="362"/>
      <c r="J14" s="197" t="s">
        <v>50</v>
      </c>
    </row>
    <row r="15" spans="1:10" ht="14.65" customHeight="1" thickBot="1">
      <c r="A15" s="13" t="s">
        <v>1</v>
      </c>
      <c r="B15" s="146">
        <f>SUM(B16:B18)</f>
        <v>431407</v>
      </c>
      <c r="C15" s="146">
        <f>SUM(C16:C18)</f>
        <v>130393</v>
      </c>
      <c r="D15" s="143">
        <f>C15*100/B15</f>
        <v>30.225054299072571</v>
      </c>
      <c r="E15" s="146">
        <f>SUM(E16:E18)</f>
        <v>435126</v>
      </c>
      <c r="F15" s="146">
        <f>SUM(F16:F18)</f>
        <v>134975</v>
      </c>
      <c r="G15" s="143">
        <f>F15*100/E15</f>
        <v>31.01975060097535</v>
      </c>
      <c r="H15" s="177">
        <f>E15-B15</f>
        <v>3719</v>
      </c>
      <c r="I15" s="177">
        <f>F15-C15</f>
        <v>4582</v>
      </c>
      <c r="J15" s="167">
        <f>G15-D15</f>
        <v>0.7946963019027784</v>
      </c>
    </row>
    <row r="16" spans="1:10" ht="14.65" customHeight="1" thickBot="1">
      <c r="A16" s="14" t="s">
        <v>181</v>
      </c>
      <c r="B16" s="23">
        <v>41935</v>
      </c>
      <c r="C16" s="23">
        <v>9265</v>
      </c>
      <c r="D16" s="21">
        <f t="shared" ref="D16:D18" si="5">C16*100/B16</f>
        <v>22.093716465959222</v>
      </c>
      <c r="E16" s="23">
        <v>65622</v>
      </c>
      <c r="F16" s="23">
        <v>16073</v>
      </c>
      <c r="G16" s="21">
        <f t="shared" ref="G16:G18" si="6">F16*100/E16</f>
        <v>24.493310170369693</v>
      </c>
      <c r="H16" s="52">
        <f t="shared" ref="H16:J18" si="7">E16-B16</f>
        <v>23687</v>
      </c>
      <c r="I16" s="52">
        <f t="shared" si="7"/>
        <v>6808</v>
      </c>
      <c r="J16" s="72">
        <f t="shared" si="7"/>
        <v>2.3995937044104707</v>
      </c>
    </row>
    <row r="17" spans="1:10" ht="14.65" customHeight="1" thickBot="1">
      <c r="A17" s="84" t="s">
        <v>182</v>
      </c>
      <c r="B17" s="144">
        <v>365106</v>
      </c>
      <c r="C17" s="144">
        <v>113973</v>
      </c>
      <c r="D17" s="20">
        <f t="shared" si="5"/>
        <v>31.216413863371184</v>
      </c>
      <c r="E17" s="144">
        <v>345509</v>
      </c>
      <c r="F17" s="144">
        <v>112061</v>
      </c>
      <c r="G17" s="20">
        <f t="shared" si="6"/>
        <v>32.433597967057295</v>
      </c>
      <c r="H17" s="178">
        <f t="shared" si="7"/>
        <v>-19597</v>
      </c>
      <c r="I17" s="178">
        <f t="shared" si="7"/>
        <v>-1912</v>
      </c>
      <c r="J17" s="168">
        <f t="shared" si="7"/>
        <v>1.2171841036861117</v>
      </c>
    </row>
    <row r="18" spans="1:10" ht="14.65" customHeight="1" thickBot="1">
      <c r="A18" s="14" t="s">
        <v>12</v>
      </c>
      <c r="B18" s="23">
        <v>24366</v>
      </c>
      <c r="C18" s="23">
        <v>7155</v>
      </c>
      <c r="D18" s="21">
        <f t="shared" si="5"/>
        <v>29.364688500369368</v>
      </c>
      <c r="E18" s="23">
        <v>23995</v>
      </c>
      <c r="F18" s="23">
        <v>6841</v>
      </c>
      <c r="G18" s="21">
        <f t="shared" si="6"/>
        <v>28.510106272140028</v>
      </c>
      <c r="H18" s="52">
        <f t="shared" si="7"/>
        <v>-371</v>
      </c>
      <c r="I18" s="52">
        <f t="shared" si="7"/>
        <v>-314</v>
      </c>
      <c r="J18" s="72">
        <f t="shared" si="7"/>
        <v>-0.85458222822934005</v>
      </c>
    </row>
    <row r="19" spans="1:10" s="11" customFormat="1" ht="15" customHeight="1" thickBot="1">
      <c r="A19" s="176"/>
      <c r="B19" s="401" t="s">
        <v>41</v>
      </c>
      <c r="C19" s="401"/>
      <c r="D19" s="401"/>
      <c r="E19" s="401"/>
      <c r="F19" s="401"/>
      <c r="G19" s="401"/>
      <c r="H19" s="401"/>
      <c r="I19" s="401"/>
      <c r="J19" s="401"/>
    </row>
    <row r="20" spans="1:10" ht="14.65" customHeight="1" thickBot="1">
      <c r="A20" s="176"/>
      <c r="B20" s="362" t="s">
        <v>5</v>
      </c>
      <c r="C20" s="362"/>
      <c r="D20" s="197" t="s">
        <v>50</v>
      </c>
      <c r="E20" s="362" t="s">
        <v>5</v>
      </c>
      <c r="F20" s="362"/>
      <c r="G20" s="197" t="s">
        <v>50</v>
      </c>
      <c r="H20" s="362" t="s">
        <v>5</v>
      </c>
      <c r="I20" s="362"/>
      <c r="J20" s="197" t="s">
        <v>50</v>
      </c>
    </row>
    <row r="21" spans="1:10" ht="14.65" customHeight="1" thickBot="1">
      <c r="A21" s="13" t="s">
        <v>1</v>
      </c>
      <c r="B21" s="146">
        <f>SUM(B22:B24)</f>
        <v>78611</v>
      </c>
      <c r="C21" s="146">
        <f>SUM(C22:C24)</f>
        <v>7804</v>
      </c>
      <c r="D21" s="143">
        <f>C21*100/B21</f>
        <v>9.9273638549312437</v>
      </c>
      <c r="E21" s="146">
        <f>SUM(E22:E24)</f>
        <v>89386</v>
      </c>
      <c r="F21" s="146">
        <f>SUM(F22:F24)</f>
        <v>8734</v>
      </c>
      <c r="G21" s="143">
        <f>F21*100/E21</f>
        <v>9.7711050947575675</v>
      </c>
      <c r="H21" s="177">
        <f>E21-B21</f>
        <v>10775</v>
      </c>
      <c r="I21" s="177">
        <f>F21-C21</f>
        <v>930</v>
      </c>
      <c r="J21" s="167">
        <f>G21-D21</f>
        <v>-0.15625876017367624</v>
      </c>
    </row>
    <row r="22" spans="1:10" ht="14.65" customHeight="1" thickBot="1">
      <c r="A22" s="14" t="s">
        <v>181</v>
      </c>
      <c r="B22" s="23">
        <v>16724</v>
      </c>
      <c r="C22" s="23">
        <v>1348</v>
      </c>
      <c r="D22" s="21">
        <f t="shared" ref="D22:D24" si="8">C22*100/B22</f>
        <v>8.0602726620425731</v>
      </c>
      <c r="E22" s="23">
        <v>19598</v>
      </c>
      <c r="F22" s="23">
        <v>1709</v>
      </c>
      <c r="G22" s="21">
        <f t="shared" ref="G22:G24" si="9">F22*100/E22</f>
        <v>8.7202775793448311</v>
      </c>
      <c r="H22" s="52">
        <f t="shared" ref="H22:J24" si="10">E22-B22</f>
        <v>2874</v>
      </c>
      <c r="I22" s="52">
        <f t="shared" si="10"/>
        <v>361</v>
      </c>
      <c r="J22" s="72">
        <f t="shared" si="10"/>
        <v>0.66000491730225797</v>
      </c>
    </row>
    <row r="23" spans="1:10" ht="14.65" customHeight="1" thickBot="1">
      <c r="A23" s="84" t="s">
        <v>182</v>
      </c>
      <c r="B23" s="144">
        <v>48457</v>
      </c>
      <c r="C23" s="144">
        <v>5733</v>
      </c>
      <c r="D23" s="20">
        <f t="shared" si="8"/>
        <v>11.83110799265328</v>
      </c>
      <c r="E23" s="144">
        <v>52375</v>
      </c>
      <c r="F23" s="144">
        <v>5908</v>
      </c>
      <c r="G23" s="20">
        <f t="shared" si="9"/>
        <v>11.28019093078759</v>
      </c>
      <c r="H23" s="178">
        <f t="shared" si="10"/>
        <v>3918</v>
      </c>
      <c r="I23" s="178">
        <f t="shared" si="10"/>
        <v>175</v>
      </c>
      <c r="J23" s="168">
        <f t="shared" si="10"/>
        <v>-0.55091706186568956</v>
      </c>
    </row>
    <row r="24" spans="1:10" ht="14.65" customHeight="1" thickBot="1">
      <c r="A24" s="14" t="s">
        <v>12</v>
      </c>
      <c r="B24" s="23">
        <v>13430</v>
      </c>
      <c r="C24" s="23">
        <v>723</v>
      </c>
      <c r="D24" s="21">
        <f t="shared" si="8"/>
        <v>5.3834698436336561</v>
      </c>
      <c r="E24" s="23">
        <v>17413</v>
      </c>
      <c r="F24" s="23">
        <v>1117</v>
      </c>
      <c r="G24" s="21">
        <f t="shared" si="9"/>
        <v>6.4147476023660488</v>
      </c>
      <c r="H24" s="52">
        <f t="shared" si="10"/>
        <v>3983</v>
      </c>
      <c r="I24" s="52">
        <f t="shared" si="10"/>
        <v>394</v>
      </c>
      <c r="J24" s="72">
        <f t="shared" si="10"/>
        <v>1.0312777587323927</v>
      </c>
    </row>
    <row r="25" spans="1:10" ht="30" customHeight="1">
      <c r="A25" s="370" t="s">
        <v>127</v>
      </c>
      <c r="B25" s="370"/>
      <c r="C25" s="370"/>
      <c r="D25" s="370"/>
      <c r="E25" s="370"/>
      <c r="F25" s="370"/>
      <c r="G25" s="370"/>
      <c r="H25" s="370"/>
      <c r="I25" s="370"/>
      <c r="J25" s="370"/>
    </row>
  </sheetData>
  <mergeCells count="20">
    <mergeCell ref="B19:J19"/>
    <mergeCell ref="B20:C20"/>
    <mergeCell ref="E20:F20"/>
    <mergeCell ref="H20:I20"/>
    <mergeCell ref="A25:J25"/>
    <mergeCell ref="B14:C14"/>
    <mergeCell ref="E14:F14"/>
    <mergeCell ref="H14:I14"/>
    <mergeCell ref="A5:A6"/>
    <mergeCell ref="B5:D5"/>
    <mergeCell ref="E5:G5"/>
    <mergeCell ref="H5:J5"/>
    <mergeCell ref="C6:D6"/>
    <mergeCell ref="F6:G6"/>
    <mergeCell ref="I6:J6"/>
    <mergeCell ref="B7:J7"/>
    <mergeCell ref="B8:C8"/>
    <mergeCell ref="E8:F8"/>
    <mergeCell ref="H8:I8"/>
    <mergeCell ref="B13:J13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1200" verticalDpi="1200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5"/>
  <sheetViews>
    <sheetView workbookViewId="0"/>
  </sheetViews>
  <sheetFormatPr baseColWidth="10" defaultColWidth="10.81640625" defaultRowHeight="11.5"/>
  <cols>
    <col min="1" max="1" width="23.54296875" style="3" customWidth="1"/>
    <col min="2" max="10" width="10.54296875" style="3" customWidth="1"/>
    <col min="11" max="16384" width="10.81640625" style="3"/>
  </cols>
  <sheetData>
    <row r="1" spans="1:10" s="5" customFormat="1" ht="20.25" customHeight="1">
      <c r="A1" s="4" t="s">
        <v>0</v>
      </c>
      <c r="B1" s="4"/>
      <c r="C1" s="4"/>
      <c r="E1" s="4"/>
      <c r="F1" s="4"/>
      <c r="H1" s="4"/>
      <c r="I1" s="4"/>
    </row>
    <row r="2" spans="1:10" s="2" customFormat="1" ht="12.5">
      <c r="A2" s="1"/>
      <c r="B2" s="1"/>
      <c r="C2" s="1"/>
      <c r="E2" s="1"/>
      <c r="F2" s="1"/>
      <c r="H2" s="1"/>
      <c r="I2" s="1"/>
    </row>
    <row r="3" spans="1:10" s="2" customFormat="1" ht="14.65" customHeight="1">
      <c r="A3" s="9" t="s">
        <v>294</v>
      </c>
      <c r="B3" s="9"/>
      <c r="C3" s="9"/>
      <c r="E3" s="9"/>
      <c r="F3" s="9"/>
      <c r="H3" s="9"/>
      <c r="I3" s="9"/>
    </row>
    <row r="4" spans="1:10" ht="14.65" customHeight="1" thickBot="1"/>
    <row r="5" spans="1:10" s="11" customFormat="1" ht="24.75" customHeight="1" thickBot="1">
      <c r="A5" s="389" t="s">
        <v>183</v>
      </c>
      <c r="B5" s="390">
        <v>2011</v>
      </c>
      <c r="C5" s="390"/>
      <c r="D5" s="390"/>
      <c r="E5" s="390">
        <v>2015</v>
      </c>
      <c r="F5" s="390"/>
      <c r="G5" s="390"/>
      <c r="H5" s="390" t="s">
        <v>11</v>
      </c>
      <c r="I5" s="390"/>
      <c r="J5" s="390"/>
    </row>
    <row r="6" spans="1:10" s="11" customFormat="1" ht="45" customHeight="1" thickBot="1">
      <c r="A6" s="389"/>
      <c r="B6" s="199" t="s">
        <v>54</v>
      </c>
      <c r="C6" s="389" t="s">
        <v>111</v>
      </c>
      <c r="D6" s="389"/>
      <c r="E6" s="199" t="s">
        <v>54</v>
      </c>
      <c r="F6" s="389" t="s">
        <v>111</v>
      </c>
      <c r="G6" s="389"/>
      <c r="H6" s="199" t="s">
        <v>54</v>
      </c>
      <c r="I6" s="389" t="s">
        <v>111</v>
      </c>
      <c r="J6" s="389"/>
    </row>
    <row r="7" spans="1:10" s="11" customFormat="1" ht="15" customHeight="1" thickBot="1">
      <c r="A7" s="176"/>
      <c r="B7" s="401" t="s">
        <v>29</v>
      </c>
      <c r="C7" s="401"/>
      <c r="D7" s="401"/>
      <c r="E7" s="401"/>
      <c r="F7" s="401"/>
      <c r="G7" s="401"/>
      <c r="H7" s="401"/>
      <c r="I7" s="401"/>
      <c r="J7" s="401"/>
    </row>
    <row r="8" spans="1:10" ht="14.65" customHeight="1" thickBot="1">
      <c r="A8" s="176"/>
      <c r="B8" s="362" t="s">
        <v>5</v>
      </c>
      <c r="C8" s="362"/>
      <c r="D8" s="197" t="s">
        <v>50</v>
      </c>
      <c r="E8" s="362" t="s">
        <v>5</v>
      </c>
      <c r="F8" s="362"/>
      <c r="G8" s="197" t="s">
        <v>50</v>
      </c>
      <c r="H8" s="362" t="s">
        <v>5</v>
      </c>
      <c r="I8" s="362"/>
      <c r="J8" s="197" t="s">
        <v>50</v>
      </c>
    </row>
    <row r="9" spans="1:10" ht="14.65" customHeight="1" thickBot="1">
      <c r="A9" s="13" t="s">
        <v>1</v>
      </c>
      <c r="B9" s="146">
        <f>B15+B21</f>
        <v>598433</v>
      </c>
      <c r="C9" s="146">
        <f>C15+C21</f>
        <v>168429</v>
      </c>
      <c r="D9" s="143">
        <f>C9*100/B9</f>
        <v>28.145005372364157</v>
      </c>
      <c r="E9" s="146">
        <f>E15+E21</f>
        <v>592162</v>
      </c>
      <c r="F9" s="146">
        <f>F15+F21</f>
        <v>161572</v>
      </c>
      <c r="G9" s="143">
        <f>F9*100/E9</f>
        <v>27.285101036540677</v>
      </c>
      <c r="H9" s="177">
        <f>E9-B9</f>
        <v>-6271</v>
      </c>
      <c r="I9" s="177">
        <f>F9-C9</f>
        <v>-6857</v>
      </c>
      <c r="J9" s="167">
        <f>G9-D9</f>
        <v>-0.85990433582347947</v>
      </c>
    </row>
    <row r="10" spans="1:10" ht="14.65" customHeight="1" thickBot="1">
      <c r="A10" s="14" t="s">
        <v>181</v>
      </c>
      <c r="B10" s="23">
        <f t="shared" ref="B10:C12" si="0">B16+B22</f>
        <v>53767</v>
      </c>
      <c r="C10" s="23">
        <f t="shared" si="0"/>
        <v>11029</v>
      </c>
      <c r="D10" s="21">
        <f t="shared" ref="D10:D12" si="1">C10*100/B10</f>
        <v>20.512582067067161</v>
      </c>
      <c r="E10" s="23">
        <f t="shared" ref="E10:F12" si="2">E16+E22</f>
        <v>80017</v>
      </c>
      <c r="F10" s="23">
        <f t="shared" si="2"/>
        <v>17130</v>
      </c>
      <c r="G10" s="21">
        <f t="shared" ref="G10:G12" si="3">F10*100/E10</f>
        <v>21.407950810452778</v>
      </c>
      <c r="H10" s="52">
        <f t="shared" ref="H10:J12" si="4">E10-B10</f>
        <v>26250</v>
      </c>
      <c r="I10" s="52">
        <f t="shared" si="4"/>
        <v>6101</v>
      </c>
      <c r="J10" s="72">
        <f t="shared" si="4"/>
        <v>0.89536874338561745</v>
      </c>
    </row>
    <row r="11" spans="1:10" ht="14.65" customHeight="1" thickBot="1">
      <c r="A11" s="84" t="s">
        <v>182</v>
      </c>
      <c r="B11" s="144">
        <f t="shared" si="0"/>
        <v>513970</v>
      </c>
      <c r="C11" s="144">
        <f t="shared" si="0"/>
        <v>148421</v>
      </c>
      <c r="D11" s="20">
        <f t="shared" si="1"/>
        <v>28.877366383251942</v>
      </c>
      <c r="E11" s="144">
        <f t="shared" si="2"/>
        <v>482174</v>
      </c>
      <c r="F11" s="144">
        <f t="shared" si="2"/>
        <v>135681</v>
      </c>
      <c r="G11" s="20">
        <f t="shared" si="3"/>
        <v>28.139426845910396</v>
      </c>
      <c r="H11" s="178">
        <f t="shared" si="4"/>
        <v>-31796</v>
      </c>
      <c r="I11" s="178">
        <f t="shared" si="4"/>
        <v>-12740</v>
      </c>
      <c r="J11" s="168">
        <f t="shared" si="4"/>
        <v>-0.73793953734154627</v>
      </c>
    </row>
    <row r="12" spans="1:10" ht="14.65" customHeight="1" thickBot="1">
      <c r="A12" s="14" t="s">
        <v>12</v>
      </c>
      <c r="B12" s="23">
        <f>B18+B24</f>
        <v>30696</v>
      </c>
      <c r="C12" s="23">
        <f t="shared" si="0"/>
        <v>8979</v>
      </c>
      <c r="D12" s="21">
        <f t="shared" si="1"/>
        <v>29.251368256450352</v>
      </c>
      <c r="E12" s="23">
        <f>E18+E24</f>
        <v>29971</v>
      </c>
      <c r="F12" s="23">
        <f t="shared" si="2"/>
        <v>8761</v>
      </c>
      <c r="G12" s="21">
        <f t="shared" si="3"/>
        <v>29.231590537519601</v>
      </c>
      <c r="H12" s="52">
        <f t="shared" si="4"/>
        <v>-725</v>
      </c>
      <c r="I12" s="52">
        <f t="shared" si="4"/>
        <v>-218</v>
      </c>
      <c r="J12" s="72">
        <f t="shared" si="4"/>
        <v>-1.9777718930750865E-2</v>
      </c>
    </row>
    <row r="13" spans="1:10" s="11" customFormat="1" ht="15" customHeight="1" thickBot="1">
      <c r="A13" s="176"/>
      <c r="B13" s="401" t="s">
        <v>30</v>
      </c>
      <c r="C13" s="401"/>
      <c r="D13" s="401"/>
      <c r="E13" s="401"/>
      <c r="F13" s="401"/>
      <c r="G13" s="401"/>
      <c r="H13" s="401"/>
      <c r="I13" s="401"/>
      <c r="J13" s="401"/>
    </row>
    <row r="14" spans="1:10" ht="14.65" customHeight="1" thickBot="1">
      <c r="A14" s="176"/>
      <c r="B14" s="362" t="s">
        <v>5</v>
      </c>
      <c r="C14" s="362"/>
      <c r="D14" s="197" t="s">
        <v>50</v>
      </c>
      <c r="E14" s="362" t="s">
        <v>5</v>
      </c>
      <c r="F14" s="362"/>
      <c r="G14" s="197" t="s">
        <v>50</v>
      </c>
      <c r="H14" s="362" t="s">
        <v>5</v>
      </c>
      <c r="I14" s="362"/>
      <c r="J14" s="197" t="s">
        <v>50</v>
      </c>
    </row>
    <row r="15" spans="1:10" ht="14.65" customHeight="1" thickBot="1">
      <c r="A15" s="13" t="s">
        <v>1</v>
      </c>
      <c r="B15" s="146">
        <f>SUM(B16:B18)</f>
        <v>581934</v>
      </c>
      <c r="C15" s="146">
        <f>SUM(C16:C18)</f>
        <v>166253</v>
      </c>
      <c r="D15" s="143">
        <f>C15*100/B15</f>
        <v>28.569047349012088</v>
      </c>
      <c r="E15" s="146">
        <f>SUM(E16:E18)</f>
        <v>574689</v>
      </c>
      <c r="F15" s="146">
        <f>SUM(F16:F18)</f>
        <v>159095</v>
      </c>
      <c r="G15" s="143">
        <f>F15*100/E15</f>
        <v>27.683668906138799</v>
      </c>
      <c r="H15" s="177">
        <f>E15-B15</f>
        <v>-7245</v>
      </c>
      <c r="I15" s="177">
        <f>F15-C15</f>
        <v>-7158</v>
      </c>
      <c r="J15" s="167">
        <f>G15-D15</f>
        <v>-0.88537844287328937</v>
      </c>
    </row>
    <row r="16" spans="1:10" ht="14.65" customHeight="1" thickBot="1">
      <c r="A16" s="14" t="s">
        <v>181</v>
      </c>
      <c r="B16" s="23">
        <v>50426</v>
      </c>
      <c r="C16" s="23">
        <v>10630</v>
      </c>
      <c r="D16" s="21">
        <f t="shared" ref="D16:D18" si="5">C16*100/B16</f>
        <v>21.080395034307699</v>
      </c>
      <c r="E16" s="23">
        <v>76152</v>
      </c>
      <c r="F16" s="23">
        <v>16600</v>
      </c>
      <c r="G16" s="21">
        <f t="shared" ref="G16:G18" si="6">F16*100/E16</f>
        <v>21.798508246664564</v>
      </c>
      <c r="H16" s="52">
        <f t="shared" ref="H16:J18" si="7">E16-B16</f>
        <v>25726</v>
      </c>
      <c r="I16" s="52">
        <f t="shared" si="7"/>
        <v>5970</v>
      </c>
      <c r="J16" s="72">
        <f t="shared" si="7"/>
        <v>0.7181132123568652</v>
      </c>
    </row>
    <row r="17" spans="1:10" ht="14.65" customHeight="1" thickBot="1">
      <c r="A17" s="84" t="s">
        <v>182</v>
      </c>
      <c r="B17" s="144">
        <v>502901</v>
      </c>
      <c r="C17" s="144">
        <v>146763</v>
      </c>
      <c r="D17" s="20">
        <f t="shared" si="5"/>
        <v>29.18327861746149</v>
      </c>
      <c r="E17" s="144">
        <v>470754</v>
      </c>
      <c r="F17" s="144">
        <v>133862</v>
      </c>
      <c r="G17" s="20">
        <f t="shared" si="6"/>
        <v>28.43565853927954</v>
      </c>
      <c r="H17" s="178">
        <f t="shared" si="7"/>
        <v>-32147</v>
      </c>
      <c r="I17" s="178">
        <f t="shared" si="7"/>
        <v>-12901</v>
      </c>
      <c r="J17" s="168">
        <f t="shared" si="7"/>
        <v>-0.74762007818194931</v>
      </c>
    </row>
    <row r="18" spans="1:10" ht="14.65" customHeight="1" thickBot="1">
      <c r="A18" s="14" t="s">
        <v>12</v>
      </c>
      <c r="B18" s="23">
        <v>28607</v>
      </c>
      <c r="C18" s="23">
        <v>8860</v>
      </c>
      <c r="D18" s="21">
        <f t="shared" si="5"/>
        <v>30.971440556507147</v>
      </c>
      <c r="E18" s="23">
        <v>27783</v>
      </c>
      <c r="F18" s="23">
        <v>8633</v>
      </c>
      <c r="G18" s="21">
        <f t="shared" si="6"/>
        <v>31.072958283842638</v>
      </c>
      <c r="H18" s="52">
        <f t="shared" si="7"/>
        <v>-824</v>
      </c>
      <c r="I18" s="52">
        <f t="shared" si="7"/>
        <v>-227</v>
      </c>
      <c r="J18" s="72">
        <f t="shared" si="7"/>
        <v>0.1015177273354908</v>
      </c>
    </row>
    <row r="19" spans="1:10" s="11" customFormat="1" ht="15" customHeight="1" thickBot="1">
      <c r="A19" s="176"/>
      <c r="B19" s="401" t="s">
        <v>41</v>
      </c>
      <c r="C19" s="401"/>
      <c r="D19" s="401"/>
      <c r="E19" s="401"/>
      <c r="F19" s="401"/>
      <c r="G19" s="401"/>
      <c r="H19" s="401"/>
      <c r="I19" s="401"/>
      <c r="J19" s="401"/>
    </row>
    <row r="20" spans="1:10" ht="14.65" customHeight="1" thickBot="1">
      <c r="A20" s="176"/>
      <c r="B20" s="362" t="s">
        <v>5</v>
      </c>
      <c r="C20" s="362"/>
      <c r="D20" s="197" t="s">
        <v>50</v>
      </c>
      <c r="E20" s="362" t="s">
        <v>5</v>
      </c>
      <c r="F20" s="362"/>
      <c r="G20" s="197" t="s">
        <v>50</v>
      </c>
      <c r="H20" s="362" t="s">
        <v>5</v>
      </c>
      <c r="I20" s="362"/>
      <c r="J20" s="197" t="s">
        <v>50</v>
      </c>
    </row>
    <row r="21" spans="1:10" ht="14.65" customHeight="1" thickBot="1">
      <c r="A21" s="13" t="s">
        <v>1</v>
      </c>
      <c r="B21" s="146">
        <f>SUM(B22:B24)</f>
        <v>16499</v>
      </c>
      <c r="C21" s="146">
        <f>SUM(C22:C24)</f>
        <v>2176</v>
      </c>
      <c r="D21" s="143">
        <f>C21*100/B21</f>
        <v>13.188678101703134</v>
      </c>
      <c r="E21" s="146">
        <f>SUM(E22:E24)</f>
        <v>17473</v>
      </c>
      <c r="F21" s="146">
        <f>SUM(F22:F24)</f>
        <v>2477</v>
      </c>
      <c r="G21" s="143">
        <f>F21*100/E21</f>
        <v>14.176157500143077</v>
      </c>
      <c r="H21" s="177">
        <f>E21-B21</f>
        <v>974</v>
      </c>
      <c r="I21" s="177">
        <f>F21-C21</f>
        <v>301</v>
      </c>
      <c r="J21" s="167">
        <f>G21-D21</f>
        <v>0.98747939843994281</v>
      </c>
    </row>
    <row r="22" spans="1:10" ht="14.65" customHeight="1" thickBot="1">
      <c r="A22" s="14" t="s">
        <v>181</v>
      </c>
      <c r="B22" s="23">
        <v>3341</v>
      </c>
      <c r="C22" s="23">
        <v>399</v>
      </c>
      <c r="D22" s="21">
        <f t="shared" ref="D22:D24" si="8">C22*100/B22</f>
        <v>11.942532175995211</v>
      </c>
      <c r="E22" s="23">
        <v>3865</v>
      </c>
      <c r="F22" s="23">
        <v>530</v>
      </c>
      <c r="G22" s="21">
        <f t="shared" ref="G22:G24" si="9">F22*100/E22</f>
        <v>13.71280724450194</v>
      </c>
      <c r="H22" s="52">
        <f t="shared" ref="H22:J24" si="10">E22-B22</f>
        <v>524</v>
      </c>
      <c r="I22" s="52">
        <f t="shared" si="10"/>
        <v>131</v>
      </c>
      <c r="J22" s="72">
        <f t="shared" si="10"/>
        <v>1.770275068506729</v>
      </c>
    </row>
    <row r="23" spans="1:10" ht="14.65" customHeight="1" thickBot="1">
      <c r="A23" s="84" t="s">
        <v>182</v>
      </c>
      <c r="B23" s="144">
        <v>11069</v>
      </c>
      <c r="C23" s="144">
        <v>1658</v>
      </c>
      <c r="D23" s="20">
        <f t="shared" si="8"/>
        <v>14.978769536543499</v>
      </c>
      <c r="E23" s="144">
        <v>11420</v>
      </c>
      <c r="F23" s="144">
        <v>1819</v>
      </c>
      <c r="G23" s="20">
        <f t="shared" si="9"/>
        <v>15.928196147110333</v>
      </c>
      <c r="H23" s="178">
        <f t="shared" si="10"/>
        <v>351</v>
      </c>
      <c r="I23" s="178">
        <f t="shared" si="10"/>
        <v>161</v>
      </c>
      <c r="J23" s="168">
        <f t="shared" si="10"/>
        <v>0.94942661056683342</v>
      </c>
    </row>
    <row r="24" spans="1:10" ht="14.65" customHeight="1" thickBot="1">
      <c r="A24" s="14" t="s">
        <v>12</v>
      </c>
      <c r="B24" s="23">
        <v>2089</v>
      </c>
      <c r="C24" s="23">
        <v>119</v>
      </c>
      <c r="D24" s="21">
        <f t="shared" si="8"/>
        <v>5.6965055050263285</v>
      </c>
      <c r="E24" s="23">
        <v>2188</v>
      </c>
      <c r="F24" s="23">
        <v>128</v>
      </c>
      <c r="G24" s="21">
        <f t="shared" si="9"/>
        <v>5.8500914076782449</v>
      </c>
      <c r="H24" s="52">
        <f t="shared" si="10"/>
        <v>99</v>
      </c>
      <c r="I24" s="52">
        <f t="shared" si="10"/>
        <v>9</v>
      </c>
      <c r="J24" s="72">
        <f t="shared" si="10"/>
        <v>0.15358590265191641</v>
      </c>
    </row>
    <row r="25" spans="1:10" s="283" customFormat="1" ht="30" customHeight="1">
      <c r="A25" s="370" t="s">
        <v>127</v>
      </c>
      <c r="B25" s="370"/>
      <c r="C25" s="370"/>
      <c r="D25" s="370"/>
      <c r="E25" s="370"/>
      <c r="F25" s="370"/>
      <c r="G25" s="370"/>
      <c r="H25" s="370"/>
      <c r="I25" s="370"/>
      <c r="J25" s="370"/>
    </row>
  </sheetData>
  <mergeCells count="20">
    <mergeCell ref="B19:J19"/>
    <mergeCell ref="B20:C20"/>
    <mergeCell ref="E20:F20"/>
    <mergeCell ref="H20:I20"/>
    <mergeCell ref="A25:J25"/>
    <mergeCell ref="B14:C14"/>
    <mergeCell ref="E14:F14"/>
    <mergeCell ref="H14:I14"/>
    <mergeCell ref="A5:A6"/>
    <mergeCell ref="B5:D5"/>
    <mergeCell ref="E5:G5"/>
    <mergeCell ref="H5:J5"/>
    <mergeCell ref="C6:D6"/>
    <mergeCell ref="F6:G6"/>
    <mergeCell ref="I6:J6"/>
    <mergeCell ref="B7:J7"/>
    <mergeCell ref="B8:C8"/>
    <mergeCell ref="E8:F8"/>
    <mergeCell ref="H8:I8"/>
    <mergeCell ref="B13:J13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3"/>
  <sheetViews>
    <sheetView workbookViewId="0">
      <selection activeCell="A3" sqref="A3"/>
    </sheetView>
  </sheetViews>
  <sheetFormatPr baseColWidth="10" defaultColWidth="10.81640625" defaultRowHeight="11.5"/>
  <cols>
    <col min="1" max="1" width="18.81640625" style="3" customWidth="1"/>
    <col min="2" max="7" width="13.6328125" style="3" customWidth="1"/>
    <col min="8" max="16384" width="10.81640625" style="3"/>
  </cols>
  <sheetData>
    <row r="1" spans="1:7" s="5" customFormat="1" ht="20.25" customHeight="1">
      <c r="A1" s="4" t="s">
        <v>0</v>
      </c>
    </row>
    <row r="2" spans="1:7" s="2" customFormat="1" ht="12.5">
      <c r="A2" s="1"/>
    </row>
    <row r="3" spans="1:7" s="2" customFormat="1" ht="14.65" customHeight="1">
      <c r="A3" s="9" t="s">
        <v>242</v>
      </c>
    </row>
    <row r="4" spans="1:7" ht="14.65" customHeight="1" thickBot="1"/>
    <row r="5" spans="1:7" s="11" customFormat="1" ht="45" customHeight="1">
      <c r="A5" s="334" t="s">
        <v>16</v>
      </c>
      <c r="B5" s="336">
        <v>2011</v>
      </c>
      <c r="C5" s="336">
        <v>2012</v>
      </c>
      <c r="D5" s="336">
        <v>2013</v>
      </c>
      <c r="E5" s="336">
        <v>2014</v>
      </c>
      <c r="F5" s="336">
        <v>2015</v>
      </c>
      <c r="G5" s="334" t="s">
        <v>11</v>
      </c>
    </row>
    <row r="6" spans="1:7" ht="14.65" customHeight="1">
      <c r="A6" s="337"/>
      <c r="B6" s="362" t="s">
        <v>5</v>
      </c>
      <c r="C6" s="362"/>
      <c r="D6" s="362"/>
      <c r="E6" s="362"/>
      <c r="F6" s="362"/>
      <c r="G6" s="362"/>
    </row>
    <row r="7" spans="1:7" ht="14.65" customHeight="1" thickBot="1">
      <c r="A7" s="157" t="s">
        <v>1</v>
      </c>
      <c r="B7" s="272">
        <f>SUM(B9:B11,B13:B17,B19:B23)</f>
        <v>598433</v>
      </c>
      <c r="C7" s="272">
        <f t="shared" ref="C7:E7" si="0">SUM(C9:C11,C13:C17,C19:C23)</f>
        <v>591811</v>
      </c>
      <c r="D7" s="272">
        <f t="shared" si="0"/>
        <v>592294</v>
      </c>
      <c r="E7" s="272">
        <f t="shared" si="0"/>
        <v>597872</v>
      </c>
      <c r="F7" s="272">
        <f>'Tab. 2.2'!M9</f>
        <v>592162</v>
      </c>
      <c r="G7" s="177">
        <f>F7-B7</f>
        <v>-6271</v>
      </c>
    </row>
    <row r="8" spans="1:7" ht="14.65" customHeight="1" thickBot="1">
      <c r="A8" s="14" t="s">
        <v>4</v>
      </c>
      <c r="B8" s="23">
        <f>'Tab. 2.2'!E10</f>
        <v>53767</v>
      </c>
      <c r="C8" s="23">
        <f t="shared" ref="C8:E8" si="1">SUM(C9:C11)</f>
        <v>59475</v>
      </c>
      <c r="D8" s="23">
        <f t="shared" si="1"/>
        <v>65688</v>
      </c>
      <c r="E8" s="23">
        <f t="shared" si="1"/>
        <v>76212</v>
      </c>
      <c r="F8" s="23">
        <f>'Tab. 2.2'!M10</f>
        <v>80017</v>
      </c>
      <c r="G8" s="52">
        <f t="shared" ref="G8:G23" si="2">F8-B8</f>
        <v>26250</v>
      </c>
    </row>
    <row r="9" spans="1:7" ht="14.65" customHeight="1" thickBot="1">
      <c r="A9" s="15" t="s">
        <v>13</v>
      </c>
      <c r="B9" s="22">
        <f>'Tab. 2.2'!E11</f>
        <v>754</v>
      </c>
      <c r="C9" s="22">
        <v>921</v>
      </c>
      <c r="D9" s="22">
        <v>930</v>
      </c>
      <c r="E9" s="22">
        <v>1138</v>
      </c>
      <c r="F9" s="22">
        <f>'Tab. 2.2'!M11</f>
        <v>1118</v>
      </c>
      <c r="G9" s="51">
        <f t="shared" si="2"/>
        <v>364</v>
      </c>
    </row>
    <row r="10" spans="1:7" ht="14.65" customHeight="1" thickBot="1">
      <c r="A10" s="16" t="s">
        <v>14</v>
      </c>
      <c r="B10" s="23">
        <f>'Tab. 2.2'!E12</f>
        <v>10398</v>
      </c>
      <c r="C10" s="23">
        <v>12776</v>
      </c>
      <c r="D10" s="23">
        <v>14428</v>
      </c>
      <c r="E10" s="23">
        <v>18417</v>
      </c>
      <c r="F10" s="23">
        <f>'Tab. 2.2'!M12</f>
        <v>19186</v>
      </c>
      <c r="G10" s="52">
        <f t="shared" si="2"/>
        <v>8788</v>
      </c>
    </row>
    <row r="11" spans="1:7" ht="14.65" customHeight="1" thickBot="1">
      <c r="A11" s="17" t="s">
        <v>15</v>
      </c>
      <c r="B11" s="22">
        <f>'Tab. 2.2'!E13</f>
        <v>42615</v>
      </c>
      <c r="C11" s="22">
        <v>45778</v>
      </c>
      <c r="D11" s="22">
        <v>50330</v>
      </c>
      <c r="E11" s="22">
        <v>56657</v>
      </c>
      <c r="F11" s="22">
        <f>'Tab. 2.2'!M13</f>
        <v>59713</v>
      </c>
      <c r="G11" s="51">
        <f t="shared" si="2"/>
        <v>17098</v>
      </c>
    </row>
    <row r="12" spans="1:7" ht="14.65" customHeight="1" thickBot="1">
      <c r="A12" s="14" t="s">
        <v>24</v>
      </c>
      <c r="B12" s="23">
        <f>SUM(B13:B17)</f>
        <v>513970</v>
      </c>
      <c r="C12" s="23">
        <f t="shared" ref="C12:E12" si="3">SUM(C13:C17)</f>
        <v>502211</v>
      </c>
      <c r="D12" s="23">
        <f t="shared" si="3"/>
        <v>496341</v>
      </c>
      <c r="E12" s="23">
        <f t="shared" si="3"/>
        <v>492599</v>
      </c>
      <c r="F12" s="23">
        <f>'Tab. 2.2'!M14</f>
        <v>482174</v>
      </c>
      <c r="G12" s="52">
        <f t="shared" si="2"/>
        <v>-31796</v>
      </c>
    </row>
    <row r="13" spans="1:7" ht="14.65" customHeight="1" thickBot="1">
      <c r="A13" s="18" t="s">
        <v>17</v>
      </c>
      <c r="B13" s="22">
        <f>'Tab. 2.2'!E15</f>
        <v>132967</v>
      </c>
      <c r="C13" s="22">
        <v>130582</v>
      </c>
      <c r="D13" s="22">
        <v>127379</v>
      </c>
      <c r="E13" s="22">
        <v>129644</v>
      </c>
      <c r="F13" s="22">
        <f>'Tab. 2.2'!M15</f>
        <v>126681</v>
      </c>
      <c r="G13" s="51">
        <f t="shared" si="2"/>
        <v>-6286</v>
      </c>
    </row>
    <row r="14" spans="1:7" ht="14.65" customHeight="1" thickBot="1">
      <c r="A14" s="19" t="s">
        <v>18</v>
      </c>
      <c r="B14" s="23">
        <f>'Tab. 2.2'!E16</f>
        <v>150716</v>
      </c>
      <c r="C14" s="23">
        <v>151377</v>
      </c>
      <c r="D14" s="23">
        <v>147277</v>
      </c>
      <c r="E14" s="23">
        <v>142678</v>
      </c>
      <c r="F14" s="23">
        <f>'Tab. 2.2'!M16</f>
        <v>143051</v>
      </c>
      <c r="G14" s="52">
        <f t="shared" si="2"/>
        <v>-7665</v>
      </c>
    </row>
    <row r="15" spans="1:7" ht="14.65" customHeight="1" thickBot="1">
      <c r="A15" s="17" t="s">
        <v>19</v>
      </c>
      <c r="B15" s="22">
        <f>'Tab. 2.2'!E17</f>
        <v>153850</v>
      </c>
      <c r="C15" s="22">
        <v>150563</v>
      </c>
      <c r="D15" s="22">
        <v>152466</v>
      </c>
      <c r="E15" s="22">
        <v>148869</v>
      </c>
      <c r="F15" s="22">
        <f>'Tab. 2.2'!M17</f>
        <v>143681</v>
      </c>
      <c r="G15" s="51">
        <f t="shared" si="2"/>
        <v>-10169</v>
      </c>
    </row>
    <row r="16" spans="1:7" ht="14.65" customHeight="1" thickBot="1">
      <c r="A16" s="19" t="s">
        <v>20</v>
      </c>
      <c r="B16" s="23">
        <f>'Tab. 2.2'!E18</f>
        <v>75382</v>
      </c>
      <c r="C16" s="23">
        <v>68777</v>
      </c>
      <c r="D16" s="23">
        <v>68332</v>
      </c>
      <c r="E16" s="23">
        <v>70501</v>
      </c>
      <c r="F16" s="23">
        <f>'Tab. 2.2'!M18</f>
        <v>68072</v>
      </c>
      <c r="G16" s="52">
        <f t="shared" si="2"/>
        <v>-7310</v>
      </c>
    </row>
    <row r="17" spans="1:7" ht="14.65" customHeight="1" thickBot="1">
      <c r="A17" s="17" t="s">
        <v>213</v>
      </c>
      <c r="B17" s="22">
        <f>'Tab. 2.2'!E19</f>
        <v>1055</v>
      </c>
      <c r="C17" s="22">
        <v>912</v>
      </c>
      <c r="D17" s="22">
        <v>887</v>
      </c>
      <c r="E17" s="22">
        <v>907</v>
      </c>
      <c r="F17" s="22">
        <f>'Tab. 2.2'!M19</f>
        <v>689</v>
      </c>
      <c r="G17" s="51">
        <f t="shared" si="2"/>
        <v>-366</v>
      </c>
    </row>
    <row r="18" spans="1:7" ht="14.65" customHeight="1" thickBot="1">
      <c r="A18" s="14" t="s">
        <v>12</v>
      </c>
      <c r="B18" s="23">
        <f>'Tab. 2.2'!E20</f>
        <v>30696</v>
      </c>
      <c r="C18" s="23">
        <f t="shared" ref="C18:E18" si="4">SUM(C19:C23)</f>
        <v>30125</v>
      </c>
      <c r="D18" s="23">
        <f t="shared" si="4"/>
        <v>30265</v>
      </c>
      <c r="E18" s="23">
        <f t="shared" si="4"/>
        <v>29061</v>
      </c>
      <c r="F18" s="23">
        <f>'Tab. 2.2'!M20</f>
        <v>29971</v>
      </c>
      <c r="G18" s="52">
        <f t="shared" si="2"/>
        <v>-725</v>
      </c>
    </row>
    <row r="19" spans="1:7" ht="14.65" customHeight="1" thickBot="1">
      <c r="A19" s="17" t="s">
        <v>19</v>
      </c>
      <c r="B19" s="22">
        <f>'Tab. 2.2'!E21</f>
        <v>224</v>
      </c>
      <c r="C19" s="22">
        <v>71</v>
      </c>
      <c r="D19" s="22">
        <v>74</v>
      </c>
      <c r="E19" s="22">
        <v>39</v>
      </c>
      <c r="F19" s="22">
        <f>'Tab. 2.2'!M21</f>
        <v>48</v>
      </c>
      <c r="G19" s="51">
        <f t="shared" si="2"/>
        <v>-176</v>
      </c>
    </row>
    <row r="20" spans="1:7" ht="14.65" customHeight="1" thickBot="1">
      <c r="A20" s="19" t="s">
        <v>20</v>
      </c>
      <c r="B20" s="23">
        <f>'Tab. 2.2'!E22</f>
        <v>4583</v>
      </c>
      <c r="C20" s="23">
        <v>4351</v>
      </c>
      <c r="D20" s="23">
        <v>4220</v>
      </c>
      <c r="E20" s="23">
        <v>4038</v>
      </c>
      <c r="F20" s="23">
        <f>'Tab. 2.2'!M22</f>
        <v>4134</v>
      </c>
      <c r="G20" s="52">
        <f t="shared" si="2"/>
        <v>-449</v>
      </c>
    </row>
    <row r="21" spans="1:7" ht="14.65" customHeight="1" thickBot="1">
      <c r="A21" s="17" t="s">
        <v>21</v>
      </c>
      <c r="B21" s="22">
        <f>'Tab. 2.2'!E23</f>
        <v>7943</v>
      </c>
      <c r="C21" s="22">
        <v>8093</v>
      </c>
      <c r="D21" s="22">
        <v>7855</v>
      </c>
      <c r="E21" s="22">
        <v>7590</v>
      </c>
      <c r="F21" s="22">
        <f>'Tab. 2.2'!M23</f>
        <v>8105</v>
      </c>
      <c r="G21" s="51">
        <f t="shared" si="2"/>
        <v>162</v>
      </c>
    </row>
    <row r="22" spans="1:7" ht="14.65" customHeight="1" thickBot="1">
      <c r="A22" s="16" t="s">
        <v>22</v>
      </c>
      <c r="B22" s="23">
        <f>'Tab. 2.2'!E24</f>
        <v>15620</v>
      </c>
      <c r="C22" s="23">
        <v>15314</v>
      </c>
      <c r="D22" s="23">
        <v>15892</v>
      </c>
      <c r="E22" s="23">
        <v>15316</v>
      </c>
      <c r="F22" s="23">
        <f>'Tab. 2.2'!M24</f>
        <v>15724</v>
      </c>
      <c r="G22" s="52">
        <f t="shared" si="2"/>
        <v>104</v>
      </c>
    </row>
    <row r="23" spans="1:7" ht="14.65" customHeight="1">
      <c r="A23" s="338" t="s">
        <v>23</v>
      </c>
      <c r="B23" s="163">
        <f>'Tab. 2.2'!E25</f>
        <v>2326</v>
      </c>
      <c r="C23" s="163">
        <v>2296</v>
      </c>
      <c r="D23" s="163">
        <v>2224</v>
      </c>
      <c r="E23" s="163">
        <v>2078</v>
      </c>
      <c r="F23" s="163">
        <f>'Tab. 2.2'!M25</f>
        <v>1960</v>
      </c>
      <c r="G23" s="339">
        <f t="shared" si="2"/>
        <v>-366</v>
      </c>
    </row>
    <row r="24" spans="1:7" ht="14.65" customHeight="1">
      <c r="A24" s="337"/>
      <c r="B24" s="362" t="s">
        <v>81</v>
      </c>
      <c r="C24" s="362"/>
      <c r="D24" s="362"/>
      <c r="E24" s="362"/>
      <c r="F24" s="362"/>
      <c r="G24" s="362"/>
    </row>
    <row r="25" spans="1:7" ht="14.65" customHeight="1" thickBot="1">
      <c r="A25" s="157" t="s">
        <v>1</v>
      </c>
      <c r="B25" s="272">
        <f>B7*100/$B7</f>
        <v>100</v>
      </c>
      <c r="C25" s="272">
        <f t="shared" ref="C25:E25" si="5">C7*100/$B7</f>
        <v>98.893443376284395</v>
      </c>
      <c r="D25" s="272">
        <f t="shared" si="5"/>
        <v>98.974154165963441</v>
      </c>
      <c r="E25" s="272">
        <f t="shared" si="5"/>
        <v>99.906255169751674</v>
      </c>
      <c r="F25" s="272">
        <f>F7*100/$B7</f>
        <v>98.952096558846193</v>
      </c>
      <c r="G25" s="340" t="s">
        <v>103</v>
      </c>
    </row>
    <row r="26" spans="1:7" ht="14.65" customHeight="1" thickBot="1">
      <c r="A26" s="14" t="s">
        <v>4</v>
      </c>
      <c r="B26" s="23">
        <f t="shared" ref="B26:F41" si="6">B8*100/$B8</f>
        <v>100</v>
      </c>
      <c r="C26" s="23">
        <f t="shared" si="6"/>
        <v>110.61617720906877</v>
      </c>
      <c r="D26" s="23">
        <f t="shared" si="6"/>
        <v>122.17159224059367</v>
      </c>
      <c r="E26" s="23">
        <f t="shared" si="6"/>
        <v>141.74493648520468</v>
      </c>
      <c r="F26" s="23">
        <f t="shared" si="6"/>
        <v>148.82176799895848</v>
      </c>
      <c r="G26" s="52" t="s">
        <v>103</v>
      </c>
    </row>
    <row r="27" spans="1:7" ht="14.65" customHeight="1" thickBot="1">
      <c r="A27" s="15" t="s">
        <v>13</v>
      </c>
      <c r="B27" s="22">
        <f t="shared" si="6"/>
        <v>100</v>
      </c>
      <c r="C27" s="22">
        <f t="shared" si="6"/>
        <v>122.14854111405836</v>
      </c>
      <c r="D27" s="22">
        <f t="shared" si="6"/>
        <v>123.342175066313</v>
      </c>
      <c r="E27" s="22">
        <f t="shared" si="6"/>
        <v>150.92838196286473</v>
      </c>
      <c r="F27" s="22">
        <f t="shared" si="6"/>
        <v>148.27586206896552</v>
      </c>
      <c r="G27" s="51" t="s">
        <v>103</v>
      </c>
    </row>
    <row r="28" spans="1:7" ht="14.65" customHeight="1" thickBot="1">
      <c r="A28" s="16" t="s">
        <v>14</v>
      </c>
      <c r="B28" s="23">
        <f t="shared" si="6"/>
        <v>100</v>
      </c>
      <c r="C28" s="23">
        <f t="shared" si="6"/>
        <v>122.86978265050972</v>
      </c>
      <c r="D28" s="23">
        <f t="shared" si="6"/>
        <v>138.75745335641469</v>
      </c>
      <c r="E28" s="23">
        <f t="shared" si="6"/>
        <v>177.1206001154068</v>
      </c>
      <c r="F28" s="23">
        <f t="shared" si="6"/>
        <v>184.51625312560108</v>
      </c>
      <c r="G28" s="52" t="s">
        <v>103</v>
      </c>
    </row>
    <row r="29" spans="1:7" ht="14.65" customHeight="1" thickBot="1">
      <c r="A29" s="17" t="s">
        <v>15</v>
      </c>
      <c r="B29" s="22">
        <f t="shared" si="6"/>
        <v>100</v>
      </c>
      <c r="C29" s="22">
        <f t="shared" si="6"/>
        <v>107.42226915405374</v>
      </c>
      <c r="D29" s="22">
        <f t="shared" si="6"/>
        <v>118.10395400680511</v>
      </c>
      <c r="E29" s="22">
        <f t="shared" si="6"/>
        <v>132.95083890648831</v>
      </c>
      <c r="F29" s="22">
        <f t="shared" si="6"/>
        <v>140.1220227619383</v>
      </c>
      <c r="G29" s="51" t="s">
        <v>103</v>
      </c>
    </row>
    <row r="30" spans="1:7" ht="14.65" customHeight="1" thickBot="1">
      <c r="A30" s="14" t="s">
        <v>24</v>
      </c>
      <c r="B30" s="23">
        <f t="shared" si="6"/>
        <v>100</v>
      </c>
      <c r="C30" s="23">
        <f t="shared" si="6"/>
        <v>97.71212327567757</v>
      </c>
      <c r="D30" s="23">
        <f t="shared" si="6"/>
        <v>96.570033270424346</v>
      </c>
      <c r="E30" s="23">
        <f t="shared" si="6"/>
        <v>95.841975212561039</v>
      </c>
      <c r="F30" s="23">
        <f t="shared" si="6"/>
        <v>93.81364671089753</v>
      </c>
      <c r="G30" s="52" t="s">
        <v>103</v>
      </c>
    </row>
    <row r="31" spans="1:7" ht="14.65" customHeight="1" thickBot="1">
      <c r="A31" s="18" t="s">
        <v>17</v>
      </c>
      <c r="B31" s="22">
        <f t="shared" si="6"/>
        <v>100</v>
      </c>
      <c r="C31" s="22">
        <f t="shared" si="6"/>
        <v>98.206321869335994</v>
      </c>
      <c r="D31" s="22">
        <f t="shared" si="6"/>
        <v>95.797453503500876</v>
      </c>
      <c r="E31" s="22">
        <f t="shared" si="6"/>
        <v>97.500883677905051</v>
      </c>
      <c r="F31" s="22">
        <f t="shared" si="6"/>
        <v>95.272511224589564</v>
      </c>
      <c r="G31" s="51" t="s">
        <v>103</v>
      </c>
    </row>
    <row r="32" spans="1:7" ht="14.65" customHeight="1" thickBot="1">
      <c r="A32" s="19" t="s">
        <v>18</v>
      </c>
      <c r="B32" s="23">
        <f t="shared" si="6"/>
        <v>100</v>
      </c>
      <c r="C32" s="23">
        <f t="shared" si="6"/>
        <v>100.43857321054168</v>
      </c>
      <c r="D32" s="23">
        <f t="shared" si="6"/>
        <v>97.71822500597149</v>
      </c>
      <c r="E32" s="23">
        <f t="shared" si="6"/>
        <v>94.666790519918251</v>
      </c>
      <c r="F32" s="23">
        <f t="shared" si="6"/>
        <v>94.91427585657793</v>
      </c>
      <c r="G32" s="52" t="s">
        <v>103</v>
      </c>
    </row>
    <row r="33" spans="1:7" ht="14.65" customHeight="1" thickBot="1">
      <c r="A33" s="17" t="s">
        <v>19</v>
      </c>
      <c r="B33" s="22">
        <f t="shared" si="6"/>
        <v>100</v>
      </c>
      <c r="C33" s="22">
        <f t="shared" si="6"/>
        <v>97.863503412414687</v>
      </c>
      <c r="D33" s="22">
        <f t="shared" si="6"/>
        <v>99.100422489437761</v>
      </c>
      <c r="E33" s="22">
        <f t="shared" si="6"/>
        <v>96.762430939226519</v>
      </c>
      <c r="F33" s="22">
        <f t="shared" si="6"/>
        <v>93.390315242118945</v>
      </c>
      <c r="G33" s="51" t="s">
        <v>103</v>
      </c>
    </row>
    <row r="34" spans="1:7" ht="14.65" customHeight="1" thickBot="1">
      <c r="A34" s="19" t="s">
        <v>20</v>
      </c>
      <c r="B34" s="23">
        <f t="shared" si="6"/>
        <v>100</v>
      </c>
      <c r="C34" s="23">
        <f t="shared" si="6"/>
        <v>91.237961317025281</v>
      </c>
      <c r="D34" s="23">
        <f t="shared" si="6"/>
        <v>90.647634713857414</v>
      </c>
      <c r="E34" s="23">
        <f t="shared" si="6"/>
        <v>93.524979438062132</v>
      </c>
      <c r="F34" s="23">
        <f t="shared" si="6"/>
        <v>90.302724788411027</v>
      </c>
      <c r="G34" s="52" t="s">
        <v>103</v>
      </c>
    </row>
    <row r="35" spans="1:7" ht="14.65" customHeight="1" thickBot="1">
      <c r="A35" s="17" t="s">
        <v>213</v>
      </c>
      <c r="B35" s="22">
        <f t="shared" si="6"/>
        <v>100</v>
      </c>
      <c r="C35" s="22">
        <f t="shared" si="6"/>
        <v>86.445497630331758</v>
      </c>
      <c r="D35" s="22">
        <f t="shared" si="6"/>
        <v>84.075829383886258</v>
      </c>
      <c r="E35" s="22">
        <f t="shared" si="6"/>
        <v>85.97156398104265</v>
      </c>
      <c r="F35" s="22">
        <f t="shared" si="6"/>
        <v>65.308056872037909</v>
      </c>
      <c r="G35" s="51" t="s">
        <v>103</v>
      </c>
    </row>
    <row r="36" spans="1:7" ht="14.65" customHeight="1" thickBot="1">
      <c r="A36" s="14" t="s">
        <v>12</v>
      </c>
      <c r="B36" s="23">
        <f t="shared" si="6"/>
        <v>100</v>
      </c>
      <c r="C36" s="23">
        <f t="shared" si="6"/>
        <v>98.13982277821215</v>
      </c>
      <c r="D36" s="23">
        <f t="shared" si="6"/>
        <v>98.595908261662757</v>
      </c>
      <c r="E36" s="23">
        <f t="shared" si="6"/>
        <v>94.673573103987493</v>
      </c>
      <c r="F36" s="23">
        <f t="shared" si="6"/>
        <v>97.63812874641647</v>
      </c>
      <c r="G36" s="52" t="s">
        <v>103</v>
      </c>
    </row>
    <row r="37" spans="1:7" ht="14.65" customHeight="1" thickBot="1">
      <c r="A37" s="17" t="s">
        <v>19</v>
      </c>
      <c r="B37" s="22">
        <f t="shared" si="6"/>
        <v>100</v>
      </c>
      <c r="C37" s="22">
        <f t="shared" si="6"/>
        <v>31.696428571428573</v>
      </c>
      <c r="D37" s="22">
        <f t="shared" si="6"/>
        <v>33.035714285714285</v>
      </c>
      <c r="E37" s="22">
        <f t="shared" si="6"/>
        <v>17.410714285714285</v>
      </c>
      <c r="F37" s="22">
        <f t="shared" si="6"/>
        <v>21.428571428571427</v>
      </c>
      <c r="G37" s="51" t="s">
        <v>103</v>
      </c>
    </row>
    <row r="38" spans="1:7" ht="14.65" customHeight="1" thickBot="1">
      <c r="A38" s="19" t="s">
        <v>20</v>
      </c>
      <c r="B38" s="23">
        <f t="shared" si="6"/>
        <v>100</v>
      </c>
      <c r="C38" s="23">
        <f t="shared" si="6"/>
        <v>94.93781365917522</v>
      </c>
      <c r="D38" s="23">
        <f t="shared" si="6"/>
        <v>92.079423958106048</v>
      </c>
      <c r="E38" s="23">
        <f t="shared" si="6"/>
        <v>88.108226052803843</v>
      </c>
      <c r="F38" s="23">
        <f t="shared" si="6"/>
        <v>90.202923849007206</v>
      </c>
      <c r="G38" s="52" t="s">
        <v>103</v>
      </c>
    </row>
    <row r="39" spans="1:7" ht="14.65" customHeight="1" thickBot="1">
      <c r="A39" s="17" t="s">
        <v>21</v>
      </c>
      <c r="B39" s="22">
        <f t="shared" si="6"/>
        <v>100</v>
      </c>
      <c r="C39" s="22">
        <f t="shared" si="6"/>
        <v>101.88845524361072</v>
      </c>
      <c r="D39" s="22">
        <f t="shared" si="6"/>
        <v>98.892106257081707</v>
      </c>
      <c r="E39" s="22">
        <f t="shared" si="6"/>
        <v>95.555835326702763</v>
      </c>
      <c r="F39" s="22">
        <f t="shared" si="6"/>
        <v>102.03953166309958</v>
      </c>
      <c r="G39" s="51" t="s">
        <v>103</v>
      </c>
    </row>
    <row r="40" spans="1:7" ht="14.65" customHeight="1" thickBot="1">
      <c r="A40" s="16" t="s">
        <v>22</v>
      </c>
      <c r="B40" s="23">
        <f t="shared" si="6"/>
        <v>100</v>
      </c>
      <c r="C40" s="23">
        <f t="shared" si="6"/>
        <v>98.040973111395644</v>
      </c>
      <c r="D40" s="23">
        <f t="shared" si="6"/>
        <v>101.74135723431498</v>
      </c>
      <c r="E40" s="23">
        <f t="shared" si="6"/>
        <v>98.053777208706791</v>
      </c>
      <c r="F40" s="23">
        <f t="shared" si="6"/>
        <v>100.66581306017926</v>
      </c>
      <c r="G40" s="52" t="s">
        <v>103</v>
      </c>
    </row>
    <row r="41" spans="1:7" ht="14.65" customHeight="1">
      <c r="A41" s="338" t="s">
        <v>23</v>
      </c>
      <c r="B41" s="163">
        <f t="shared" si="6"/>
        <v>100</v>
      </c>
      <c r="C41" s="163">
        <f t="shared" si="6"/>
        <v>98.710232158211525</v>
      </c>
      <c r="D41" s="163">
        <f t="shared" si="6"/>
        <v>95.614789337919177</v>
      </c>
      <c r="E41" s="163">
        <f t="shared" si="6"/>
        <v>89.337919174548588</v>
      </c>
      <c r="F41" s="163">
        <f t="shared" si="6"/>
        <v>84.264832330180568</v>
      </c>
      <c r="G41" s="339" t="s">
        <v>103</v>
      </c>
    </row>
    <row r="42" spans="1:7" ht="14.65" customHeight="1">
      <c r="A42" s="337"/>
      <c r="B42" s="362" t="s">
        <v>151</v>
      </c>
      <c r="C42" s="362"/>
      <c r="D42" s="362"/>
      <c r="E42" s="362"/>
      <c r="F42" s="362"/>
      <c r="G42" s="362"/>
    </row>
    <row r="43" spans="1:7" ht="14.65" customHeight="1" thickBot="1">
      <c r="A43" s="157" t="s">
        <v>1</v>
      </c>
      <c r="B43" s="272">
        <f>B7*100/B$7</f>
        <v>100</v>
      </c>
      <c r="C43" s="272">
        <f>C7*100/C$7</f>
        <v>100</v>
      </c>
      <c r="D43" s="272">
        <f>D7*100/D$7</f>
        <v>100</v>
      </c>
      <c r="E43" s="272">
        <f>E7*100/E$7</f>
        <v>100</v>
      </c>
      <c r="F43" s="272">
        <f>F7*100/F$7</f>
        <v>100</v>
      </c>
      <c r="G43" s="177" t="s">
        <v>103</v>
      </c>
    </row>
    <row r="44" spans="1:7" ht="14.65" customHeight="1" thickBot="1">
      <c r="A44" s="14" t="s">
        <v>4</v>
      </c>
      <c r="B44" s="21">
        <f t="shared" ref="B44:F59" si="7">B8*100/B$7</f>
        <v>8.9846315293441368</v>
      </c>
      <c r="C44" s="21">
        <f t="shared" si="7"/>
        <v>10.049661124919949</v>
      </c>
      <c r="D44" s="21">
        <f t="shared" si="7"/>
        <v>11.090438194545277</v>
      </c>
      <c r="E44" s="21">
        <f t="shared" si="7"/>
        <v>12.747210105173014</v>
      </c>
      <c r="F44" s="21">
        <f t="shared" si="7"/>
        <v>13.512687406486739</v>
      </c>
      <c r="G44" s="54">
        <f t="shared" ref="G44:G59" si="8">F44-B44</f>
        <v>4.5280558771426023</v>
      </c>
    </row>
    <row r="45" spans="1:7" ht="14.65" customHeight="1" thickBot="1">
      <c r="A45" s="15" t="s">
        <v>13</v>
      </c>
      <c r="B45" s="20">
        <f t="shared" si="7"/>
        <v>0.12599572550310562</v>
      </c>
      <c r="C45" s="20">
        <f t="shared" si="7"/>
        <v>0.15562400834050061</v>
      </c>
      <c r="D45" s="20">
        <f t="shared" si="7"/>
        <v>0.15701661674776379</v>
      </c>
      <c r="E45" s="20">
        <f t="shared" si="7"/>
        <v>0.19034174539031767</v>
      </c>
      <c r="F45" s="20">
        <f>F9*100/F$7</f>
        <v>0.18879968657225557</v>
      </c>
      <c r="G45" s="53">
        <f t="shared" si="8"/>
        <v>6.2803961069149955E-2</v>
      </c>
    </row>
    <row r="46" spans="1:7" ht="14.65" customHeight="1" thickBot="1">
      <c r="A46" s="16" t="s">
        <v>14</v>
      </c>
      <c r="B46" s="21">
        <f t="shared" si="7"/>
        <v>1.7375378697364616</v>
      </c>
      <c r="C46" s="21">
        <f t="shared" si="7"/>
        <v>2.1587973187385838</v>
      </c>
      <c r="D46" s="21">
        <f t="shared" si="7"/>
        <v>2.435952415523372</v>
      </c>
      <c r="E46" s="21">
        <f t="shared" si="7"/>
        <v>3.0804252415232694</v>
      </c>
      <c r="F46" s="21">
        <f t="shared" si="7"/>
        <v>3.2399917590118918</v>
      </c>
      <c r="G46" s="54">
        <f t="shared" si="8"/>
        <v>1.5024538892754302</v>
      </c>
    </row>
    <row r="47" spans="1:7" ht="14.65" customHeight="1" thickBot="1">
      <c r="A47" s="17" t="s">
        <v>15</v>
      </c>
      <c r="B47" s="20">
        <f t="shared" si="7"/>
        <v>7.1210979341045695</v>
      </c>
      <c r="C47" s="20">
        <f t="shared" si="7"/>
        <v>7.7352397978408645</v>
      </c>
      <c r="D47" s="20">
        <f t="shared" si="7"/>
        <v>8.4974691622741414</v>
      </c>
      <c r="E47" s="20">
        <f t="shared" si="7"/>
        <v>9.4764431182594269</v>
      </c>
      <c r="F47" s="20">
        <f t="shared" si="7"/>
        <v>10.083895960902591</v>
      </c>
      <c r="G47" s="53">
        <f t="shared" si="8"/>
        <v>2.9627980267980218</v>
      </c>
    </row>
    <row r="48" spans="1:7" ht="14.65" customHeight="1" thickBot="1">
      <c r="A48" s="14" t="s">
        <v>24</v>
      </c>
      <c r="B48" s="21">
        <f t="shared" si="7"/>
        <v>85.885972197388853</v>
      </c>
      <c r="C48" s="21">
        <f t="shared" si="7"/>
        <v>84.860031327569104</v>
      </c>
      <c r="D48" s="21">
        <f t="shared" si="7"/>
        <v>83.799768358281526</v>
      </c>
      <c r="E48" s="21">
        <f t="shared" si="7"/>
        <v>82.392050472341907</v>
      </c>
      <c r="F48" s="21">
        <f t="shared" si="7"/>
        <v>81.426028688095485</v>
      </c>
      <c r="G48" s="54">
        <f t="shared" si="8"/>
        <v>-4.4599435092933675</v>
      </c>
    </row>
    <row r="49" spans="1:25" ht="14.65" customHeight="1" thickBot="1">
      <c r="A49" s="18" t="s">
        <v>17</v>
      </c>
      <c r="B49" s="20">
        <f t="shared" si="7"/>
        <v>22.219195799696877</v>
      </c>
      <c r="C49" s="20">
        <f t="shared" si="7"/>
        <v>22.064814611421554</v>
      </c>
      <c r="D49" s="20">
        <f t="shared" si="7"/>
        <v>21.506042607218713</v>
      </c>
      <c r="E49" s="20">
        <f t="shared" si="7"/>
        <v>21.684240104905399</v>
      </c>
      <c r="F49" s="20">
        <f t="shared" si="7"/>
        <v>21.392963412039272</v>
      </c>
      <c r="G49" s="53">
        <f t="shared" si="8"/>
        <v>-0.82623238765760476</v>
      </c>
    </row>
    <row r="50" spans="1:25" ht="14.65" customHeight="1" thickBot="1">
      <c r="A50" s="19" t="s">
        <v>18</v>
      </c>
      <c r="B50" s="21">
        <f t="shared" si="7"/>
        <v>25.185108441546504</v>
      </c>
      <c r="C50" s="21">
        <f t="shared" si="7"/>
        <v>25.578605331769772</v>
      </c>
      <c r="D50" s="21">
        <f t="shared" si="7"/>
        <v>24.865522865333769</v>
      </c>
      <c r="E50" s="21">
        <f t="shared" si="7"/>
        <v>23.864305403163218</v>
      </c>
      <c r="F50" s="21">
        <f t="shared" si="7"/>
        <v>24.157409627770779</v>
      </c>
      <c r="G50" s="54">
        <f t="shared" si="8"/>
        <v>-1.027698813775725</v>
      </c>
    </row>
    <row r="51" spans="1:25" ht="14.65" customHeight="1" thickBot="1">
      <c r="A51" s="17" t="s">
        <v>19</v>
      </c>
      <c r="B51" s="20">
        <f t="shared" si="7"/>
        <v>25.708809507497079</v>
      </c>
      <c r="C51" s="20">
        <f t="shared" si="7"/>
        <v>25.441061419946571</v>
      </c>
      <c r="D51" s="20">
        <f t="shared" si="7"/>
        <v>25.741608052757584</v>
      </c>
      <c r="E51" s="20">
        <f t="shared" si="7"/>
        <v>24.899811330853428</v>
      </c>
      <c r="F51" s="20">
        <f t="shared" si="7"/>
        <v>24.263799433263195</v>
      </c>
      <c r="G51" s="53">
        <f t="shared" si="8"/>
        <v>-1.4450100742338847</v>
      </c>
    </row>
    <row r="52" spans="1:25" ht="14.65" customHeight="1" thickBot="1">
      <c r="A52" s="19" t="s">
        <v>20</v>
      </c>
      <c r="B52" s="21">
        <f t="shared" si="7"/>
        <v>12.596564694794571</v>
      </c>
      <c r="C52" s="21">
        <f t="shared" si="7"/>
        <v>11.62144671187254</v>
      </c>
      <c r="D52" s="21">
        <f t="shared" si="7"/>
        <v>11.536838124309886</v>
      </c>
      <c r="E52" s="21">
        <f t="shared" si="7"/>
        <v>11.791988920705435</v>
      </c>
      <c r="F52" s="21">
        <f t="shared" si="7"/>
        <v>11.495502919809105</v>
      </c>
      <c r="G52" s="54">
        <f t="shared" si="8"/>
        <v>-1.1010617749854656</v>
      </c>
    </row>
    <row r="53" spans="1:25" ht="14.65" customHeight="1" thickBot="1">
      <c r="A53" s="17" t="s">
        <v>213</v>
      </c>
      <c r="B53" s="20">
        <f t="shared" si="7"/>
        <v>0.17629375385381488</v>
      </c>
      <c r="C53" s="20">
        <f t="shared" si="7"/>
        <v>0.15410325255867161</v>
      </c>
      <c r="D53" s="20">
        <f t="shared" si="7"/>
        <v>0.14975670866157687</v>
      </c>
      <c r="E53" s="20">
        <f t="shared" si="7"/>
        <v>0.15170471271442718</v>
      </c>
      <c r="F53" s="20">
        <f t="shared" si="7"/>
        <v>0.11635329521313424</v>
      </c>
      <c r="G53" s="53">
        <f t="shared" si="8"/>
        <v>-5.9940458640680636E-2</v>
      </c>
    </row>
    <row r="54" spans="1:25" ht="14.65" customHeight="1" thickBot="1">
      <c r="A54" s="14" t="s">
        <v>12</v>
      </c>
      <c r="B54" s="21">
        <f t="shared" si="7"/>
        <v>5.129396273267016</v>
      </c>
      <c r="C54" s="21">
        <f t="shared" si="7"/>
        <v>5.0903075475109452</v>
      </c>
      <c r="D54" s="21">
        <f t="shared" si="7"/>
        <v>5.1097934471731943</v>
      </c>
      <c r="E54" s="21">
        <f t="shared" si="7"/>
        <v>4.8607394224850804</v>
      </c>
      <c r="F54" s="21">
        <f t="shared" si="7"/>
        <v>5.0612839054177741</v>
      </c>
      <c r="G54" s="54">
        <f t="shared" si="8"/>
        <v>-6.8112367849241906E-2</v>
      </c>
    </row>
    <row r="55" spans="1:25" ht="14.65" customHeight="1" thickBot="1">
      <c r="A55" s="17" t="s">
        <v>19</v>
      </c>
      <c r="B55" s="20">
        <f t="shared" si="7"/>
        <v>3.7431090865644105E-2</v>
      </c>
      <c r="C55" s="20">
        <f t="shared" si="7"/>
        <v>1.1997073389984302E-2</v>
      </c>
      <c r="D55" s="20">
        <f t="shared" si="7"/>
        <v>1.2493795311112386E-2</v>
      </c>
      <c r="E55" s="20">
        <f t="shared" si="7"/>
        <v>6.5231353868386542E-3</v>
      </c>
      <c r="F55" s="20">
        <f t="shared" si="7"/>
        <v>8.1058899422793082E-3</v>
      </c>
      <c r="G55" s="53">
        <f t="shared" si="8"/>
        <v>-2.9325200923364797E-2</v>
      </c>
    </row>
    <row r="56" spans="1:25" ht="14.65" customHeight="1" thickBot="1">
      <c r="A56" s="19" t="s">
        <v>20</v>
      </c>
      <c r="B56" s="21">
        <f t="shared" si="7"/>
        <v>0.76583343498770962</v>
      </c>
      <c r="C56" s="21">
        <f t="shared" si="7"/>
        <v>0.73520093408199583</v>
      </c>
      <c r="D56" s="21">
        <f t="shared" si="7"/>
        <v>0.71248400287694957</v>
      </c>
      <c r="E56" s="21">
        <f t="shared" si="7"/>
        <v>0.67539540236037143</v>
      </c>
      <c r="F56" s="21">
        <f t="shared" si="7"/>
        <v>0.69811977127880542</v>
      </c>
      <c r="G56" s="54">
        <f t="shared" si="8"/>
        <v>-6.7713663708904193E-2</v>
      </c>
    </row>
    <row r="57" spans="1:25" ht="14.65" customHeight="1" thickBot="1">
      <c r="A57" s="17" t="s">
        <v>21</v>
      </c>
      <c r="B57" s="20">
        <f t="shared" si="7"/>
        <v>1.3272997979723711</v>
      </c>
      <c r="C57" s="20">
        <f t="shared" si="7"/>
        <v>1.3674973935935628</v>
      </c>
      <c r="D57" s="20">
        <f t="shared" si="7"/>
        <v>1.3261994887674027</v>
      </c>
      <c r="E57" s="20">
        <f t="shared" si="7"/>
        <v>1.2695025022078303</v>
      </c>
      <c r="F57" s="20">
        <f t="shared" si="7"/>
        <v>1.3687132912952875</v>
      </c>
      <c r="G57" s="53">
        <f t="shared" si="8"/>
        <v>4.1413493322916439E-2</v>
      </c>
    </row>
    <row r="58" spans="1:25" ht="14.65" customHeight="1" thickBot="1">
      <c r="A58" s="16" t="s">
        <v>22</v>
      </c>
      <c r="B58" s="21">
        <f t="shared" si="7"/>
        <v>2.61015017554179</v>
      </c>
      <c r="C58" s="21">
        <f t="shared" si="7"/>
        <v>2.5876504492143608</v>
      </c>
      <c r="D58" s="21">
        <f t="shared" si="7"/>
        <v>2.6831269605972707</v>
      </c>
      <c r="E58" s="21">
        <f t="shared" si="7"/>
        <v>2.5617523483287394</v>
      </c>
      <c r="F58" s="21">
        <f t="shared" si="7"/>
        <v>2.655354446924997</v>
      </c>
      <c r="G58" s="54">
        <f t="shared" si="8"/>
        <v>4.520427138320704E-2</v>
      </c>
    </row>
    <row r="59" spans="1:25" ht="14.65" customHeight="1" thickBot="1">
      <c r="A59" s="17" t="s">
        <v>23</v>
      </c>
      <c r="B59" s="20">
        <f t="shared" si="7"/>
        <v>0.38868177389950087</v>
      </c>
      <c r="C59" s="20">
        <f t="shared" si="7"/>
        <v>0.38796169723104168</v>
      </c>
      <c r="D59" s="20">
        <f t="shared" si="7"/>
        <v>0.37548919962045874</v>
      </c>
      <c r="E59" s="20">
        <f t="shared" si="7"/>
        <v>0.34756603420130061</v>
      </c>
      <c r="F59" s="20">
        <f t="shared" si="7"/>
        <v>0.33099050597640511</v>
      </c>
      <c r="G59" s="53">
        <f t="shared" si="8"/>
        <v>-5.7691267923095757E-2</v>
      </c>
    </row>
    <row r="60" spans="1:25" s="202" customFormat="1" ht="30" customHeight="1">
      <c r="A60" s="370" t="s">
        <v>127</v>
      </c>
      <c r="B60" s="370"/>
      <c r="C60" s="370"/>
      <c r="D60" s="370"/>
      <c r="E60" s="370"/>
      <c r="F60" s="370"/>
      <c r="G60" s="370"/>
      <c r="H60" s="224"/>
      <c r="I60" s="224"/>
      <c r="J60" s="224"/>
      <c r="K60" s="224"/>
      <c r="L60" s="224"/>
      <c r="M60" s="224"/>
      <c r="N60" s="224"/>
      <c r="O60" s="224"/>
      <c r="P60" s="224"/>
      <c r="Q60" s="224"/>
      <c r="R60" s="224"/>
      <c r="S60" s="224"/>
      <c r="T60" s="224"/>
      <c r="U60" s="224"/>
      <c r="V60" s="224"/>
      <c r="W60" s="224"/>
      <c r="X60" s="224"/>
      <c r="Y60" s="224"/>
    </row>
    <row r="61" spans="1:25" ht="14.65" customHeight="1"/>
    <row r="62" spans="1:25" ht="14.65" customHeight="1"/>
    <row r="63" spans="1:25" ht="14.65" customHeight="1"/>
    <row r="64" spans="1:25" ht="14.65" customHeight="1"/>
    <row r="65" ht="14.65" customHeight="1"/>
    <row r="66" ht="14.65" customHeight="1"/>
    <row r="67" ht="14.65" customHeight="1"/>
    <row r="68" ht="14.65" customHeight="1"/>
    <row r="69" ht="14.65" customHeight="1"/>
    <row r="70" ht="14.65" customHeight="1"/>
    <row r="71" ht="14.65" customHeight="1"/>
    <row r="72" ht="14.65" customHeight="1"/>
    <row r="73" ht="14.65" customHeight="1"/>
    <row r="74" ht="14.65" customHeight="1"/>
    <row r="75" ht="14.65" customHeight="1"/>
    <row r="76" ht="14.65" customHeight="1"/>
    <row r="77" ht="14.65" customHeight="1"/>
    <row r="78" ht="14.65" customHeight="1"/>
    <row r="79" ht="14.65" customHeight="1"/>
    <row r="80" ht="14.65" customHeight="1"/>
    <row r="81" ht="14.65" customHeight="1"/>
    <row r="82" ht="14.65" customHeight="1"/>
    <row r="83" ht="14.65" customHeight="1"/>
    <row r="84" ht="14.65" customHeight="1"/>
    <row r="85" ht="14.65" customHeight="1"/>
    <row r="86" ht="14.65" customHeight="1"/>
    <row r="87" ht="14.65" customHeight="1"/>
    <row r="88" ht="14.65" customHeight="1"/>
    <row r="89" ht="14.65" customHeight="1"/>
    <row r="90" ht="14.65" customHeight="1"/>
    <row r="91" ht="14.65" customHeight="1"/>
    <row r="92" ht="14.65" customHeight="1"/>
    <row r="93" ht="14.65" customHeight="1"/>
    <row r="94" ht="14.65" customHeight="1"/>
    <row r="95" ht="14.65" customHeight="1"/>
    <row r="96" ht="14.65" customHeight="1"/>
    <row r="97" ht="14.65" customHeight="1"/>
    <row r="98" ht="14.65" customHeight="1"/>
    <row r="99" ht="14.65" customHeight="1"/>
    <row r="100" ht="14.65" customHeight="1"/>
    <row r="101" ht="14.65" customHeight="1"/>
    <row r="102" ht="14.65" customHeight="1"/>
    <row r="103" ht="14.65" customHeight="1"/>
  </sheetData>
  <mergeCells count="4">
    <mergeCell ref="B6:G6"/>
    <mergeCell ref="B24:G24"/>
    <mergeCell ref="B42:G42"/>
    <mergeCell ref="A60:G60"/>
  </mergeCells>
  <hyperlinks>
    <hyperlink ref="A1" location="Inhalt!A1" display="Zurück zum Inhalt"/>
  </hyperlinks>
  <pageMargins left="0.7" right="0.7" top="0.78740157499999996" bottom="0.78740157499999996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5"/>
  <sheetViews>
    <sheetView workbookViewId="0">
      <selection activeCell="K12" sqref="K12"/>
    </sheetView>
  </sheetViews>
  <sheetFormatPr baseColWidth="10" defaultColWidth="10.81640625" defaultRowHeight="11.5"/>
  <cols>
    <col min="1" max="1" width="23.54296875" style="3" customWidth="1"/>
    <col min="2" max="10" width="10.54296875" style="3" customWidth="1"/>
    <col min="11" max="16384" width="10.81640625" style="3"/>
  </cols>
  <sheetData>
    <row r="1" spans="1:10" s="5" customFormat="1" ht="20.25" customHeight="1">
      <c r="A1" s="4" t="s">
        <v>0</v>
      </c>
      <c r="B1" s="4"/>
      <c r="C1" s="4"/>
      <c r="E1" s="4"/>
      <c r="F1" s="4"/>
      <c r="H1" s="4"/>
      <c r="I1" s="4"/>
    </row>
    <row r="2" spans="1:10" s="2" customFormat="1" ht="12.5">
      <c r="A2" s="1"/>
      <c r="B2" s="1"/>
      <c r="C2" s="1"/>
      <c r="E2" s="1"/>
      <c r="F2" s="1"/>
      <c r="H2" s="1"/>
      <c r="I2" s="1"/>
    </row>
    <row r="3" spans="1:10" s="2" customFormat="1" ht="14.65" customHeight="1">
      <c r="A3" s="9" t="s">
        <v>295</v>
      </c>
      <c r="B3" s="9"/>
      <c r="C3" s="9"/>
      <c r="E3" s="9"/>
      <c r="F3" s="9"/>
      <c r="H3" s="9"/>
      <c r="I3" s="9"/>
    </row>
    <row r="4" spans="1:10" ht="14.65" customHeight="1" thickBot="1"/>
    <row r="5" spans="1:10" s="11" customFormat="1" ht="24.75" customHeight="1" thickBot="1">
      <c r="A5" s="389" t="s">
        <v>183</v>
      </c>
      <c r="B5" s="390">
        <v>2011</v>
      </c>
      <c r="C5" s="390"/>
      <c r="D5" s="390"/>
      <c r="E5" s="390">
        <v>2015</v>
      </c>
      <c r="F5" s="390"/>
      <c r="G5" s="390"/>
      <c r="H5" s="390" t="s">
        <v>11</v>
      </c>
      <c r="I5" s="390"/>
      <c r="J5" s="390"/>
    </row>
    <row r="6" spans="1:10" s="11" customFormat="1" ht="45" customHeight="1" thickBot="1">
      <c r="A6" s="389"/>
      <c r="B6" s="199" t="s">
        <v>54</v>
      </c>
      <c r="C6" s="389" t="s">
        <v>111</v>
      </c>
      <c r="D6" s="389"/>
      <c r="E6" s="199" t="s">
        <v>54</v>
      </c>
      <c r="F6" s="389" t="s">
        <v>111</v>
      </c>
      <c r="G6" s="389"/>
      <c r="H6" s="199" t="s">
        <v>54</v>
      </c>
      <c r="I6" s="389" t="s">
        <v>111</v>
      </c>
      <c r="J6" s="389"/>
    </row>
    <row r="7" spans="1:10" s="11" customFormat="1" ht="15" customHeight="1" thickBot="1">
      <c r="A7" s="176"/>
      <c r="B7" s="401" t="s">
        <v>29</v>
      </c>
      <c r="C7" s="401"/>
      <c r="D7" s="401"/>
      <c r="E7" s="401"/>
      <c r="F7" s="401"/>
      <c r="G7" s="401"/>
      <c r="H7" s="401"/>
      <c r="I7" s="401"/>
      <c r="J7" s="401"/>
    </row>
    <row r="8" spans="1:10" ht="14.65" customHeight="1" thickBot="1">
      <c r="A8" s="176"/>
      <c r="B8" s="362" t="s">
        <v>5</v>
      </c>
      <c r="C8" s="362"/>
      <c r="D8" s="197" t="s">
        <v>50</v>
      </c>
      <c r="E8" s="362" t="s">
        <v>5</v>
      </c>
      <c r="F8" s="362"/>
      <c r="G8" s="197" t="s">
        <v>50</v>
      </c>
      <c r="H8" s="362" t="s">
        <v>5</v>
      </c>
      <c r="I8" s="362"/>
      <c r="J8" s="197" t="s">
        <v>50</v>
      </c>
    </row>
    <row r="9" spans="1:10" ht="14.65" customHeight="1" thickBot="1">
      <c r="A9" s="13" t="s">
        <v>1</v>
      </c>
      <c r="B9" s="146">
        <f>B15+B21</f>
        <v>154013</v>
      </c>
      <c r="C9" s="146">
        <f>C15+C21</f>
        <v>38691</v>
      </c>
      <c r="D9" s="143">
        <f>C9*100/B9</f>
        <v>25.121905293708974</v>
      </c>
      <c r="E9" s="146">
        <f>E15+E21</f>
        <v>170127</v>
      </c>
      <c r="F9" s="146">
        <f>F15+F21</f>
        <v>42014</v>
      </c>
      <c r="G9" s="143">
        <f>F9*100/E9</f>
        <v>24.695668529980544</v>
      </c>
      <c r="H9" s="177">
        <f>E9-B9</f>
        <v>16114</v>
      </c>
      <c r="I9" s="177">
        <f>F9-C9</f>
        <v>3323</v>
      </c>
      <c r="J9" s="167">
        <f>G9-D9</f>
        <v>-0.42623676372842922</v>
      </c>
    </row>
    <row r="10" spans="1:10" ht="14.65" customHeight="1" thickBot="1">
      <c r="A10" s="14" t="s">
        <v>181</v>
      </c>
      <c r="B10" s="23">
        <f t="shared" ref="B10:C12" si="0">B16+B22</f>
        <v>25696</v>
      </c>
      <c r="C10" s="23">
        <f t="shared" si="0"/>
        <v>4255</v>
      </c>
      <c r="D10" s="21">
        <f t="shared" ref="D10:D12" si="1">C10*100/B10</f>
        <v>16.558997509339974</v>
      </c>
      <c r="E10" s="23">
        <f t="shared" ref="E10:F11" si="2">E16+E22</f>
        <v>34127</v>
      </c>
      <c r="F10" s="23">
        <f>F16+F22</f>
        <v>6463</v>
      </c>
      <c r="G10" s="21">
        <f t="shared" ref="G10:G12" si="3">F10*100/E10</f>
        <v>18.938084214844551</v>
      </c>
      <c r="H10" s="52">
        <f t="shared" ref="H10:J12" si="4">E10-B10</f>
        <v>8431</v>
      </c>
      <c r="I10" s="52">
        <f t="shared" si="4"/>
        <v>2208</v>
      </c>
      <c r="J10" s="72">
        <f t="shared" si="4"/>
        <v>2.3790867055045766</v>
      </c>
    </row>
    <row r="11" spans="1:10" ht="14.65" customHeight="1" thickBot="1">
      <c r="A11" s="84" t="s">
        <v>182</v>
      </c>
      <c r="B11" s="144">
        <f t="shared" si="0"/>
        <v>103249</v>
      </c>
      <c r="C11" s="144">
        <f t="shared" si="0"/>
        <v>29920</v>
      </c>
      <c r="D11" s="20">
        <f t="shared" si="1"/>
        <v>28.978488895776231</v>
      </c>
      <c r="E11" s="144">
        <f t="shared" si="2"/>
        <v>108862</v>
      </c>
      <c r="F11" s="144">
        <f t="shared" si="2"/>
        <v>30654</v>
      </c>
      <c r="G11" s="20">
        <f t="shared" si="3"/>
        <v>28.158586099832817</v>
      </c>
      <c r="H11" s="178">
        <f t="shared" si="4"/>
        <v>5613</v>
      </c>
      <c r="I11" s="178">
        <f t="shared" si="4"/>
        <v>734</v>
      </c>
      <c r="J11" s="168">
        <f t="shared" si="4"/>
        <v>-0.81990279594341331</v>
      </c>
    </row>
    <row r="12" spans="1:10" ht="14.65" customHeight="1" thickBot="1">
      <c r="A12" s="14" t="s">
        <v>12</v>
      </c>
      <c r="B12" s="23">
        <f>B18+B24</f>
        <v>25068</v>
      </c>
      <c r="C12" s="23">
        <f t="shared" si="0"/>
        <v>4516</v>
      </c>
      <c r="D12" s="21">
        <f t="shared" si="1"/>
        <v>18.014999202170099</v>
      </c>
      <c r="E12" s="23">
        <f>E18+E24</f>
        <v>27138</v>
      </c>
      <c r="F12" s="23">
        <f>F18+F24</f>
        <v>4897</v>
      </c>
      <c r="G12" s="21">
        <f t="shared" si="3"/>
        <v>18.044808018276957</v>
      </c>
      <c r="H12" s="52">
        <f t="shared" si="4"/>
        <v>2070</v>
      </c>
      <c r="I12" s="52">
        <f t="shared" si="4"/>
        <v>381</v>
      </c>
      <c r="J12" s="72">
        <f t="shared" si="4"/>
        <v>2.9808816106857705E-2</v>
      </c>
    </row>
    <row r="13" spans="1:10" s="11" customFormat="1" ht="15" customHeight="1" thickBot="1">
      <c r="A13" s="176"/>
      <c r="B13" s="401" t="s">
        <v>30</v>
      </c>
      <c r="C13" s="401"/>
      <c r="D13" s="401"/>
      <c r="E13" s="401"/>
      <c r="F13" s="401"/>
      <c r="G13" s="401"/>
      <c r="H13" s="401"/>
      <c r="I13" s="401"/>
      <c r="J13" s="401"/>
    </row>
    <row r="14" spans="1:10" ht="14.65" customHeight="1" thickBot="1">
      <c r="A14" s="176"/>
      <c r="B14" s="362" t="s">
        <v>5</v>
      </c>
      <c r="C14" s="362"/>
      <c r="D14" s="197" t="s">
        <v>50</v>
      </c>
      <c r="E14" s="362" t="s">
        <v>5</v>
      </c>
      <c r="F14" s="362"/>
      <c r="G14" s="197" t="s">
        <v>50</v>
      </c>
      <c r="H14" s="362" t="s">
        <v>5</v>
      </c>
      <c r="I14" s="362"/>
      <c r="J14" s="197" t="s">
        <v>50</v>
      </c>
    </row>
    <row r="15" spans="1:10" ht="14.65" customHeight="1" thickBot="1">
      <c r="A15" s="13" t="s">
        <v>1</v>
      </c>
      <c r="B15" s="146">
        <f>SUM(B16:B18)</f>
        <v>90625</v>
      </c>
      <c r="C15" s="146">
        <f>SUM(C16:C18)</f>
        <v>33620</v>
      </c>
      <c r="D15" s="143">
        <f>C15*100/B15</f>
        <v>37.097931034482755</v>
      </c>
      <c r="E15" s="146">
        <f>SUM(E16:E18)</f>
        <v>102254</v>
      </c>
      <c r="F15" s="146">
        <f>SUM(F16:F18)</f>
        <v>36546</v>
      </c>
      <c r="G15" s="143">
        <f>F15*100/E15</f>
        <v>35.74041113306081</v>
      </c>
      <c r="H15" s="177">
        <f>E15-B15</f>
        <v>11629</v>
      </c>
      <c r="I15" s="177">
        <f>F15-C15</f>
        <v>2926</v>
      </c>
      <c r="J15" s="167">
        <f>G15-D15</f>
        <v>-1.357519901421945</v>
      </c>
    </row>
    <row r="16" spans="1:10" ht="14.65" customHeight="1" thickBot="1">
      <c r="A16" s="14" t="s">
        <v>181</v>
      </c>
      <c r="B16" s="23">
        <v>11610</v>
      </c>
      <c r="C16" s="23">
        <v>3454</v>
      </c>
      <c r="D16" s="21">
        <f t="shared" ref="D16:D18" si="5">C16*100/B16</f>
        <v>29.750215331610679</v>
      </c>
      <c r="E16" s="23">
        <v>18619</v>
      </c>
      <c r="F16" s="23">
        <f>5419</f>
        <v>5419</v>
      </c>
      <c r="G16" s="21">
        <f>F16*100/E16</f>
        <v>29.104678017079326</v>
      </c>
      <c r="H16" s="52">
        <f t="shared" ref="H16:J18" si="6">E16-B16</f>
        <v>7009</v>
      </c>
      <c r="I16" s="52">
        <f>F16-C16</f>
        <v>1965</v>
      </c>
      <c r="J16" s="72">
        <f t="shared" si="6"/>
        <v>-0.64553731453135299</v>
      </c>
    </row>
    <row r="17" spans="1:10" ht="14.65" customHeight="1" thickBot="1">
      <c r="A17" s="84" t="s">
        <v>182</v>
      </c>
      <c r="B17" s="144">
        <v>67933</v>
      </c>
      <c r="C17" s="144">
        <v>26394</v>
      </c>
      <c r="D17" s="20">
        <f t="shared" si="5"/>
        <v>38.852987502392061</v>
      </c>
      <c r="E17" s="144">
        <v>71469</v>
      </c>
      <c r="F17" s="144">
        <v>27162</v>
      </c>
      <c r="G17" s="20">
        <f t="shared" ref="G17" si="7">F17*100/E17</f>
        <v>38.005289006422366</v>
      </c>
      <c r="H17" s="178">
        <f t="shared" si="6"/>
        <v>3536</v>
      </c>
      <c r="I17" s="178">
        <f t="shared" si="6"/>
        <v>768</v>
      </c>
      <c r="J17" s="168">
        <f t="shared" si="6"/>
        <v>-0.84769849596969493</v>
      </c>
    </row>
    <row r="18" spans="1:10" ht="14.65" customHeight="1" thickBot="1">
      <c r="A18" s="14" t="s">
        <v>12</v>
      </c>
      <c r="B18" s="23">
        <v>11082</v>
      </c>
      <c r="C18" s="23">
        <v>3772</v>
      </c>
      <c r="D18" s="21">
        <f t="shared" si="5"/>
        <v>34.03717740480058</v>
      </c>
      <c r="E18" s="23">
        <v>12166</v>
      </c>
      <c r="F18" s="23">
        <v>3965</v>
      </c>
      <c r="G18" s="21">
        <f>F18*100/E18</f>
        <v>32.590826894624364</v>
      </c>
      <c r="H18" s="52">
        <f t="shared" si="6"/>
        <v>1084</v>
      </c>
      <c r="I18" s="52">
        <f>F18-C18</f>
        <v>193</v>
      </c>
      <c r="J18" s="72">
        <f t="shared" si="6"/>
        <v>-1.4463505101762166</v>
      </c>
    </row>
    <row r="19" spans="1:10" s="11" customFormat="1" ht="15" customHeight="1" thickBot="1">
      <c r="A19" s="176"/>
      <c r="B19" s="401" t="s">
        <v>41</v>
      </c>
      <c r="C19" s="401"/>
      <c r="D19" s="401"/>
      <c r="E19" s="401"/>
      <c r="F19" s="401"/>
      <c r="G19" s="401"/>
      <c r="H19" s="401"/>
      <c r="I19" s="401"/>
      <c r="J19" s="401"/>
    </row>
    <row r="20" spans="1:10" ht="14.65" customHeight="1" thickBot="1">
      <c r="A20" s="176"/>
      <c r="B20" s="362" t="s">
        <v>5</v>
      </c>
      <c r="C20" s="362"/>
      <c r="D20" s="197" t="s">
        <v>50</v>
      </c>
      <c r="E20" s="362" t="s">
        <v>5</v>
      </c>
      <c r="F20" s="362"/>
      <c r="G20" s="197" t="s">
        <v>50</v>
      </c>
      <c r="H20" s="362" t="s">
        <v>5</v>
      </c>
      <c r="I20" s="362"/>
      <c r="J20" s="197" t="s">
        <v>50</v>
      </c>
    </row>
    <row r="21" spans="1:10" ht="14.65" customHeight="1" thickBot="1">
      <c r="A21" s="13" t="s">
        <v>1</v>
      </c>
      <c r="B21" s="146">
        <f>SUM(B22:B24)</f>
        <v>63388</v>
      </c>
      <c r="C21" s="146">
        <f>SUM(C22:C24)</f>
        <v>5071</v>
      </c>
      <c r="D21" s="143">
        <f>C21*100/B21</f>
        <v>7.9999368965734838</v>
      </c>
      <c r="E21" s="146">
        <f>SUM(E22:E24)</f>
        <v>67873</v>
      </c>
      <c r="F21" s="146">
        <f>SUM(F22:F24)</f>
        <v>5468</v>
      </c>
      <c r="G21" s="143">
        <f>F21*100/E21</f>
        <v>8.0562226511278414</v>
      </c>
      <c r="H21" s="177">
        <f>E21-B21</f>
        <v>4485</v>
      </c>
      <c r="I21" s="177">
        <f>F21-C21</f>
        <v>397</v>
      </c>
      <c r="J21" s="167">
        <f>G21-D21</f>
        <v>5.6285754554357581E-2</v>
      </c>
    </row>
    <row r="22" spans="1:10" ht="14.65" customHeight="1" thickBot="1">
      <c r="A22" s="14" t="s">
        <v>181</v>
      </c>
      <c r="B22" s="23">
        <v>14086</v>
      </c>
      <c r="C22" s="23">
        <v>801</v>
      </c>
      <c r="D22" s="21">
        <f t="shared" ref="D22:D24" si="8">C22*100/B22</f>
        <v>5.6864972312934832</v>
      </c>
      <c r="E22" s="23">
        <v>15508</v>
      </c>
      <c r="F22" s="23">
        <v>1044</v>
      </c>
      <c r="G22" s="21">
        <f t="shared" ref="G22:G24" si="9">F22*100/E22</f>
        <v>6.7320092855300491</v>
      </c>
      <c r="H22" s="52">
        <f t="shared" ref="H22:J24" si="10">E22-B22</f>
        <v>1422</v>
      </c>
      <c r="I22" s="52">
        <f t="shared" si="10"/>
        <v>243</v>
      </c>
      <c r="J22" s="72">
        <f t="shared" si="10"/>
        <v>1.0455120542365659</v>
      </c>
    </row>
    <row r="23" spans="1:10" ht="14.65" customHeight="1" thickBot="1">
      <c r="A23" s="84" t="s">
        <v>182</v>
      </c>
      <c r="B23" s="144">
        <v>35316</v>
      </c>
      <c r="C23" s="144">
        <v>3526</v>
      </c>
      <c r="D23" s="20">
        <f t="shared" si="8"/>
        <v>9.9841431645712984</v>
      </c>
      <c r="E23" s="144">
        <v>37393</v>
      </c>
      <c r="F23" s="144">
        <v>3492</v>
      </c>
      <c r="G23" s="20">
        <f t="shared" si="9"/>
        <v>9.3386462706923759</v>
      </c>
      <c r="H23" s="178">
        <f t="shared" si="10"/>
        <v>2077</v>
      </c>
      <c r="I23" s="178">
        <f t="shared" si="10"/>
        <v>-34</v>
      </c>
      <c r="J23" s="168">
        <f t="shared" si="10"/>
        <v>-0.64549689387892251</v>
      </c>
    </row>
    <row r="24" spans="1:10" ht="14.65" customHeight="1" thickBot="1">
      <c r="A24" s="14" t="s">
        <v>12</v>
      </c>
      <c r="B24" s="23">
        <v>13986</v>
      </c>
      <c r="C24" s="23">
        <v>744</v>
      </c>
      <c r="D24" s="21">
        <f t="shared" si="8"/>
        <v>5.3196053196053192</v>
      </c>
      <c r="E24" s="23">
        <v>14972</v>
      </c>
      <c r="F24" s="23">
        <v>932</v>
      </c>
      <c r="G24" s="21">
        <f t="shared" si="9"/>
        <v>6.2249532460593109</v>
      </c>
      <c r="H24" s="52">
        <f t="shared" si="10"/>
        <v>986</v>
      </c>
      <c r="I24" s="52">
        <f t="shared" si="10"/>
        <v>188</v>
      </c>
      <c r="J24" s="72">
        <f t="shared" si="10"/>
        <v>0.90534792645399165</v>
      </c>
    </row>
    <row r="25" spans="1:10" s="283" customFormat="1" ht="30" customHeight="1">
      <c r="A25" s="370" t="s">
        <v>127</v>
      </c>
      <c r="B25" s="370"/>
      <c r="C25" s="370"/>
      <c r="D25" s="370"/>
      <c r="E25" s="370"/>
      <c r="F25" s="370"/>
      <c r="G25" s="370"/>
      <c r="H25" s="370"/>
      <c r="I25" s="370"/>
      <c r="J25" s="370"/>
    </row>
  </sheetData>
  <mergeCells count="20">
    <mergeCell ref="B19:J19"/>
    <mergeCell ref="B20:C20"/>
    <mergeCell ref="E20:F20"/>
    <mergeCell ref="H20:I20"/>
    <mergeCell ref="A25:J25"/>
    <mergeCell ref="B14:C14"/>
    <mergeCell ref="E14:F14"/>
    <mergeCell ref="H14:I14"/>
    <mergeCell ref="A5:A6"/>
    <mergeCell ref="B5:D5"/>
    <mergeCell ref="E5:G5"/>
    <mergeCell ref="H5:J5"/>
    <mergeCell ref="C6:D6"/>
    <mergeCell ref="F6:G6"/>
    <mergeCell ref="I6:J6"/>
    <mergeCell ref="B7:J7"/>
    <mergeCell ref="B8:C8"/>
    <mergeCell ref="E8:F8"/>
    <mergeCell ref="H8:I8"/>
    <mergeCell ref="B13:J13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1200" verticalDpi="1200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5"/>
  <sheetViews>
    <sheetView workbookViewId="0"/>
  </sheetViews>
  <sheetFormatPr baseColWidth="10" defaultColWidth="10.81640625" defaultRowHeight="11.5"/>
  <cols>
    <col min="1" max="1" width="23.54296875" style="3" customWidth="1"/>
    <col min="2" max="10" width="10.54296875" style="3" customWidth="1"/>
    <col min="11" max="16384" width="10.81640625" style="3"/>
  </cols>
  <sheetData>
    <row r="1" spans="1:10" s="5" customFormat="1" ht="20.25" customHeight="1">
      <c r="A1" s="4" t="s">
        <v>0</v>
      </c>
      <c r="B1" s="4"/>
      <c r="C1" s="4"/>
      <c r="E1" s="4"/>
      <c r="F1" s="4"/>
      <c r="H1" s="4"/>
      <c r="I1" s="4"/>
    </row>
    <row r="2" spans="1:10" s="2" customFormat="1" ht="12.5">
      <c r="A2" s="1"/>
      <c r="B2" s="1"/>
      <c r="C2" s="1"/>
      <c r="E2" s="1"/>
      <c r="F2" s="1"/>
      <c r="H2" s="1"/>
      <c r="I2" s="1"/>
    </row>
    <row r="3" spans="1:10" s="2" customFormat="1" ht="14.65" customHeight="1">
      <c r="A3" s="9" t="s">
        <v>296</v>
      </c>
      <c r="B3" s="9"/>
      <c r="C3" s="9"/>
      <c r="E3" s="9"/>
      <c r="F3" s="9"/>
      <c r="H3" s="9"/>
      <c r="I3" s="9"/>
    </row>
    <row r="4" spans="1:10" ht="14.65" customHeight="1" thickBot="1"/>
    <row r="5" spans="1:10" s="11" customFormat="1" ht="24.75" customHeight="1" thickBot="1">
      <c r="A5" s="389" t="s">
        <v>183</v>
      </c>
      <c r="B5" s="390">
        <v>2011</v>
      </c>
      <c r="C5" s="390"/>
      <c r="D5" s="390"/>
      <c r="E5" s="390">
        <v>2015</v>
      </c>
      <c r="F5" s="390"/>
      <c r="G5" s="390"/>
      <c r="H5" s="390" t="s">
        <v>11</v>
      </c>
      <c r="I5" s="390"/>
      <c r="J5" s="390"/>
    </row>
    <row r="6" spans="1:10" s="11" customFormat="1" ht="45" customHeight="1" thickBot="1">
      <c r="A6" s="389"/>
      <c r="B6" s="199" t="s">
        <v>54</v>
      </c>
      <c r="C6" s="389" t="s">
        <v>111</v>
      </c>
      <c r="D6" s="389"/>
      <c r="E6" s="199" t="s">
        <v>54</v>
      </c>
      <c r="F6" s="389" t="s">
        <v>111</v>
      </c>
      <c r="G6" s="389"/>
      <c r="H6" s="199" t="s">
        <v>54</v>
      </c>
      <c r="I6" s="389" t="s">
        <v>111</v>
      </c>
      <c r="J6" s="389"/>
    </row>
    <row r="7" spans="1:10" s="11" customFormat="1" ht="15" customHeight="1" thickBot="1">
      <c r="A7" s="176"/>
      <c r="B7" s="401" t="s">
        <v>29</v>
      </c>
      <c r="C7" s="401"/>
      <c r="D7" s="401"/>
      <c r="E7" s="401"/>
      <c r="F7" s="401"/>
      <c r="G7" s="401"/>
      <c r="H7" s="401"/>
      <c r="I7" s="401"/>
      <c r="J7" s="401"/>
    </row>
    <row r="8" spans="1:10" ht="14.65" customHeight="1" thickBot="1">
      <c r="A8" s="176"/>
      <c r="B8" s="362" t="s">
        <v>5</v>
      </c>
      <c r="C8" s="362"/>
      <c r="D8" s="197" t="s">
        <v>50</v>
      </c>
      <c r="E8" s="362" t="s">
        <v>5</v>
      </c>
      <c r="F8" s="362"/>
      <c r="G8" s="197" t="s">
        <v>50</v>
      </c>
      <c r="H8" s="362" t="s">
        <v>5</v>
      </c>
      <c r="I8" s="362"/>
      <c r="J8" s="197" t="s">
        <v>50</v>
      </c>
    </row>
    <row r="9" spans="1:10" ht="14.65" customHeight="1" thickBot="1">
      <c r="A9" s="13" t="s">
        <v>1</v>
      </c>
      <c r="B9" s="146">
        <f>B15+B21</f>
        <v>260151</v>
      </c>
      <c r="C9" s="146">
        <f>C15+C21</f>
        <v>53689</v>
      </c>
      <c r="D9" s="143">
        <f>C9*100/B9</f>
        <v>20.637629684298734</v>
      </c>
      <c r="E9" s="146">
        <f>E15+E21</f>
        <v>308033</v>
      </c>
      <c r="F9" s="146">
        <f>F15+F21</f>
        <v>62230</v>
      </c>
      <c r="G9" s="143">
        <f>F9*100/E9</f>
        <v>20.202380913733268</v>
      </c>
      <c r="H9" s="177">
        <f>E9-B9</f>
        <v>47882</v>
      </c>
      <c r="I9" s="177">
        <f>F9-C9</f>
        <v>8541</v>
      </c>
      <c r="J9" s="167">
        <f>G9-D9</f>
        <v>-0.43524877056546529</v>
      </c>
    </row>
    <row r="10" spans="1:10" ht="14.65" customHeight="1" thickBot="1">
      <c r="A10" s="14" t="s">
        <v>181</v>
      </c>
      <c r="B10" s="23">
        <f t="shared" ref="B10:C12" si="0">B16+B22</f>
        <v>52859</v>
      </c>
      <c r="C10" s="23">
        <f t="shared" si="0"/>
        <v>8624</v>
      </c>
      <c r="D10" s="21">
        <f t="shared" ref="D10:D12" si="1">C10*100/B10</f>
        <v>16.315102442346621</v>
      </c>
      <c r="E10" s="23">
        <f t="shared" ref="E10:F12" si="2">E16+E22</f>
        <v>69936</v>
      </c>
      <c r="F10" s="23">
        <f t="shared" si="2"/>
        <v>12542</v>
      </c>
      <c r="G10" s="21">
        <f t="shared" ref="G10:G12" si="3">F10*100/E10</f>
        <v>17.933539235872797</v>
      </c>
      <c r="H10" s="52">
        <f t="shared" ref="H10:J12" si="4">E10-B10</f>
        <v>17077</v>
      </c>
      <c r="I10" s="52">
        <f t="shared" si="4"/>
        <v>3918</v>
      </c>
      <c r="J10" s="72">
        <f t="shared" si="4"/>
        <v>1.6184367935261754</v>
      </c>
    </row>
    <row r="11" spans="1:10" ht="14.65" customHeight="1" thickBot="1">
      <c r="A11" s="84" t="s">
        <v>182</v>
      </c>
      <c r="B11" s="144">
        <f t="shared" si="0"/>
        <v>165122</v>
      </c>
      <c r="C11" s="144">
        <f t="shared" si="0"/>
        <v>38806</v>
      </c>
      <c r="D11" s="20">
        <f t="shared" si="1"/>
        <v>23.501411077869697</v>
      </c>
      <c r="E11" s="144">
        <f t="shared" si="2"/>
        <v>190635</v>
      </c>
      <c r="F11" s="144">
        <f t="shared" si="2"/>
        <v>43511</v>
      </c>
      <c r="G11" s="20">
        <f t="shared" si="3"/>
        <v>22.82424528549322</v>
      </c>
      <c r="H11" s="178">
        <f t="shared" si="4"/>
        <v>25513</v>
      </c>
      <c r="I11" s="178">
        <f t="shared" si="4"/>
        <v>4705</v>
      </c>
      <c r="J11" s="168">
        <f t="shared" si="4"/>
        <v>-0.67716579237647778</v>
      </c>
    </row>
    <row r="12" spans="1:10" ht="14.65" customHeight="1" thickBot="1">
      <c r="A12" s="14" t="s">
        <v>12</v>
      </c>
      <c r="B12" s="23">
        <f>B18+B24</f>
        <v>42170</v>
      </c>
      <c r="C12" s="23">
        <f t="shared" si="0"/>
        <v>6259</v>
      </c>
      <c r="D12" s="21">
        <f t="shared" si="1"/>
        <v>14.842304956129951</v>
      </c>
      <c r="E12" s="23">
        <f>E18+E24</f>
        <v>47462</v>
      </c>
      <c r="F12" s="23">
        <f t="shared" si="2"/>
        <v>6177</v>
      </c>
      <c r="G12" s="21">
        <f t="shared" si="3"/>
        <v>13.014622224095065</v>
      </c>
      <c r="H12" s="52">
        <f t="shared" si="4"/>
        <v>5292</v>
      </c>
      <c r="I12" s="52">
        <f t="shared" si="4"/>
        <v>-82</v>
      </c>
      <c r="J12" s="72">
        <f t="shared" si="4"/>
        <v>-1.8276827320348854</v>
      </c>
    </row>
    <row r="13" spans="1:10" s="11" customFormat="1" ht="15" customHeight="1" thickBot="1">
      <c r="A13" s="176"/>
      <c r="B13" s="401" t="s">
        <v>30</v>
      </c>
      <c r="C13" s="401"/>
      <c r="D13" s="401"/>
      <c r="E13" s="401"/>
      <c r="F13" s="401"/>
      <c r="G13" s="401"/>
      <c r="H13" s="401"/>
      <c r="I13" s="401"/>
      <c r="J13" s="401"/>
    </row>
    <row r="14" spans="1:10" ht="14.65" customHeight="1" thickBot="1">
      <c r="A14" s="176"/>
      <c r="B14" s="362" t="s">
        <v>5</v>
      </c>
      <c r="C14" s="362"/>
      <c r="D14" s="197" t="s">
        <v>50</v>
      </c>
      <c r="E14" s="362" t="s">
        <v>5</v>
      </c>
      <c r="F14" s="362"/>
      <c r="G14" s="197" t="s">
        <v>50</v>
      </c>
      <c r="H14" s="362" t="s">
        <v>5</v>
      </c>
      <c r="I14" s="362"/>
      <c r="J14" s="197" t="s">
        <v>50</v>
      </c>
    </row>
    <row r="15" spans="1:10" ht="14.65" customHeight="1" thickBot="1">
      <c r="A15" s="13" t="s">
        <v>1</v>
      </c>
      <c r="B15" s="146">
        <f>SUM(B16:B18)</f>
        <v>122655</v>
      </c>
      <c r="C15" s="146">
        <f>SUM(C16:C18)</f>
        <v>35276</v>
      </c>
      <c r="D15" s="143">
        <f>C15*100/B15</f>
        <v>28.760344054461701</v>
      </c>
      <c r="E15" s="146">
        <f>SUM(E16:E18)</f>
        <v>137203</v>
      </c>
      <c r="F15" s="146">
        <f>SUM(F16:F18)</f>
        <v>43245</v>
      </c>
      <c r="G15" s="143">
        <f>F15*100/E15</f>
        <v>31.518990109545708</v>
      </c>
      <c r="H15" s="177">
        <f>E15-B15</f>
        <v>14548</v>
      </c>
      <c r="I15" s="177">
        <f>F15-C15</f>
        <v>7969</v>
      </c>
      <c r="J15" s="167">
        <f>G15-D15</f>
        <v>2.7586460550840073</v>
      </c>
    </row>
    <row r="16" spans="1:10" ht="14.65" customHeight="1" thickBot="1">
      <c r="A16" s="14" t="s">
        <v>181</v>
      </c>
      <c r="B16" s="23">
        <v>19966</v>
      </c>
      <c r="C16" s="23">
        <v>4772</v>
      </c>
      <c r="D16" s="21">
        <f t="shared" ref="D16:D18" si="5">C16*100/B16</f>
        <v>23.900631072823799</v>
      </c>
      <c r="E16" s="23">
        <v>29686</v>
      </c>
      <c r="F16" s="23">
        <v>8602</v>
      </c>
      <c r="G16" s="21">
        <f t="shared" ref="G16:G18" si="6">F16*100/E16</f>
        <v>28.976621976689348</v>
      </c>
      <c r="H16" s="52">
        <f t="shared" ref="H16:J18" si="7">E16-B16</f>
        <v>9720</v>
      </c>
      <c r="I16" s="52">
        <f t="shared" si="7"/>
        <v>3830</v>
      </c>
      <c r="J16" s="72">
        <f t="shared" si="7"/>
        <v>5.0759909038655486</v>
      </c>
    </row>
    <row r="17" spans="1:10" ht="14.65" customHeight="1" thickBot="1">
      <c r="A17" s="84" t="s">
        <v>182</v>
      </c>
      <c r="B17" s="144">
        <v>90119</v>
      </c>
      <c r="C17" s="144">
        <v>25937</v>
      </c>
      <c r="D17" s="20">
        <f t="shared" si="5"/>
        <v>28.780834230295497</v>
      </c>
      <c r="E17" s="144">
        <v>96327</v>
      </c>
      <c r="F17" s="144">
        <v>30860</v>
      </c>
      <c r="G17" s="20">
        <f t="shared" si="6"/>
        <v>32.036708295701104</v>
      </c>
      <c r="H17" s="178">
        <f t="shared" si="7"/>
        <v>6208</v>
      </c>
      <c r="I17" s="178">
        <f t="shared" si="7"/>
        <v>4923</v>
      </c>
      <c r="J17" s="168">
        <f t="shared" si="7"/>
        <v>3.2558740654056066</v>
      </c>
    </row>
    <row r="18" spans="1:10" ht="14.65" customHeight="1" thickBot="1">
      <c r="A18" s="14" t="s">
        <v>12</v>
      </c>
      <c r="B18" s="23">
        <v>12570</v>
      </c>
      <c r="C18" s="23">
        <v>4567</v>
      </c>
      <c r="D18" s="21">
        <f t="shared" si="5"/>
        <v>36.332537788385046</v>
      </c>
      <c r="E18" s="23">
        <v>11190</v>
      </c>
      <c r="F18" s="23">
        <v>3783</v>
      </c>
      <c r="G18" s="21">
        <f t="shared" si="6"/>
        <v>33.806970509383376</v>
      </c>
      <c r="H18" s="52">
        <f t="shared" si="7"/>
        <v>-1380</v>
      </c>
      <c r="I18" s="52">
        <f t="shared" si="7"/>
        <v>-784</v>
      </c>
      <c r="J18" s="72">
        <f t="shared" si="7"/>
        <v>-2.5255672790016703</v>
      </c>
    </row>
    <row r="19" spans="1:10" s="11" customFormat="1" ht="15" customHeight="1" thickBot="1">
      <c r="A19" s="176"/>
      <c r="B19" s="401" t="s">
        <v>41</v>
      </c>
      <c r="C19" s="401"/>
      <c r="D19" s="401"/>
      <c r="E19" s="401"/>
      <c r="F19" s="401"/>
      <c r="G19" s="401"/>
      <c r="H19" s="401"/>
      <c r="I19" s="401"/>
      <c r="J19" s="401"/>
    </row>
    <row r="20" spans="1:10" ht="14.65" customHeight="1" thickBot="1">
      <c r="A20" s="176"/>
      <c r="B20" s="362" t="s">
        <v>5</v>
      </c>
      <c r="C20" s="362"/>
      <c r="D20" s="197" t="s">
        <v>50</v>
      </c>
      <c r="E20" s="362" t="s">
        <v>5</v>
      </c>
      <c r="F20" s="362"/>
      <c r="G20" s="197" t="s">
        <v>50</v>
      </c>
      <c r="H20" s="362" t="s">
        <v>5</v>
      </c>
      <c r="I20" s="362"/>
      <c r="J20" s="197" t="s">
        <v>50</v>
      </c>
    </row>
    <row r="21" spans="1:10" ht="14.65" customHeight="1" thickBot="1">
      <c r="A21" s="13" t="s">
        <v>1</v>
      </c>
      <c r="B21" s="146">
        <f>SUM(B22:B24)</f>
        <v>137496</v>
      </c>
      <c r="C21" s="146">
        <f>SUM(C22:C24)</f>
        <v>18413</v>
      </c>
      <c r="D21" s="143">
        <f>C21*100/B21</f>
        <v>13.391662302903358</v>
      </c>
      <c r="E21" s="146">
        <f>SUM(E22:E24)</f>
        <v>170830</v>
      </c>
      <c r="F21" s="146">
        <f>SUM(F22:F24)</f>
        <v>18985</v>
      </c>
      <c r="G21" s="143">
        <f>F21*100/E21</f>
        <v>11.11338757829421</v>
      </c>
      <c r="H21" s="177">
        <f>E21-B21</f>
        <v>33334</v>
      </c>
      <c r="I21" s="177">
        <f>F21-C21</f>
        <v>572</v>
      </c>
      <c r="J21" s="167">
        <f>G21-D21</f>
        <v>-2.2782747246091475</v>
      </c>
    </row>
    <row r="22" spans="1:10" ht="14.65" customHeight="1" thickBot="1">
      <c r="A22" s="14" t="s">
        <v>181</v>
      </c>
      <c r="B22" s="23">
        <v>32893</v>
      </c>
      <c r="C22" s="23">
        <v>3852</v>
      </c>
      <c r="D22" s="21">
        <f t="shared" ref="D22:D24" si="8">C22*100/B22</f>
        <v>11.710698324871553</v>
      </c>
      <c r="E22" s="23">
        <v>40250</v>
      </c>
      <c r="F22" s="23">
        <v>3940</v>
      </c>
      <c r="G22" s="21">
        <f t="shared" ref="G22:G24" si="9">F22*100/E22</f>
        <v>9.7888198757763973</v>
      </c>
      <c r="H22" s="52">
        <f t="shared" ref="H22:J24" si="10">E22-B22</f>
        <v>7357</v>
      </c>
      <c r="I22" s="52">
        <f t="shared" si="10"/>
        <v>88</v>
      </c>
      <c r="J22" s="72">
        <f t="shared" si="10"/>
        <v>-1.9218784490951553</v>
      </c>
    </row>
    <row r="23" spans="1:10" ht="14.65" customHeight="1" thickBot="1">
      <c r="A23" s="84" t="s">
        <v>182</v>
      </c>
      <c r="B23" s="144">
        <v>75003</v>
      </c>
      <c r="C23" s="144">
        <v>12869</v>
      </c>
      <c r="D23" s="20">
        <f t="shared" si="8"/>
        <v>17.157980347452767</v>
      </c>
      <c r="E23" s="144">
        <v>94308</v>
      </c>
      <c r="F23" s="144">
        <v>12651</v>
      </c>
      <c r="G23" s="20">
        <f t="shared" si="9"/>
        <v>13.414556559358697</v>
      </c>
      <c r="H23" s="178">
        <f t="shared" si="10"/>
        <v>19305</v>
      </c>
      <c r="I23" s="178">
        <f t="shared" si="10"/>
        <v>-218</v>
      </c>
      <c r="J23" s="168">
        <f t="shared" si="10"/>
        <v>-3.7434237880940699</v>
      </c>
    </row>
    <row r="24" spans="1:10" ht="14.65" customHeight="1" thickBot="1">
      <c r="A24" s="14" t="s">
        <v>12</v>
      </c>
      <c r="B24" s="23">
        <v>29600</v>
      </c>
      <c r="C24" s="23">
        <v>1692</v>
      </c>
      <c r="D24" s="21">
        <f t="shared" si="8"/>
        <v>5.7162162162162158</v>
      </c>
      <c r="E24" s="23">
        <v>36272</v>
      </c>
      <c r="F24" s="23">
        <v>2394</v>
      </c>
      <c r="G24" s="21">
        <f t="shared" si="9"/>
        <v>6.6001323334803708</v>
      </c>
      <c r="H24" s="52">
        <f t="shared" si="10"/>
        <v>6672</v>
      </c>
      <c r="I24" s="52">
        <f t="shared" si="10"/>
        <v>702</v>
      </c>
      <c r="J24" s="72">
        <f t="shared" si="10"/>
        <v>0.88391611726415498</v>
      </c>
    </row>
    <row r="25" spans="1:10" s="283" customFormat="1" ht="30" customHeight="1">
      <c r="A25" s="370" t="s">
        <v>127</v>
      </c>
      <c r="B25" s="370"/>
      <c r="C25" s="370"/>
      <c r="D25" s="370"/>
      <c r="E25" s="370"/>
      <c r="F25" s="370"/>
      <c r="G25" s="370"/>
      <c r="H25" s="370"/>
      <c r="I25" s="370"/>
      <c r="J25" s="370"/>
    </row>
  </sheetData>
  <mergeCells count="20">
    <mergeCell ref="B19:J19"/>
    <mergeCell ref="B20:C20"/>
    <mergeCell ref="E20:F20"/>
    <mergeCell ref="H20:I20"/>
    <mergeCell ref="A25:J25"/>
    <mergeCell ref="B14:C14"/>
    <mergeCell ref="E14:F14"/>
    <mergeCell ref="H14:I14"/>
    <mergeCell ref="A5:A6"/>
    <mergeCell ref="B5:D5"/>
    <mergeCell ref="E5:G5"/>
    <mergeCell ref="H5:J5"/>
    <mergeCell ref="C6:D6"/>
    <mergeCell ref="F6:G6"/>
    <mergeCell ref="I6:J6"/>
    <mergeCell ref="B7:J7"/>
    <mergeCell ref="B8:C8"/>
    <mergeCell ref="E8:F8"/>
    <mergeCell ref="H8:I8"/>
    <mergeCell ref="B13:J13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1200" verticalDpi="1200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5"/>
  <sheetViews>
    <sheetView workbookViewId="0"/>
  </sheetViews>
  <sheetFormatPr baseColWidth="10" defaultColWidth="10.81640625" defaultRowHeight="11.5"/>
  <cols>
    <col min="1" max="1" width="23.54296875" style="3" customWidth="1"/>
    <col min="2" max="10" width="10.54296875" style="3" customWidth="1"/>
    <col min="11" max="16384" width="10.81640625" style="3"/>
  </cols>
  <sheetData>
    <row r="1" spans="1:10" s="5" customFormat="1" ht="20.25" customHeight="1">
      <c r="A1" s="4" t="s">
        <v>0</v>
      </c>
      <c r="B1" s="4"/>
      <c r="C1" s="4"/>
      <c r="E1" s="4"/>
      <c r="F1" s="4"/>
      <c r="H1" s="4"/>
      <c r="I1" s="4"/>
    </row>
    <row r="2" spans="1:10" s="2" customFormat="1" ht="12.5">
      <c r="A2" s="1"/>
      <c r="B2" s="1"/>
      <c r="C2" s="1"/>
      <c r="E2" s="1"/>
      <c r="F2" s="1"/>
      <c r="H2" s="1"/>
      <c r="I2" s="1"/>
    </row>
    <row r="3" spans="1:10" s="2" customFormat="1" ht="14.65" customHeight="1">
      <c r="A3" s="9" t="s">
        <v>297</v>
      </c>
      <c r="B3" s="9"/>
      <c r="C3" s="9"/>
      <c r="E3" s="9"/>
      <c r="F3" s="9"/>
      <c r="H3" s="9"/>
      <c r="I3" s="9"/>
    </row>
    <row r="4" spans="1:10" ht="14.65" customHeight="1" thickBot="1"/>
    <row r="5" spans="1:10" s="11" customFormat="1" ht="24.75" customHeight="1" thickBot="1">
      <c r="A5" s="389" t="s">
        <v>183</v>
      </c>
      <c r="B5" s="390">
        <v>2011</v>
      </c>
      <c r="C5" s="390"/>
      <c r="D5" s="390"/>
      <c r="E5" s="390">
        <v>2015</v>
      </c>
      <c r="F5" s="390"/>
      <c r="G5" s="390"/>
      <c r="H5" s="390" t="s">
        <v>11</v>
      </c>
      <c r="I5" s="390"/>
      <c r="J5" s="390"/>
    </row>
    <row r="6" spans="1:10" s="11" customFormat="1" ht="45" customHeight="1" thickBot="1">
      <c r="A6" s="389"/>
      <c r="B6" s="199" t="s">
        <v>54</v>
      </c>
      <c r="C6" s="389" t="s">
        <v>111</v>
      </c>
      <c r="D6" s="389"/>
      <c r="E6" s="199" t="s">
        <v>54</v>
      </c>
      <c r="F6" s="389" t="s">
        <v>111</v>
      </c>
      <c r="G6" s="389"/>
      <c r="H6" s="199" t="s">
        <v>54</v>
      </c>
      <c r="I6" s="389" t="s">
        <v>111</v>
      </c>
      <c r="J6" s="389"/>
    </row>
    <row r="7" spans="1:10" s="11" customFormat="1" ht="15" customHeight="1" thickBot="1">
      <c r="A7" s="176"/>
      <c r="B7" s="401" t="s">
        <v>29</v>
      </c>
      <c r="C7" s="401"/>
      <c r="D7" s="401"/>
      <c r="E7" s="401"/>
      <c r="F7" s="401"/>
      <c r="G7" s="401"/>
      <c r="H7" s="401"/>
      <c r="I7" s="401"/>
      <c r="J7" s="401"/>
    </row>
    <row r="8" spans="1:10" ht="14.65" customHeight="1" thickBot="1">
      <c r="A8" s="176"/>
      <c r="B8" s="362" t="s">
        <v>5</v>
      </c>
      <c r="C8" s="362"/>
      <c r="D8" s="197" t="s">
        <v>50</v>
      </c>
      <c r="E8" s="362" t="s">
        <v>5</v>
      </c>
      <c r="F8" s="362"/>
      <c r="G8" s="197" t="s">
        <v>50</v>
      </c>
      <c r="H8" s="362" t="s">
        <v>5</v>
      </c>
      <c r="I8" s="362"/>
      <c r="J8" s="197" t="s">
        <v>50</v>
      </c>
    </row>
    <row r="9" spans="1:10" ht="14.65" customHeight="1" thickBot="1">
      <c r="A9" s="13" t="s">
        <v>1</v>
      </c>
      <c r="B9" s="146">
        <f>B15+B21</f>
        <v>93458</v>
      </c>
      <c r="C9" s="146">
        <f>C15+C21</f>
        <v>17241</v>
      </c>
      <c r="D9" s="143">
        <f>C9*100/B9</f>
        <v>18.447858931284642</v>
      </c>
      <c r="E9" s="146">
        <f>E15+E21</f>
        <v>103780</v>
      </c>
      <c r="F9" s="146">
        <f>F15+F21</f>
        <v>20017</v>
      </c>
      <c r="G9" s="143">
        <f>F9*100/E9</f>
        <v>19.287916746964733</v>
      </c>
      <c r="H9" s="177">
        <f>E9-B9</f>
        <v>10322</v>
      </c>
      <c r="I9" s="177">
        <f>F9-C9</f>
        <v>2776</v>
      </c>
      <c r="J9" s="167">
        <f>G9-D9</f>
        <v>0.84005781568009041</v>
      </c>
    </row>
    <row r="10" spans="1:10" ht="14.65" customHeight="1" thickBot="1">
      <c r="A10" s="14" t="s">
        <v>181</v>
      </c>
      <c r="B10" s="23">
        <f t="shared" ref="B10:C12" si="0">B16+B22</f>
        <v>14131</v>
      </c>
      <c r="C10" s="23">
        <f t="shared" si="0"/>
        <v>1651</v>
      </c>
      <c r="D10" s="21">
        <f t="shared" ref="D10:D12" si="1">C10*100/B10</f>
        <v>11.683532658693652</v>
      </c>
      <c r="E10" s="23">
        <f t="shared" ref="E10:F12" si="2">E16+E22</f>
        <v>19899</v>
      </c>
      <c r="F10" s="23">
        <f t="shared" si="2"/>
        <v>3066</v>
      </c>
      <c r="G10" s="21">
        <f t="shared" ref="G10:G12" si="3">F10*100/E10</f>
        <v>15.407809437660184</v>
      </c>
      <c r="H10" s="52">
        <f t="shared" ref="H10:J12" si="4">E10-B10</f>
        <v>5768</v>
      </c>
      <c r="I10" s="52">
        <f t="shared" si="4"/>
        <v>1415</v>
      </c>
      <c r="J10" s="72">
        <f t="shared" si="4"/>
        <v>3.7242767789665319</v>
      </c>
    </row>
    <row r="11" spans="1:10" ht="14.65" customHeight="1" thickBot="1">
      <c r="A11" s="84" t="s">
        <v>182</v>
      </c>
      <c r="B11" s="144">
        <f t="shared" si="0"/>
        <v>65087</v>
      </c>
      <c r="C11" s="144">
        <f t="shared" si="0"/>
        <v>13512</v>
      </c>
      <c r="D11" s="20">
        <f t="shared" si="1"/>
        <v>20.759905972006699</v>
      </c>
      <c r="E11" s="144">
        <f t="shared" si="2"/>
        <v>68362</v>
      </c>
      <c r="F11" s="144">
        <f t="shared" si="2"/>
        <v>15044</v>
      </c>
      <c r="G11" s="20">
        <f t="shared" si="3"/>
        <v>22.006377812234867</v>
      </c>
      <c r="H11" s="178">
        <f t="shared" si="4"/>
        <v>3275</v>
      </c>
      <c r="I11" s="178">
        <f t="shared" si="4"/>
        <v>1532</v>
      </c>
      <c r="J11" s="168">
        <f t="shared" si="4"/>
        <v>1.2464718402281676</v>
      </c>
    </row>
    <row r="12" spans="1:10" ht="14.65" customHeight="1" thickBot="1">
      <c r="A12" s="14" t="s">
        <v>12</v>
      </c>
      <c r="B12" s="23">
        <f>B18+B24</f>
        <v>14240</v>
      </c>
      <c r="C12" s="23">
        <f t="shared" si="0"/>
        <v>2078</v>
      </c>
      <c r="D12" s="21">
        <f t="shared" si="1"/>
        <v>14.592696629213483</v>
      </c>
      <c r="E12" s="23">
        <f>E18+E24</f>
        <v>15519</v>
      </c>
      <c r="F12" s="23">
        <f t="shared" si="2"/>
        <v>1907</v>
      </c>
      <c r="G12" s="21">
        <f t="shared" si="3"/>
        <v>12.288162897093885</v>
      </c>
      <c r="H12" s="52">
        <f t="shared" si="4"/>
        <v>1279</v>
      </c>
      <c r="I12" s="52">
        <f t="shared" si="4"/>
        <v>-171</v>
      </c>
      <c r="J12" s="72">
        <f t="shared" si="4"/>
        <v>-2.304533732119598</v>
      </c>
    </row>
    <row r="13" spans="1:10" s="11" customFormat="1" ht="15" customHeight="1" thickBot="1">
      <c r="A13" s="176"/>
      <c r="B13" s="401" t="s">
        <v>30</v>
      </c>
      <c r="C13" s="401"/>
      <c r="D13" s="401"/>
      <c r="E13" s="401"/>
      <c r="F13" s="401"/>
      <c r="G13" s="401"/>
      <c r="H13" s="401"/>
      <c r="I13" s="401"/>
      <c r="J13" s="401"/>
    </row>
    <row r="14" spans="1:10" ht="14.65" customHeight="1" thickBot="1">
      <c r="A14" s="176"/>
      <c r="B14" s="362" t="s">
        <v>5</v>
      </c>
      <c r="C14" s="362"/>
      <c r="D14" s="197" t="s">
        <v>50</v>
      </c>
      <c r="E14" s="362" t="s">
        <v>5</v>
      </c>
      <c r="F14" s="362"/>
      <c r="G14" s="197" t="s">
        <v>50</v>
      </c>
      <c r="H14" s="362" t="s">
        <v>5</v>
      </c>
      <c r="I14" s="362"/>
      <c r="J14" s="197" t="s">
        <v>50</v>
      </c>
    </row>
    <row r="15" spans="1:10" ht="14.65" customHeight="1" thickBot="1">
      <c r="A15" s="13" t="s">
        <v>1</v>
      </c>
      <c r="B15" s="146">
        <f>SUM(B16:B18)</f>
        <v>59079</v>
      </c>
      <c r="C15" s="146">
        <f>SUM(C16:C18)</f>
        <v>15545</v>
      </c>
      <c r="D15" s="143">
        <f>C15*100/B15</f>
        <v>26.312226002471267</v>
      </c>
      <c r="E15" s="146">
        <f>SUM(E16:E18)</f>
        <v>65214</v>
      </c>
      <c r="F15" s="146">
        <f>SUM(F16:F18)</f>
        <v>17835</v>
      </c>
      <c r="G15" s="143">
        <f>F15*100/E15</f>
        <v>27.348422117950133</v>
      </c>
      <c r="H15" s="177">
        <f>E15-B15</f>
        <v>6135</v>
      </c>
      <c r="I15" s="177">
        <f>F15-C15</f>
        <v>2290</v>
      </c>
      <c r="J15" s="167">
        <f>G15-D15</f>
        <v>1.0361961154788659</v>
      </c>
    </row>
    <row r="16" spans="1:10" ht="14.65" customHeight="1" thickBot="1">
      <c r="A16" s="14" t="s">
        <v>181</v>
      </c>
      <c r="B16" s="23">
        <v>6858</v>
      </c>
      <c r="C16" s="23">
        <v>1421</v>
      </c>
      <c r="D16" s="21">
        <f t="shared" ref="D16:D18" si="5">C16*100/B16</f>
        <v>20.720326625838435</v>
      </c>
      <c r="E16" s="23">
        <v>11487</v>
      </c>
      <c r="F16" s="23">
        <v>2720</v>
      </c>
      <c r="G16" s="21">
        <f t="shared" ref="G16:G18" si="6">F16*100/E16</f>
        <v>23.678941412030991</v>
      </c>
      <c r="H16" s="52">
        <f t="shared" ref="H16:J18" si="7">E16-B16</f>
        <v>4629</v>
      </c>
      <c r="I16" s="52">
        <f t="shared" si="7"/>
        <v>1299</v>
      </c>
      <c r="J16" s="72">
        <f t="shared" si="7"/>
        <v>2.9586147861925554</v>
      </c>
    </row>
    <row r="17" spans="1:10" ht="14.65" customHeight="1" thickBot="1">
      <c r="A17" s="84" t="s">
        <v>182</v>
      </c>
      <c r="B17" s="144">
        <v>46547</v>
      </c>
      <c r="C17" s="144">
        <v>12448</v>
      </c>
      <c r="D17" s="20">
        <f t="shared" si="5"/>
        <v>26.742862053408384</v>
      </c>
      <c r="E17" s="144">
        <v>47994</v>
      </c>
      <c r="F17" s="144">
        <v>13744</v>
      </c>
      <c r="G17" s="20">
        <f t="shared" si="6"/>
        <v>28.636912947451766</v>
      </c>
      <c r="H17" s="178">
        <f t="shared" si="7"/>
        <v>1447</v>
      </c>
      <c r="I17" s="178">
        <f t="shared" si="7"/>
        <v>1296</v>
      </c>
      <c r="J17" s="168">
        <f t="shared" si="7"/>
        <v>1.8940508940433816</v>
      </c>
    </row>
    <row r="18" spans="1:10" ht="14.65" customHeight="1" thickBot="1">
      <c r="A18" s="14" t="s">
        <v>12</v>
      </c>
      <c r="B18" s="23">
        <v>5674</v>
      </c>
      <c r="C18" s="23">
        <v>1676</v>
      </c>
      <c r="D18" s="21">
        <f t="shared" si="5"/>
        <v>29.538244624603454</v>
      </c>
      <c r="E18" s="23">
        <v>5733</v>
      </c>
      <c r="F18" s="23">
        <v>1371</v>
      </c>
      <c r="G18" s="21">
        <f t="shared" si="6"/>
        <v>23.914181057038199</v>
      </c>
      <c r="H18" s="52">
        <f t="shared" si="7"/>
        <v>59</v>
      </c>
      <c r="I18" s="52">
        <f t="shared" si="7"/>
        <v>-305</v>
      </c>
      <c r="J18" s="72">
        <f t="shared" si="7"/>
        <v>-5.6240635675652548</v>
      </c>
    </row>
    <row r="19" spans="1:10" s="11" customFormat="1" ht="15" customHeight="1" thickBot="1">
      <c r="A19" s="176"/>
      <c r="B19" s="401" t="s">
        <v>41</v>
      </c>
      <c r="C19" s="401"/>
      <c r="D19" s="401"/>
      <c r="E19" s="401"/>
      <c r="F19" s="401"/>
      <c r="G19" s="401"/>
      <c r="H19" s="401"/>
      <c r="I19" s="401"/>
      <c r="J19" s="401"/>
    </row>
    <row r="20" spans="1:10" ht="14.65" customHeight="1" thickBot="1">
      <c r="A20" s="176"/>
      <c r="B20" s="362" t="s">
        <v>5</v>
      </c>
      <c r="C20" s="362"/>
      <c r="D20" s="197" t="s">
        <v>50</v>
      </c>
      <c r="E20" s="362" t="s">
        <v>5</v>
      </c>
      <c r="F20" s="362"/>
      <c r="G20" s="197" t="s">
        <v>50</v>
      </c>
      <c r="H20" s="362" t="s">
        <v>5</v>
      </c>
      <c r="I20" s="362"/>
      <c r="J20" s="197" t="s">
        <v>50</v>
      </c>
    </row>
    <row r="21" spans="1:10" ht="14.65" customHeight="1" thickBot="1">
      <c r="A21" s="13" t="s">
        <v>1</v>
      </c>
      <c r="B21" s="146">
        <f>SUM(B22:B24)</f>
        <v>34379</v>
      </c>
      <c r="C21" s="146">
        <f>SUM(C22:C24)</f>
        <v>1696</v>
      </c>
      <c r="D21" s="143">
        <f>C21*100/B21</f>
        <v>4.9332441315919606</v>
      </c>
      <c r="E21" s="146">
        <f>SUM(E22:E24)</f>
        <v>38566</v>
      </c>
      <c r="F21" s="146">
        <f>SUM(F22:F24)</f>
        <v>2182</v>
      </c>
      <c r="G21" s="143">
        <f>F21*100/E21</f>
        <v>5.6578333246901416</v>
      </c>
      <c r="H21" s="177">
        <f>E21-B21</f>
        <v>4187</v>
      </c>
      <c r="I21" s="177">
        <f>F21-C21</f>
        <v>486</v>
      </c>
      <c r="J21" s="167">
        <f>G21-D21</f>
        <v>0.72458919309818093</v>
      </c>
    </row>
    <row r="22" spans="1:10" ht="14.65" customHeight="1" thickBot="1">
      <c r="A22" s="14" t="s">
        <v>181</v>
      </c>
      <c r="B22" s="23">
        <v>7273</v>
      </c>
      <c r="C22" s="23">
        <v>230</v>
      </c>
      <c r="D22" s="21">
        <f t="shared" ref="D22:D24" si="8">C22*100/B22</f>
        <v>3.1623814106970989</v>
      </c>
      <c r="E22" s="23">
        <v>8412</v>
      </c>
      <c r="F22" s="23">
        <v>346</v>
      </c>
      <c r="G22" s="21">
        <f t="shared" ref="G22:G24" si="9">F22*100/E22</f>
        <v>4.1131716595339993</v>
      </c>
      <c r="H22" s="52">
        <f t="shared" ref="H22:J24" si="10">E22-B22</f>
        <v>1139</v>
      </c>
      <c r="I22" s="52">
        <f t="shared" si="10"/>
        <v>116</v>
      </c>
      <c r="J22" s="72">
        <f t="shared" si="10"/>
        <v>0.95079024883690044</v>
      </c>
    </row>
    <row r="23" spans="1:10" ht="14.65" customHeight="1" thickBot="1">
      <c r="A23" s="84" t="s">
        <v>182</v>
      </c>
      <c r="B23" s="144">
        <v>18540</v>
      </c>
      <c r="C23" s="144">
        <v>1064</v>
      </c>
      <c r="D23" s="20">
        <f t="shared" si="8"/>
        <v>5.738942826321467</v>
      </c>
      <c r="E23" s="144">
        <v>20368</v>
      </c>
      <c r="F23" s="144">
        <v>1300</v>
      </c>
      <c r="G23" s="20">
        <f t="shared" si="9"/>
        <v>6.3825608798114688</v>
      </c>
      <c r="H23" s="178">
        <f t="shared" si="10"/>
        <v>1828</v>
      </c>
      <c r="I23" s="178">
        <f t="shared" si="10"/>
        <v>236</v>
      </c>
      <c r="J23" s="168">
        <f t="shared" si="10"/>
        <v>0.64361805349000178</v>
      </c>
    </row>
    <row r="24" spans="1:10" ht="14.65" customHeight="1" thickBot="1">
      <c r="A24" s="14" t="s">
        <v>12</v>
      </c>
      <c r="B24" s="23">
        <v>8566</v>
      </c>
      <c r="C24" s="23">
        <v>402</v>
      </c>
      <c r="D24" s="21">
        <f t="shared" si="8"/>
        <v>4.6929722157366331</v>
      </c>
      <c r="E24" s="23">
        <v>9786</v>
      </c>
      <c r="F24" s="23">
        <v>536</v>
      </c>
      <c r="G24" s="21">
        <f t="shared" si="9"/>
        <v>5.4772123441651335</v>
      </c>
      <c r="H24" s="52">
        <f t="shared" si="10"/>
        <v>1220</v>
      </c>
      <c r="I24" s="52">
        <f t="shared" si="10"/>
        <v>134</v>
      </c>
      <c r="J24" s="72">
        <f t="shared" si="10"/>
        <v>0.78424012842850033</v>
      </c>
    </row>
    <row r="25" spans="1:10" s="283" customFormat="1" ht="30" customHeight="1">
      <c r="A25" s="370" t="s">
        <v>127</v>
      </c>
      <c r="B25" s="370"/>
      <c r="C25" s="370"/>
      <c r="D25" s="370"/>
      <c r="E25" s="370"/>
      <c r="F25" s="370"/>
      <c r="G25" s="370"/>
      <c r="H25" s="370"/>
      <c r="I25" s="370"/>
      <c r="J25" s="370"/>
    </row>
  </sheetData>
  <mergeCells count="20">
    <mergeCell ref="B19:J19"/>
    <mergeCell ref="B20:C20"/>
    <mergeCell ref="E20:F20"/>
    <mergeCell ref="H20:I20"/>
    <mergeCell ref="A25:J25"/>
    <mergeCell ref="B14:C14"/>
    <mergeCell ref="E14:F14"/>
    <mergeCell ref="H14:I14"/>
    <mergeCell ref="A5:A6"/>
    <mergeCell ref="B5:D5"/>
    <mergeCell ref="E5:G5"/>
    <mergeCell ref="H5:J5"/>
    <mergeCell ref="C6:D6"/>
    <mergeCell ref="F6:G6"/>
    <mergeCell ref="I6:J6"/>
    <mergeCell ref="B7:J7"/>
    <mergeCell ref="B8:C8"/>
    <mergeCell ref="E8:F8"/>
    <mergeCell ref="H8:I8"/>
    <mergeCell ref="B13:J13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1200" verticalDpi="1200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7"/>
  <sheetViews>
    <sheetView workbookViewId="0"/>
  </sheetViews>
  <sheetFormatPr baseColWidth="10" defaultColWidth="10.81640625" defaultRowHeight="11.5"/>
  <cols>
    <col min="1" max="1" width="23.54296875" style="3" customWidth="1"/>
    <col min="2" max="16" width="10.54296875" style="3" customWidth="1"/>
    <col min="17" max="16384" width="10.81640625" style="3"/>
  </cols>
  <sheetData>
    <row r="1" spans="1:16" s="5" customFormat="1" ht="20.25" customHeight="1">
      <c r="A1" s="4" t="s">
        <v>0</v>
      </c>
      <c r="B1" s="4"/>
      <c r="C1" s="4"/>
      <c r="E1" s="4"/>
      <c r="F1" s="4"/>
      <c r="H1" s="4"/>
      <c r="I1" s="4"/>
      <c r="K1" s="4"/>
      <c r="L1" s="4"/>
      <c r="N1" s="4"/>
      <c r="O1" s="4"/>
    </row>
    <row r="2" spans="1:16" s="2" customFormat="1" ht="12.5">
      <c r="A2" s="1"/>
      <c r="B2" s="1"/>
      <c r="C2" s="1"/>
      <c r="E2" s="1"/>
      <c r="F2" s="1"/>
      <c r="H2" s="1"/>
      <c r="I2" s="1"/>
      <c r="K2" s="1"/>
      <c r="L2" s="1"/>
      <c r="N2" s="1"/>
      <c r="O2" s="1"/>
    </row>
    <row r="3" spans="1:16" s="2" customFormat="1" ht="14.65" customHeight="1">
      <c r="A3" s="9" t="s">
        <v>298</v>
      </c>
      <c r="B3" s="9"/>
      <c r="C3" s="9"/>
      <c r="D3" s="282"/>
      <c r="E3" s="9"/>
      <c r="F3" s="9"/>
      <c r="G3" s="282"/>
      <c r="H3" s="9"/>
      <c r="I3" s="9"/>
      <c r="J3" s="282"/>
      <c r="K3" s="9"/>
      <c r="L3" s="9"/>
      <c r="N3" s="9"/>
      <c r="O3" s="9"/>
    </row>
    <row r="4" spans="1:16" ht="14.65" customHeight="1" thickBot="1"/>
    <row r="5" spans="1:16" s="11" customFormat="1" ht="20" customHeight="1" thickBot="1">
      <c r="A5" s="389" t="s">
        <v>82</v>
      </c>
      <c r="B5" s="394" t="s">
        <v>239</v>
      </c>
      <c r="C5" s="395"/>
      <c r="D5" s="395"/>
      <c r="E5" s="395"/>
      <c r="F5" s="395"/>
      <c r="G5" s="395"/>
      <c r="H5" s="395"/>
      <c r="I5" s="395"/>
      <c r="J5" s="395"/>
      <c r="K5" s="395"/>
      <c r="L5" s="395"/>
      <c r="M5" s="395"/>
      <c r="N5" s="395"/>
      <c r="O5" s="395"/>
      <c r="P5" s="396"/>
    </row>
    <row r="6" spans="1:16" s="11" customFormat="1" ht="20" customHeight="1" thickBot="1">
      <c r="A6" s="389"/>
      <c r="B6" s="390">
        <v>2011</v>
      </c>
      <c r="C6" s="390"/>
      <c r="D6" s="390"/>
      <c r="E6" s="390"/>
      <c r="F6" s="390"/>
      <c r="G6" s="390">
        <v>2015</v>
      </c>
      <c r="H6" s="390"/>
      <c r="I6" s="390"/>
      <c r="J6" s="390"/>
      <c r="K6" s="390"/>
      <c r="L6" s="390" t="s">
        <v>11</v>
      </c>
      <c r="M6" s="390"/>
      <c r="N6" s="390"/>
      <c r="O6" s="390"/>
      <c r="P6" s="390"/>
    </row>
    <row r="7" spans="1:16" s="11" customFormat="1" ht="20.25" customHeight="1" thickBot="1">
      <c r="A7" s="389"/>
      <c r="B7" s="389" t="s">
        <v>177</v>
      </c>
      <c r="C7" s="390" t="s">
        <v>75</v>
      </c>
      <c r="D7" s="390"/>
      <c r="E7" s="390"/>
      <c r="F7" s="390"/>
      <c r="G7" s="389" t="s">
        <v>177</v>
      </c>
      <c r="H7" s="390" t="s">
        <v>75</v>
      </c>
      <c r="I7" s="390"/>
      <c r="J7" s="390"/>
      <c r="K7" s="390"/>
      <c r="L7" s="389" t="s">
        <v>177</v>
      </c>
      <c r="M7" s="390" t="s">
        <v>75</v>
      </c>
      <c r="N7" s="390"/>
      <c r="O7" s="390"/>
      <c r="P7" s="390"/>
    </row>
    <row r="8" spans="1:16" s="11" customFormat="1" ht="35.65" customHeight="1" thickBot="1">
      <c r="A8" s="389"/>
      <c r="B8" s="389"/>
      <c r="C8" s="209" t="s">
        <v>61</v>
      </c>
      <c r="D8" s="209" t="s">
        <v>184</v>
      </c>
      <c r="E8" s="209" t="s">
        <v>185</v>
      </c>
      <c r="F8" s="209" t="s">
        <v>62</v>
      </c>
      <c r="G8" s="389"/>
      <c r="H8" s="209" t="s">
        <v>61</v>
      </c>
      <c r="I8" s="209" t="s">
        <v>184</v>
      </c>
      <c r="J8" s="209" t="s">
        <v>185</v>
      </c>
      <c r="K8" s="209" t="s">
        <v>62</v>
      </c>
      <c r="L8" s="389"/>
      <c r="M8" s="209" t="s">
        <v>61</v>
      </c>
      <c r="N8" s="209" t="s">
        <v>184</v>
      </c>
      <c r="O8" s="209" t="s">
        <v>185</v>
      </c>
      <c r="P8" s="209" t="s">
        <v>62</v>
      </c>
    </row>
    <row r="9" spans="1:16" ht="14.65" customHeight="1" thickBot="1">
      <c r="A9" s="139"/>
      <c r="B9" s="401" t="s">
        <v>238</v>
      </c>
      <c r="C9" s="401"/>
      <c r="D9" s="401"/>
      <c r="E9" s="401"/>
      <c r="F9" s="401"/>
      <c r="G9" s="401"/>
      <c r="H9" s="401"/>
      <c r="I9" s="401"/>
      <c r="J9" s="401"/>
      <c r="K9" s="401"/>
      <c r="L9" s="401"/>
      <c r="M9" s="401"/>
      <c r="N9" s="401"/>
      <c r="O9" s="401"/>
      <c r="P9" s="401"/>
    </row>
    <row r="10" spans="1:16" ht="14.65" customHeight="1" thickBot="1">
      <c r="A10" s="139"/>
      <c r="B10" s="362" t="s">
        <v>5</v>
      </c>
      <c r="C10" s="362"/>
      <c r="D10" s="362"/>
      <c r="E10" s="362"/>
      <c r="F10" s="362"/>
      <c r="G10" s="362"/>
      <c r="H10" s="362"/>
      <c r="I10" s="362"/>
      <c r="J10" s="362"/>
      <c r="K10" s="362"/>
      <c r="L10" s="362"/>
      <c r="M10" s="362"/>
      <c r="N10" s="362"/>
      <c r="O10" s="362"/>
      <c r="P10" s="362"/>
    </row>
    <row r="11" spans="1:16" ht="14.65" customHeight="1" thickBot="1">
      <c r="A11" s="26" t="s">
        <v>1</v>
      </c>
      <c r="B11" s="146">
        <f>SUM(B12:B18)</f>
        <v>791288</v>
      </c>
      <c r="C11" s="146">
        <f t="shared" ref="C11:K11" si="0">SUM(C12:C18)</f>
        <v>170964</v>
      </c>
      <c r="D11" s="146">
        <f t="shared" si="0"/>
        <v>274551</v>
      </c>
      <c r="E11" s="146">
        <f t="shared" si="0"/>
        <v>220210</v>
      </c>
      <c r="F11" s="146">
        <f t="shared" si="0"/>
        <v>125563</v>
      </c>
      <c r="G11" s="146">
        <f t="shared" si="0"/>
        <v>865961</v>
      </c>
      <c r="H11" s="146">
        <f t="shared" si="0"/>
        <v>181375</v>
      </c>
      <c r="I11" s="146">
        <f t="shared" si="0"/>
        <v>298270</v>
      </c>
      <c r="J11" s="146">
        <f t="shared" si="0"/>
        <v>243678</v>
      </c>
      <c r="K11" s="146">
        <f t="shared" si="0"/>
        <v>142638</v>
      </c>
      <c r="L11" s="177">
        <f>G11-B11</f>
        <v>74673</v>
      </c>
      <c r="M11" s="177">
        <f t="shared" ref="M11:P11" si="1">H11-C11</f>
        <v>10411</v>
      </c>
      <c r="N11" s="177">
        <f t="shared" si="1"/>
        <v>23719</v>
      </c>
      <c r="O11" s="177">
        <f t="shared" si="1"/>
        <v>23468</v>
      </c>
      <c r="P11" s="177">
        <f t="shared" si="1"/>
        <v>17075</v>
      </c>
    </row>
    <row r="12" spans="1:16" ht="14.65" customHeight="1" thickBot="1">
      <c r="A12" s="27" t="s">
        <v>2</v>
      </c>
      <c r="B12" s="23">
        <f>SUM(C12:F12)</f>
        <v>296205</v>
      </c>
      <c r="C12" s="23">
        <v>54992</v>
      </c>
      <c r="D12" s="23">
        <v>90145</v>
      </c>
      <c r="E12" s="23">
        <v>87851</v>
      </c>
      <c r="F12" s="23">
        <v>63217</v>
      </c>
      <c r="G12" s="23">
        <f>SUM(H12:K12)</f>
        <v>332918</v>
      </c>
      <c r="H12" s="23">
        <v>59665</v>
      </c>
      <c r="I12" s="23">
        <v>105017</v>
      </c>
      <c r="J12" s="23">
        <v>99494</v>
      </c>
      <c r="K12" s="23">
        <v>68742</v>
      </c>
      <c r="L12" s="52">
        <f t="shared" ref="L12:L18" si="2">G12-B12</f>
        <v>36713</v>
      </c>
      <c r="M12" s="52">
        <f t="shared" ref="M12:M18" si="3">H12-C12</f>
        <v>4673</v>
      </c>
      <c r="N12" s="52">
        <f t="shared" ref="N12:N18" si="4">I12-D12</f>
        <v>14872</v>
      </c>
      <c r="O12" s="52">
        <f t="shared" ref="O12:O18" si="5">J12-E12</f>
        <v>11643</v>
      </c>
      <c r="P12" s="52">
        <f t="shared" ref="P12:P18" si="6">K12-F12</f>
        <v>5525</v>
      </c>
    </row>
    <row r="13" spans="1:16" ht="14.65" customHeight="1" thickBot="1">
      <c r="A13" s="30" t="s">
        <v>52</v>
      </c>
      <c r="B13" s="144">
        <f t="shared" ref="B13:B18" si="7">SUM(C13:F13)</f>
        <v>138197</v>
      </c>
      <c r="C13" s="144">
        <v>29209</v>
      </c>
      <c r="D13" s="22">
        <v>53939</v>
      </c>
      <c r="E13" s="144">
        <v>39436</v>
      </c>
      <c r="F13" s="144">
        <v>15613</v>
      </c>
      <c r="G13" s="144">
        <f t="shared" ref="G13:G18" si="8">SUM(H13:K13)</f>
        <v>143709</v>
      </c>
      <c r="H13" s="144">
        <v>29465</v>
      </c>
      <c r="I13" s="22">
        <v>54068</v>
      </c>
      <c r="J13" s="144">
        <v>41524</v>
      </c>
      <c r="K13" s="144">
        <v>18652</v>
      </c>
      <c r="L13" s="178">
        <f t="shared" si="2"/>
        <v>5512</v>
      </c>
      <c r="M13" s="51">
        <f t="shared" si="3"/>
        <v>256</v>
      </c>
      <c r="N13" s="178">
        <f t="shared" si="4"/>
        <v>129</v>
      </c>
      <c r="O13" s="178">
        <f t="shared" si="5"/>
        <v>2088</v>
      </c>
      <c r="P13" s="51">
        <f t="shared" si="6"/>
        <v>3039</v>
      </c>
    </row>
    <row r="14" spans="1:16" ht="14.65" customHeight="1" thickBot="1">
      <c r="A14" s="27" t="s">
        <v>110</v>
      </c>
      <c r="B14" s="147">
        <f t="shared" si="7"/>
        <v>168429</v>
      </c>
      <c r="C14" s="147">
        <v>36512</v>
      </c>
      <c r="D14" s="23">
        <v>65621</v>
      </c>
      <c r="E14" s="147">
        <v>47642</v>
      </c>
      <c r="F14" s="147">
        <v>18654</v>
      </c>
      <c r="G14" s="147">
        <f t="shared" si="8"/>
        <v>161572</v>
      </c>
      <c r="H14" s="147">
        <v>34199</v>
      </c>
      <c r="I14" s="23">
        <v>61416</v>
      </c>
      <c r="J14" s="147">
        <v>46656</v>
      </c>
      <c r="K14" s="147">
        <v>19301</v>
      </c>
      <c r="L14" s="179">
        <f t="shared" si="2"/>
        <v>-6857</v>
      </c>
      <c r="M14" s="52">
        <f t="shared" si="3"/>
        <v>-2313</v>
      </c>
      <c r="N14" s="179">
        <f t="shared" si="4"/>
        <v>-4205</v>
      </c>
      <c r="O14" s="179">
        <f t="shared" si="5"/>
        <v>-986</v>
      </c>
      <c r="P14" s="52">
        <f t="shared" si="6"/>
        <v>647</v>
      </c>
    </row>
    <row r="15" spans="1:16" ht="14.65" customHeight="1" thickBot="1">
      <c r="A15" s="30" t="s">
        <v>8</v>
      </c>
      <c r="B15" s="144">
        <f t="shared" si="7"/>
        <v>38691</v>
      </c>
      <c r="C15" s="144">
        <v>7679</v>
      </c>
      <c r="D15" s="22">
        <v>13604</v>
      </c>
      <c r="E15" s="144">
        <v>11744</v>
      </c>
      <c r="F15" s="144">
        <v>5664</v>
      </c>
      <c r="G15" s="144">
        <f t="shared" si="8"/>
        <v>42014</v>
      </c>
      <c r="H15" s="144">
        <v>9189</v>
      </c>
      <c r="I15" s="22">
        <v>14316</v>
      </c>
      <c r="J15" s="144">
        <v>13176</v>
      </c>
      <c r="K15" s="144">
        <v>5333</v>
      </c>
      <c r="L15" s="178">
        <f t="shared" si="2"/>
        <v>3323</v>
      </c>
      <c r="M15" s="51">
        <f t="shared" si="3"/>
        <v>1510</v>
      </c>
      <c r="N15" s="178">
        <f t="shared" si="4"/>
        <v>712</v>
      </c>
      <c r="O15" s="178">
        <f t="shared" si="5"/>
        <v>1432</v>
      </c>
      <c r="P15" s="51">
        <f t="shared" si="6"/>
        <v>-331</v>
      </c>
    </row>
    <row r="16" spans="1:16" ht="14.65" customHeight="1" thickBot="1">
      <c r="A16" s="27" t="s">
        <v>51</v>
      </c>
      <c r="B16" s="147">
        <f t="shared" si="7"/>
        <v>53689</v>
      </c>
      <c r="C16" s="147">
        <v>16821</v>
      </c>
      <c r="D16" s="23">
        <v>17989</v>
      </c>
      <c r="E16" s="147">
        <v>11752</v>
      </c>
      <c r="F16" s="147">
        <v>7127</v>
      </c>
      <c r="G16" s="147">
        <f t="shared" si="8"/>
        <v>62230</v>
      </c>
      <c r="H16" s="147">
        <v>18350</v>
      </c>
      <c r="I16" s="23">
        <v>20616</v>
      </c>
      <c r="J16" s="147">
        <v>14514</v>
      </c>
      <c r="K16" s="147">
        <v>8750</v>
      </c>
      <c r="L16" s="179">
        <f t="shared" si="2"/>
        <v>8541</v>
      </c>
      <c r="M16" s="52">
        <f t="shared" si="3"/>
        <v>1529</v>
      </c>
      <c r="N16" s="179">
        <f t="shared" si="4"/>
        <v>2627</v>
      </c>
      <c r="O16" s="179">
        <f t="shared" si="5"/>
        <v>2762</v>
      </c>
      <c r="P16" s="52">
        <f t="shared" si="6"/>
        <v>1623</v>
      </c>
    </row>
    <row r="17" spans="1:16" ht="14.65" customHeight="1" thickBot="1">
      <c r="A17" s="30" t="s">
        <v>9</v>
      </c>
      <c r="B17" s="144">
        <f t="shared" si="7"/>
        <v>17241</v>
      </c>
      <c r="C17" s="144">
        <v>5427</v>
      </c>
      <c r="D17" s="22">
        <v>6223</v>
      </c>
      <c r="E17" s="144">
        <v>4085</v>
      </c>
      <c r="F17" s="144">
        <v>1506</v>
      </c>
      <c r="G17" s="144">
        <f t="shared" si="8"/>
        <v>20017</v>
      </c>
      <c r="H17" s="144">
        <v>6128</v>
      </c>
      <c r="I17" s="22">
        <v>7820</v>
      </c>
      <c r="J17" s="144">
        <v>4211</v>
      </c>
      <c r="K17" s="144">
        <v>1858</v>
      </c>
      <c r="L17" s="178">
        <f t="shared" si="2"/>
        <v>2776</v>
      </c>
      <c r="M17" s="51">
        <f t="shared" si="3"/>
        <v>701</v>
      </c>
      <c r="N17" s="178">
        <f t="shared" si="4"/>
        <v>1597</v>
      </c>
      <c r="O17" s="178">
        <f t="shared" si="5"/>
        <v>126</v>
      </c>
      <c r="P17" s="51">
        <f t="shared" si="6"/>
        <v>352</v>
      </c>
    </row>
    <row r="18" spans="1:16" ht="14.65" customHeight="1" thickBot="1">
      <c r="A18" s="27" t="s">
        <v>6</v>
      </c>
      <c r="B18" s="23">
        <f t="shared" si="7"/>
        <v>78836</v>
      </c>
      <c r="C18" s="23">
        <v>20324</v>
      </c>
      <c r="D18" s="23">
        <v>27030</v>
      </c>
      <c r="E18" s="23">
        <v>17700</v>
      </c>
      <c r="F18" s="23">
        <v>13782</v>
      </c>
      <c r="G18" s="23">
        <f t="shared" si="8"/>
        <v>103501</v>
      </c>
      <c r="H18" s="23">
        <v>24379</v>
      </c>
      <c r="I18" s="23">
        <v>35017</v>
      </c>
      <c r="J18" s="23">
        <v>24103</v>
      </c>
      <c r="K18" s="23">
        <v>20002</v>
      </c>
      <c r="L18" s="52">
        <f t="shared" si="2"/>
        <v>24665</v>
      </c>
      <c r="M18" s="52">
        <f t="shared" si="3"/>
        <v>4055</v>
      </c>
      <c r="N18" s="52">
        <f t="shared" si="4"/>
        <v>7987</v>
      </c>
      <c r="O18" s="52">
        <f t="shared" si="5"/>
        <v>6403</v>
      </c>
      <c r="P18" s="52">
        <f t="shared" si="6"/>
        <v>6220</v>
      </c>
    </row>
    <row r="19" spans="1:16" ht="14.65" customHeight="1" thickBot="1">
      <c r="A19" s="139"/>
      <c r="B19" s="423" t="s">
        <v>76</v>
      </c>
      <c r="C19" s="423"/>
      <c r="D19" s="423"/>
      <c r="E19" s="423"/>
      <c r="F19" s="423"/>
      <c r="G19" s="423"/>
      <c r="H19" s="423"/>
      <c r="I19" s="423"/>
      <c r="J19" s="423"/>
      <c r="K19" s="423"/>
      <c r="L19" s="423" t="s">
        <v>124</v>
      </c>
      <c r="M19" s="423"/>
      <c r="N19" s="423"/>
      <c r="O19" s="423"/>
      <c r="P19" s="423"/>
    </row>
    <row r="20" spans="1:16" ht="14.65" customHeight="1" thickBot="1">
      <c r="A20" s="26" t="s">
        <v>1</v>
      </c>
      <c r="B20" s="272">
        <f>B11*100/$B11</f>
        <v>100</v>
      </c>
      <c r="C20" s="143">
        <f t="shared" ref="C20:F20" si="9">C11*100/$B11</f>
        <v>21.605787020654933</v>
      </c>
      <c r="D20" s="143">
        <f t="shared" si="9"/>
        <v>34.696722305911372</v>
      </c>
      <c r="E20" s="143">
        <f t="shared" si="9"/>
        <v>27.829311198956638</v>
      </c>
      <c r="F20" s="143">
        <f t="shared" si="9"/>
        <v>15.868179474477055</v>
      </c>
      <c r="G20" s="272">
        <f>G11*100/$G11</f>
        <v>100</v>
      </c>
      <c r="H20" s="143">
        <f t="shared" ref="H20:K20" si="10">H11*100/$G11</f>
        <v>20.944938628875896</v>
      </c>
      <c r="I20" s="143">
        <f t="shared" si="10"/>
        <v>34.443814444299456</v>
      </c>
      <c r="J20" s="143">
        <f t="shared" si="10"/>
        <v>28.1396044394609</v>
      </c>
      <c r="K20" s="143">
        <f t="shared" si="10"/>
        <v>16.471642487363749</v>
      </c>
      <c r="L20" s="203" t="s">
        <v>103</v>
      </c>
      <c r="M20" s="204">
        <f t="shared" ref="M20:M27" si="11">H20-C20</f>
        <v>-0.66084839177903731</v>
      </c>
      <c r="N20" s="204">
        <f t="shared" ref="N20:N27" si="12">I20-D20</f>
        <v>-0.25290786161191647</v>
      </c>
      <c r="O20" s="204">
        <f t="shared" ref="O20:O27" si="13">J20-E20</f>
        <v>0.31029324050426155</v>
      </c>
      <c r="P20" s="204">
        <f t="shared" ref="P20:P27" si="14">K20-F20</f>
        <v>0.60346301288669402</v>
      </c>
    </row>
    <row r="21" spans="1:16" ht="14.65" customHeight="1" thickBot="1">
      <c r="A21" s="27" t="s">
        <v>2</v>
      </c>
      <c r="B21" s="270">
        <f t="shared" ref="B21:F21" si="15">B12*100/$B12</f>
        <v>100</v>
      </c>
      <c r="C21" s="21">
        <f t="shared" si="15"/>
        <v>18.565520501004372</v>
      </c>
      <c r="D21" s="21">
        <f t="shared" si="15"/>
        <v>30.433314765112002</v>
      </c>
      <c r="E21" s="21">
        <f t="shared" si="15"/>
        <v>29.658851133505511</v>
      </c>
      <c r="F21" s="21">
        <f t="shared" si="15"/>
        <v>21.342313600378116</v>
      </c>
      <c r="G21" s="270">
        <f t="shared" ref="G21:K21" si="16">G12*100/$G12</f>
        <v>100</v>
      </c>
      <c r="H21" s="21">
        <f t="shared" si="16"/>
        <v>17.921830600928757</v>
      </c>
      <c r="I21" s="21">
        <f t="shared" si="16"/>
        <v>31.544404327792428</v>
      </c>
      <c r="J21" s="21">
        <f t="shared" si="16"/>
        <v>29.885437254819504</v>
      </c>
      <c r="K21" s="21">
        <f t="shared" si="16"/>
        <v>20.648327816459307</v>
      </c>
      <c r="L21" s="23" t="s">
        <v>103</v>
      </c>
      <c r="M21" s="54">
        <f t="shared" si="11"/>
        <v>-0.64368990007561422</v>
      </c>
      <c r="N21" s="54">
        <f t="shared" si="12"/>
        <v>1.1110895626804265</v>
      </c>
      <c r="O21" s="54">
        <f t="shared" si="13"/>
        <v>0.22658612131399281</v>
      </c>
      <c r="P21" s="54">
        <f t="shared" si="14"/>
        <v>-0.69398578391880861</v>
      </c>
    </row>
    <row r="22" spans="1:16" ht="14.65" customHeight="1" thickBot="1">
      <c r="A22" s="30" t="s">
        <v>52</v>
      </c>
      <c r="B22" s="271">
        <f t="shared" ref="B22:F22" si="17">B13*100/$B13</f>
        <v>100</v>
      </c>
      <c r="C22" s="207">
        <f t="shared" si="17"/>
        <v>21.135769951590845</v>
      </c>
      <c r="D22" s="20">
        <f t="shared" si="17"/>
        <v>39.030514410587784</v>
      </c>
      <c r="E22" s="207">
        <f t="shared" si="17"/>
        <v>28.536075312778134</v>
      </c>
      <c r="F22" s="207">
        <f t="shared" si="17"/>
        <v>11.297640325043236</v>
      </c>
      <c r="G22" s="22">
        <f t="shared" ref="G22:K22" si="18">G13*100/$G13</f>
        <v>100</v>
      </c>
      <c r="H22" s="207">
        <f t="shared" si="18"/>
        <v>20.503239184741386</v>
      </c>
      <c r="I22" s="207">
        <f t="shared" si="18"/>
        <v>37.623252545073726</v>
      </c>
      <c r="J22" s="20">
        <f t="shared" si="18"/>
        <v>28.894502084072673</v>
      </c>
      <c r="K22" s="207">
        <f t="shared" si="18"/>
        <v>12.979006186112214</v>
      </c>
      <c r="L22" s="144" t="s">
        <v>103</v>
      </c>
      <c r="M22" s="53">
        <f t="shared" si="11"/>
        <v>-0.63253076684945952</v>
      </c>
      <c r="N22" s="205">
        <f t="shared" si="12"/>
        <v>-1.4072618655140587</v>
      </c>
      <c r="O22" s="205">
        <f t="shared" si="13"/>
        <v>0.35842677129453904</v>
      </c>
      <c r="P22" s="53">
        <f t="shared" si="14"/>
        <v>1.6813658610689775</v>
      </c>
    </row>
    <row r="23" spans="1:16" ht="14.65" customHeight="1" thickBot="1">
      <c r="A23" s="27" t="s">
        <v>110</v>
      </c>
      <c r="B23" s="273">
        <f t="shared" ref="B23:F23" si="19">B14*100/$B14</f>
        <v>100</v>
      </c>
      <c r="C23" s="208">
        <f t="shared" si="19"/>
        <v>21.677977070456986</v>
      </c>
      <c r="D23" s="21">
        <f t="shared" si="19"/>
        <v>38.960630295257943</v>
      </c>
      <c r="E23" s="208">
        <f t="shared" si="19"/>
        <v>28.286102749526506</v>
      </c>
      <c r="F23" s="208">
        <f t="shared" si="19"/>
        <v>11.075289884758563</v>
      </c>
      <c r="G23" s="270">
        <f t="shared" ref="G23:K23" si="20">G14*100/$G14</f>
        <v>100</v>
      </c>
      <c r="H23" s="208">
        <f t="shared" si="20"/>
        <v>21.166414972891342</v>
      </c>
      <c r="I23" s="208">
        <f t="shared" si="20"/>
        <v>38.011536652390262</v>
      </c>
      <c r="J23" s="21">
        <f t="shared" si="20"/>
        <v>28.876290446364468</v>
      </c>
      <c r="K23" s="208">
        <f t="shared" si="20"/>
        <v>11.945757928353922</v>
      </c>
      <c r="L23" s="147" t="s">
        <v>103</v>
      </c>
      <c r="M23" s="54">
        <f t="shared" si="11"/>
        <v>-0.51156209756564408</v>
      </c>
      <c r="N23" s="206">
        <f t="shared" si="12"/>
        <v>-0.94909364286768039</v>
      </c>
      <c r="O23" s="206">
        <f t="shared" si="13"/>
        <v>0.59018769683796179</v>
      </c>
      <c r="P23" s="54">
        <f t="shared" si="14"/>
        <v>0.87046804359535912</v>
      </c>
    </row>
    <row r="24" spans="1:16" ht="14.65" customHeight="1" thickBot="1">
      <c r="A24" s="30" t="s">
        <v>8</v>
      </c>
      <c r="B24" s="271">
        <f t="shared" ref="B24:F24" si="21">B15*100/$B15</f>
        <v>100</v>
      </c>
      <c r="C24" s="207">
        <f t="shared" si="21"/>
        <v>19.846992840712311</v>
      </c>
      <c r="D24" s="20">
        <f t="shared" si="21"/>
        <v>35.160631671448144</v>
      </c>
      <c r="E24" s="207">
        <f t="shared" si="21"/>
        <v>30.353312139774108</v>
      </c>
      <c r="F24" s="207">
        <f t="shared" si="21"/>
        <v>14.639063348065442</v>
      </c>
      <c r="G24" s="22">
        <f t="shared" ref="G24:K24" si="22">G15*100/$G15</f>
        <v>100</v>
      </c>
      <c r="H24" s="207">
        <f t="shared" si="22"/>
        <v>21.871281001570907</v>
      </c>
      <c r="I24" s="207">
        <f t="shared" si="22"/>
        <v>34.074356166991954</v>
      </c>
      <c r="J24" s="20">
        <f t="shared" si="22"/>
        <v>31.360974913124195</v>
      </c>
      <c r="K24" s="207">
        <f t="shared" si="22"/>
        <v>12.693387918312943</v>
      </c>
      <c r="L24" s="144" t="s">
        <v>103</v>
      </c>
      <c r="M24" s="53">
        <f t="shared" si="11"/>
        <v>2.0242881608585961</v>
      </c>
      <c r="N24" s="205">
        <f t="shared" si="12"/>
        <v>-1.0862755044561894</v>
      </c>
      <c r="O24" s="205">
        <f t="shared" si="13"/>
        <v>1.0076627733500878</v>
      </c>
      <c r="P24" s="53">
        <f t="shared" si="14"/>
        <v>-1.9456754297524981</v>
      </c>
    </row>
    <row r="25" spans="1:16" ht="14.65" customHeight="1" thickBot="1">
      <c r="A25" s="27" t="s">
        <v>51</v>
      </c>
      <c r="B25" s="273">
        <f t="shared" ref="B25:F25" si="23">B16*100/$B16</f>
        <v>100</v>
      </c>
      <c r="C25" s="208">
        <f t="shared" si="23"/>
        <v>31.330440127400397</v>
      </c>
      <c r="D25" s="21">
        <f t="shared" si="23"/>
        <v>33.5059323138818</v>
      </c>
      <c r="E25" s="208">
        <f t="shared" si="23"/>
        <v>21.889027547542327</v>
      </c>
      <c r="F25" s="208">
        <f t="shared" si="23"/>
        <v>13.274600011175474</v>
      </c>
      <c r="G25" s="270">
        <f t="shared" ref="G25:K25" si="24">G16*100/$G16</f>
        <v>100</v>
      </c>
      <c r="H25" s="208">
        <f t="shared" si="24"/>
        <v>29.487385505383255</v>
      </c>
      <c r="I25" s="208">
        <f t="shared" si="24"/>
        <v>33.128716053350473</v>
      </c>
      <c r="J25" s="21">
        <f t="shared" si="24"/>
        <v>23.323156034067171</v>
      </c>
      <c r="K25" s="208">
        <f t="shared" si="24"/>
        <v>14.060742407199101</v>
      </c>
      <c r="L25" s="147" t="s">
        <v>103</v>
      </c>
      <c r="M25" s="54">
        <f t="shared" si="11"/>
        <v>-1.8430546220171422</v>
      </c>
      <c r="N25" s="206">
        <f t="shared" si="12"/>
        <v>-0.37721626053132695</v>
      </c>
      <c r="O25" s="206">
        <f t="shared" si="13"/>
        <v>1.4341284865248447</v>
      </c>
      <c r="P25" s="54">
        <f t="shared" si="14"/>
        <v>0.78614239602362623</v>
      </c>
    </row>
    <row r="26" spans="1:16" ht="14.65" customHeight="1" thickBot="1">
      <c r="A26" s="30" t="s">
        <v>9</v>
      </c>
      <c r="B26" s="271">
        <f t="shared" ref="B26:F26" si="25">B17*100/$B17</f>
        <v>100</v>
      </c>
      <c r="C26" s="207">
        <f t="shared" si="25"/>
        <v>31.477292500435009</v>
      </c>
      <c r="D26" s="20">
        <f t="shared" si="25"/>
        <v>36.094194072269588</v>
      </c>
      <c r="E26" s="207">
        <f t="shared" si="25"/>
        <v>23.693521257467665</v>
      </c>
      <c r="F26" s="207">
        <f t="shared" si="25"/>
        <v>8.734992169827736</v>
      </c>
      <c r="G26" s="22">
        <f t="shared" ref="G26:K26" si="26">G17*100/$G17</f>
        <v>100</v>
      </c>
      <c r="H26" s="207">
        <f t="shared" si="26"/>
        <v>30.613978118599192</v>
      </c>
      <c r="I26" s="207">
        <f t="shared" si="26"/>
        <v>39.066793225758104</v>
      </c>
      <c r="J26" s="20">
        <f t="shared" si="26"/>
        <v>21.037118449318079</v>
      </c>
      <c r="K26" s="207">
        <f t="shared" si="26"/>
        <v>9.2821102063246244</v>
      </c>
      <c r="L26" s="144" t="s">
        <v>103</v>
      </c>
      <c r="M26" s="53">
        <f t="shared" si="11"/>
        <v>-0.8633143818358171</v>
      </c>
      <c r="N26" s="205">
        <f t="shared" si="12"/>
        <v>2.9725991534885168</v>
      </c>
      <c r="O26" s="205">
        <f t="shared" si="13"/>
        <v>-2.6564028081495863</v>
      </c>
      <c r="P26" s="53">
        <f t="shared" si="14"/>
        <v>0.54711803649688839</v>
      </c>
    </row>
    <row r="27" spans="1:16" ht="14.65" customHeight="1" thickBot="1">
      <c r="A27" s="27" t="s">
        <v>6</v>
      </c>
      <c r="B27" s="270">
        <f t="shared" ref="B27:F27" si="27">B18*100/$B18</f>
        <v>100</v>
      </c>
      <c r="C27" s="21">
        <f t="shared" si="27"/>
        <v>25.780100461717996</v>
      </c>
      <c r="D27" s="21">
        <f t="shared" si="27"/>
        <v>34.286366634532449</v>
      </c>
      <c r="E27" s="21">
        <f t="shared" si="27"/>
        <v>22.451671825054543</v>
      </c>
      <c r="F27" s="21">
        <f t="shared" si="27"/>
        <v>17.481861078695012</v>
      </c>
      <c r="G27" s="270">
        <f t="shared" ref="G27:K27" si="28">G18*100/$G18</f>
        <v>100</v>
      </c>
      <c r="H27" s="21">
        <f t="shared" si="28"/>
        <v>23.55436179360586</v>
      </c>
      <c r="I27" s="21">
        <f t="shared" si="28"/>
        <v>33.832523357262247</v>
      </c>
      <c r="J27" s="21">
        <f t="shared" si="28"/>
        <v>23.287697703403833</v>
      </c>
      <c r="K27" s="21">
        <f t="shared" si="28"/>
        <v>19.325417145728061</v>
      </c>
      <c r="L27" s="23" t="s">
        <v>103</v>
      </c>
      <c r="M27" s="54">
        <f t="shared" si="11"/>
        <v>-2.2257386681121361</v>
      </c>
      <c r="N27" s="54">
        <f t="shared" si="12"/>
        <v>-0.45384327727020235</v>
      </c>
      <c r="O27" s="54">
        <f t="shared" si="13"/>
        <v>0.83602587834928954</v>
      </c>
      <c r="P27" s="54">
        <f t="shared" si="14"/>
        <v>1.8435560670330489</v>
      </c>
    </row>
    <row r="28" spans="1:16" ht="14.65" customHeight="1" thickBot="1">
      <c r="A28" s="139"/>
      <c r="B28" s="401" t="s">
        <v>187</v>
      </c>
      <c r="C28" s="401"/>
      <c r="D28" s="401"/>
      <c r="E28" s="401"/>
      <c r="F28" s="401"/>
      <c r="G28" s="401"/>
      <c r="H28" s="401"/>
      <c r="I28" s="401"/>
      <c r="J28" s="401"/>
      <c r="K28" s="401"/>
      <c r="L28" s="401"/>
      <c r="M28" s="401"/>
      <c r="N28" s="401"/>
      <c r="O28" s="401"/>
      <c r="P28" s="401"/>
    </row>
    <row r="29" spans="1:16" ht="14.65" customHeight="1" thickBot="1">
      <c r="A29" s="139"/>
      <c r="B29" s="362" t="s">
        <v>5</v>
      </c>
      <c r="C29" s="362"/>
      <c r="D29" s="362"/>
      <c r="E29" s="362"/>
      <c r="F29" s="362"/>
      <c r="G29" s="362"/>
      <c r="H29" s="362"/>
      <c r="I29" s="362"/>
      <c r="J29" s="362"/>
      <c r="K29" s="362"/>
      <c r="L29" s="362"/>
      <c r="M29" s="362"/>
      <c r="N29" s="362"/>
      <c r="O29" s="362"/>
      <c r="P29" s="362"/>
    </row>
    <row r="30" spans="1:16" ht="14.65" customHeight="1" thickBot="1">
      <c r="A30" s="26" t="s">
        <v>1</v>
      </c>
      <c r="B30" s="146">
        <f>SUM(B31:B37)</f>
        <v>12661</v>
      </c>
      <c r="C30" s="146">
        <v>2866</v>
      </c>
      <c r="D30" s="146">
        <v>4405</v>
      </c>
      <c r="E30" s="146">
        <v>3352</v>
      </c>
      <c r="F30" s="146">
        <v>2038</v>
      </c>
      <c r="G30" s="146">
        <f t="shared" ref="G30:K30" si="29">SUM(G31:G37)</f>
        <v>14236</v>
      </c>
      <c r="H30" s="146">
        <f t="shared" si="29"/>
        <v>3031</v>
      </c>
      <c r="I30" s="146">
        <f t="shared" si="29"/>
        <v>4948</v>
      </c>
      <c r="J30" s="146">
        <f t="shared" si="29"/>
        <v>3854</v>
      </c>
      <c r="K30" s="146">
        <f t="shared" si="29"/>
        <v>2403</v>
      </c>
      <c r="L30" s="177">
        <f>G30-B30</f>
        <v>1575</v>
      </c>
      <c r="M30" s="177">
        <f t="shared" ref="M30:M37" si="30">H30-C30</f>
        <v>165</v>
      </c>
      <c r="N30" s="177">
        <f t="shared" ref="N30:N37" si="31">I30-D30</f>
        <v>543</v>
      </c>
      <c r="O30" s="177">
        <f t="shared" ref="O30:O37" si="32">J30-E30</f>
        <v>502</v>
      </c>
      <c r="P30" s="177">
        <f t="shared" ref="P30:P37" si="33">K30-F30</f>
        <v>365</v>
      </c>
    </row>
    <row r="31" spans="1:16" ht="14.65" customHeight="1" thickBot="1">
      <c r="A31" s="27" t="s">
        <v>2</v>
      </c>
      <c r="B31" s="23">
        <f>SUM(C31:F31)</f>
        <v>4259</v>
      </c>
      <c r="C31" s="23">
        <v>874</v>
      </c>
      <c r="D31" s="23">
        <v>1306</v>
      </c>
      <c r="E31" s="23">
        <v>1218</v>
      </c>
      <c r="F31" s="23">
        <v>861</v>
      </c>
      <c r="G31" s="23">
        <f>SUM(H31:K31)</f>
        <v>4826</v>
      </c>
      <c r="H31" s="23">
        <v>937</v>
      </c>
      <c r="I31" s="23">
        <v>1508</v>
      </c>
      <c r="J31" s="23">
        <v>1414</v>
      </c>
      <c r="K31" s="23">
        <v>967</v>
      </c>
      <c r="L31" s="52">
        <f t="shared" ref="L31:L37" si="34">G31-B31</f>
        <v>567</v>
      </c>
      <c r="M31" s="52">
        <f t="shared" si="30"/>
        <v>63</v>
      </c>
      <c r="N31" s="52">
        <f t="shared" si="31"/>
        <v>202</v>
      </c>
      <c r="O31" s="52">
        <f t="shared" si="32"/>
        <v>196</v>
      </c>
      <c r="P31" s="52">
        <f t="shared" si="33"/>
        <v>106</v>
      </c>
    </row>
    <row r="32" spans="1:16" ht="14.65" customHeight="1" thickBot="1">
      <c r="A32" s="30" t="s">
        <v>52</v>
      </c>
      <c r="B32" s="144">
        <f t="shared" ref="B32:B37" si="35">SUM(C32:F32)</f>
        <v>2265</v>
      </c>
      <c r="C32" s="144">
        <v>500</v>
      </c>
      <c r="D32" s="22">
        <v>857</v>
      </c>
      <c r="E32" s="144">
        <v>631</v>
      </c>
      <c r="F32" s="144">
        <v>277</v>
      </c>
      <c r="G32" s="144">
        <f t="shared" ref="G32:G37" si="36">SUM(H32:K32)</f>
        <v>2408</v>
      </c>
      <c r="H32" s="144">
        <v>498</v>
      </c>
      <c r="I32" s="22">
        <v>912</v>
      </c>
      <c r="J32" s="144">
        <v>671</v>
      </c>
      <c r="K32" s="144">
        <v>327</v>
      </c>
      <c r="L32" s="178">
        <f t="shared" si="34"/>
        <v>143</v>
      </c>
      <c r="M32" s="51">
        <f t="shared" si="30"/>
        <v>-2</v>
      </c>
      <c r="N32" s="178">
        <f t="shared" si="31"/>
        <v>55</v>
      </c>
      <c r="O32" s="178">
        <f t="shared" si="32"/>
        <v>40</v>
      </c>
      <c r="P32" s="51">
        <f t="shared" si="33"/>
        <v>50</v>
      </c>
    </row>
    <row r="33" spans="1:16" ht="14.65" customHeight="1" thickBot="1">
      <c r="A33" s="27" t="s">
        <v>110</v>
      </c>
      <c r="B33" s="147">
        <f t="shared" si="35"/>
        <v>2498</v>
      </c>
      <c r="C33" s="147">
        <v>575</v>
      </c>
      <c r="D33" s="23">
        <v>933</v>
      </c>
      <c r="E33" s="147">
        <v>689</v>
      </c>
      <c r="F33" s="147">
        <v>301</v>
      </c>
      <c r="G33" s="147">
        <f t="shared" si="36"/>
        <v>2414</v>
      </c>
      <c r="H33" s="147">
        <v>512</v>
      </c>
      <c r="I33" s="23">
        <v>917</v>
      </c>
      <c r="J33" s="147">
        <v>661</v>
      </c>
      <c r="K33" s="147">
        <v>324</v>
      </c>
      <c r="L33" s="179">
        <f t="shared" si="34"/>
        <v>-84</v>
      </c>
      <c r="M33" s="52">
        <f t="shared" si="30"/>
        <v>-63</v>
      </c>
      <c r="N33" s="179">
        <f t="shared" si="31"/>
        <v>-16</v>
      </c>
      <c r="O33" s="179">
        <f t="shared" si="32"/>
        <v>-28</v>
      </c>
      <c r="P33" s="52">
        <f t="shared" si="33"/>
        <v>23</v>
      </c>
    </row>
    <row r="34" spans="1:16" ht="14.65" customHeight="1" thickBot="1">
      <c r="A34" s="30" t="s">
        <v>8</v>
      </c>
      <c r="B34" s="144">
        <v>587</v>
      </c>
      <c r="C34" s="144" t="s">
        <v>53</v>
      </c>
      <c r="D34" s="271" t="s">
        <v>53</v>
      </c>
      <c r="E34" s="271" t="s">
        <v>53</v>
      </c>
      <c r="F34" s="271" t="s">
        <v>53</v>
      </c>
      <c r="G34" s="144">
        <f t="shared" si="36"/>
        <v>631</v>
      </c>
      <c r="H34" s="144">
        <v>107</v>
      </c>
      <c r="I34" s="22">
        <v>221</v>
      </c>
      <c r="J34" s="144">
        <v>211</v>
      </c>
      <c r="K34" s="144">
        <v>92</v>
      </c>
      <c r="L34" s="178">
        <f t="shared" si="34"/>
        <v>44</v>
      </c>
      <c r="M34" s="271" t="s">
        <v>53</v>
      </c>
      <c r="N34" s="271" t="s">
        <v>53</v>
      </c>
      <c r="O34" s="271" t="s">
        <v>53</v>
      </c>
      <c r="P34" s="271" t="s">
        <v>53</v>
      </c>
    </row>
    <row r="35" spans="1:16" ht="14.65" customHeight="1" thickBot="1">
      <c r="A35" s="27" t="s">
        <v>51</v>
      </c>
      <c r="B35" s="147">
        <f t="shared" si="35"/>
        <v>993</v>
      </c>
      <c r="C35" s="147">
        <v>279</v>
      </c>
      <c r="D35" s="23">
        <v>343</v>
      </c>
      <c r="E35" s="147">
        <v>216</v>
      </c>
      <c r="F35" s="147">
        <v>155</v>
      </c>
      <c r="G35" s="147">
        <f t="shared" si="36"/>
        <v>1207</v>
      </c>
      <c r="H35" s="147">
        <v>327</v>
      </c>
      <c r="I35" s="23">
        <v>420</v>
      </c>
      <c r="J35" s="147">
        <v>280</v>
      </c>
      <c r="K35" s="147">
        <v>180</v>
      </c>
      <c r="L35" s="179">
        <f t="shared" si="34"/>
        <v>214</v>
      </c>
      <c r="M35" s="52">
        <f t="shared" si="30"/>
        <v>48</v>
      </c>
      <c r="N35" s="179">
        <f t="shared" si="31"/>
        <v>77</v>
      </c>
      <c r="O35" s="179">
        <f t="shared" si="32"/>
        <v>64</v>
      </c>
      <c r="P35" s="52">
        <f t="shared" si="33"/>
        <v>25</v>
      </c>
    </row>
    <row r="36" spans="1:16" ht="14.65" customHeight="1" thickBot="1">
      <c r="A36" s="30" t="s">
        <v>9</v>
      </c>
      <c r="B36" s="144">
        <v>252</v>
      </c>
      <c r="C36" s="271" t="s">
        <v>53</v>
      </c>
      <c r="D36" s="271" t="s">
        <v>53</v>
      </c>
      <c r="E36" s="271" t="s">
        <v>53</v>
      </c>
      <c r="F36" s="271" t="s">
        <v>53</v>
      </c>
      <c r="G36" s="144">
        <f t="shared" si="36"/>
        <v>298</v>
      </c>
      <c r="H36" s="144">
        <v>94</v>
      </c>
      <c r="I36" s="22">
        <v>110</v>
      </c>
      <c r="J36" s="144">
        <v>64</v>
      </c>
      <c r="K36" s="144">
        <v>30</v>
      </c>
      <c r="L36" s="178">
        <f t="shared" si="34"/>
        <v>46</v>
      </c>
      <c r="M36" s="271" t="s">
        <v>53</v>
      </c>
      <c r="N36" s="271" t="s">
        <v>53</v>
      </c>
      <c r="O36" s="271" t="s">
        <v>53</v>
      </c>
      <c r="P36" s="271" t="s">
        <v>53</v>
      </c>
    </row>
    <row r="37" spans="1:16" ht="14.65" customHeight="1" thickBot="1">
      <c r="A37" s="27" t="s">
        <v>6</v>
      </c>
      <c r="B37" s="23">
        <f t="shared" si="35"/>
        <v>1807</v>
      </c>
      <c r="C37" s="23">
        <v>468</v>
      </c>
      <c r="D37" s="23">
        <v>650</v>
      </c>
      <c r="E37" s="23">
        <v>375</v>
      </c>
      <c r="F37" s="23">
        <v>314</v>
      </c>
      <c r="G37" s="23">
        <f t="shared" si="36"/>
        <v>2452</v>
      </c>
      <c r="H37" s="23">
        <v>556</v>
      </c>
      <c r="I37" s="23">
        <v>860</v>
      </c>
      <c r="J37" s="23">
        <v>553</v>
      </c>
      <c r="K37" s="23">
        <v>483</v>
      </c>
      <c r="L37" s="52">
        <f t="shared" si="34"/>
        <v>645</v>
      </c>
      <c r="M37" s="52">
        <f t="shared" si="30"/>
        <v>88</v>
      </c>
      <c r="N37" s="52">
        <f t="shared" si="31"/>
        <v>210</v>
      </c>
      <c r="O37" s="52">
        <f t="shared" si="32"/>
        <v>178</v>
      </c>
      <c r="P37" s="52">
        <f t="shared" si="33"/>
        <v>169</v>
      </c>
    </row>
    <row r="38" spans="1:16" ht="14.65" customHeight="1" thickBot="1">
      <c r="A38" s="139"/>
      <c r="B38" s="423" t="s">
        <v>76</v>
      </c>
      <c r="C38" s="423"/>
      <c r="D38" s="423"/>
      <c r="E38" s="423"/>
      <c r="F38" s="423"/>
      <c r="G38" s="423"/>
      <c r="H38" s="423"/>
      <c r="I38" s="423"/>
      <c r="J38" s="423"/>
      <c r="K38" s="423"/>
      <c r="L38" s="423" t="s">
        <v>124</v>
      </c>
      <c r="M38" s="423"/>
      <c r="N38" s="423"/>
      <c r="O38" s="423"/>
      <c r="P38" s="423"/>
    </row>
    <row r="39" spans="1:16" ht="14.65" customHeight="1" thickBot="1">
      <c r="A39" s="26" t="s">
        <v>1</v>
      </c>
      <c r="B39" s="272">
        <f>B30*100/$B30</f>
        <v>100</v>
      </c>
      <c r="C39" s="143">
        <f t="shared" ref="C39:F39" si="37">C30*100/$B30</f>
        <v>22.636442619066425</v>
      </c>
      <c r="D39" s="143">
        <f t="shared" si="37"/>
        <v>34.791880578153382</v>
      </c>
      <c r="E39" s="143">
        <f t="shared" si="37"/>
        <v>26.475001974567569</v>
      </c>
      <c r="F39" s="143">
        <f t="shared" si="37"/>
        <v>16.09667482821262</v>
      </c>
      <c r="G39" s="272">
        <f>G30*100/$G30</f>
        <v>100</v>
      </c>
      <c r="H39" s="143">
        <f t="shared" ref="H39:K39" si="38">H30*100/$G30</f>
        <v>21.291093003652712</v>
      </c>
      <c r="I39" s="143">
        <f t="shared" si="38"/>
        <v>34.756954200618154</v>
      </c>
      <c r="J39" s="143">
        <f t="shared" si="38"/>
        <v>27.072211295307671</v>
      </c>
      <c r="K39" s="143">
        <f t="shared" si="38"/>
        <v>16.879741500421467</v>
      </c>
      <c r="L39" s="203" t="s">
        <v>103</v>
      </c>
      <c r="M39" s="204">
        <f>H39-C39</f>
        <v>-1.3453496154137135</v>
      </c>
      <c r="N39" s="204">
        <f t="shared" ref="N39:N46" si="39">I39-D39</f>
        <v>-3.4926377535228426E-2</v>
      </c>
      <c r="O39" s="204">
        <f t="shared" ref="O39:O46" si="40">J39-E39</f>
        <v>0.59720932074010236</v>
      </c>
      <c r="P39" s="204">
        <f t="shared" ref="P39:P46" si="41">K39-F39</f>
        <v>0.78306667220884663</v>
      </c>
    </row>
    <row r="40" spans="1:16" ht="14.65" customHeight="1" thickBot="1">
      <c r="A40" s="27" t="s">
        <v>2</v>
      </c>
      <c r="B40" s="270">
        <f t="shared" ref="B40:F40" si="42">B31*100/$B31</f>
        <v>100</v>
      </c>
      <c r="C40" s="21">
        <f t="shared" si="42"/>
        <v>20.521249119511623</v>
      </c>
      <c r="D40" s="21">
        <f t="shared" si="42"/>
        <v>30.664475228926978</v>
      </c>
      <c r="E40" s="21">
        <f t="shared" si="42"/>
        <v>28.598262502934961</v>
      </c>
      <c r="F40" s="21">
        <f t="shared" si="42"/>
        <v>20.216013148626438</v>
      </c>
      <c r="G40" s="270">
        <f t="shared" ref="G40:K40" si="43">G31*100/$G31</f>
        <v>100</v>
      </c>
      <c r="H40" s="21">
        <f t="shared" si="43"/>
        <v>19.415665147119768</v>
      </c>
      <c r="I40" s="21">
        <f t="shared" si="43"/>
        <v>31.24740986324078</v>
      </c>
      <c r="J40" s="21">
        <f t="shared" si="43"/>
        <v>29.299627020306673</v>
      </c>
      <c r="K40" s="21">
        <f t="shared" si="43"/>
        <v>20.03729796933278</v>
      </c>
      <c r="L40" s="23" t="s">
        <v>103</v>
      </c>
      <c r="M40" s="54">
        <f t="shared" ref="M40:M46" si="44">H40-C40</f>
        <v>-1.1055839723918552</v>
      </c>
      <c r="N40" s="54">
        <f t="shared" si="39"/>
        <v>0.58293463431380133</v>
      </c>
      <c r="O40" s="54">
        <f t="shared" si="40"/>
        <v>0.70136451737171157</v>
      </c>
      <c r="P40" s="54">
        <f t="shared" si="41"/>
        <v>-0.17871517929365766</v>
      </c>
    </row>
    <row r="41" spans="1:16" ht="14.65" customHeight="1" thickBot="1">
      <c r="A41" s="30" t="s">
        <v>52</v>
      </c>
      <c r="B41" s="271">
        <f t="shared" ref="B41:F41" si="45">B32*100/$B32</f>
        <v>100</v>
      </c>
      <c r="C41" s="207">
        <f t="shared" si="45"/>
        <v>22.075055187637968</v>
      </c>
      <c r="D41" s="20">
        <f t="shared" si="45"/>
        <v>37.836644591611481</v>
      </c>
      <c r="E41" s="207">
        <f t="shared" si="45"/>
        <v>27.858719646799116</v>
      </c>
      <c r="F41" s="207">
        <f t="shared" si="45"/>
        <v>12.229580573951434</v>
      </c>
      <c r="G41" s="22">
        <f t="shared" ref="G41:K41" si="46">G32*100/$G32</f>
        <v>100</v>
      </c>
      <c r="H41" s="207">
        <f t="shared" si="46"/>
        <v>20.68106312292359</v>
      </c>
      <c r="I41" s="207">
        <f t="shared" si="46"/>
        <v>37.873754152823921</v>
      </c>
      <c r="J41" s="20">
        <f t="shared" si="46"/>
        <v>27.865448504983387</v>
      </c>
      <c r="K41" s="207">
        <f t="shared" si="46"/>
        <v>13.579734219269103</v>
      </c>
      <c r="L41" s="144" t="s">
        <v>103</v>
      </c>
      <c r="M41" s="53">
        <f t="shared" si="44"/>
        <v>-1.3939920647143786</v>
      </c>
      <c r="N41" s="205">
        <f t="shared" si="39"/>
        <v>3.7109561212439246E-2</v>
      </c>
      <c r="O41" s="205">
        <f t="shared" si="40"/>
        <v>6.7288581842710471E-3</v>
      </c>
      <c r="P41" s="53">
        <f t="shared" si="41"/>
        <v>1.3501536453176683</v>
      </c>
    </row>
    <row r="42" spans="1:16" ht="14.65" customHeight="1" thickBot="1">
      <c r="A42" s="27" t="s">
        <v>110</v>
      </c>
      <c r="B42" s="273">
        <f t="shared" ref="B42:F42" si="47">B33*100/$B33</f>
        <v>100</v>
      </c>
      <c r="C42" s="208">
        <f t="shared" si="47"/>
        <v>23.018414731785427</v>
      </c>
      <c r="D42" s="21">
        <f t="shared" si="47"/>
        <v>37.349879903923139</v>
      </c>
      <c r="E42" s="208">
        <f t="shared" si="47"/>
        <v>27.582065652522019</v>
      </c>
      <c r="F42" s="208">
        <f t="shared" si="47"/>
        <v>12.049639711769416</v>
      </c>
      <c r="G42" s="270">
        <f t="shared" ref="G42:K42" si="48">G33*100/$G33</f>
        <v>100</v>
      </c>
      <c r="H42" s="208">
        <f t="shared" si="48"/>
        <v>21.209610604805302</v>
      </c>
      <c r="I42" s="208">
        <f t="shared" si="48"/>
        <v>37.986743993371995</v>
      </c>
      <c r="J42" s="21">
        <f t="shared" si="48"/>
        <v>27.381938690969346</v>
      </c>
      <c r="K42" s="208">
        <f t="shared" si="48"/>
        <v>13.421706710853355</v>
      </c>
      <c r="L42" s="147" t="s">
        <v>103</v>
      </c>
      <c r="M42" s="54">
        <f t="shared" si="44"/>
        <v>-1.8088041269801245</v>
      </c>
      <c r="N42" s="206">
        <f t="shared" si="39"/>
        <v>0.63686408944885642</v>
      </c>
      <c r="O42" s="206">
        <f t="shared" si="40"/>
        <v>-0.20012696155267307</v>
      </c>
      <c r="P42" s="54">
        <f t="shared" si="41"/>
        <v>1.3720669990839394</v>
      </c>
    </row>
    <row r="43" spans="1:16" ht="14.65" customHeight="1" thickBot="1">
      <c r="A43" s="30" t="s">
        <v>8</v>
      </c>
      <c r="B43" s="271">
        <f t="shared" ref="B43" si="49">B34*100/$B34</f>
        <v>100</v>
      </c>
      <c r="C43" s="271" t="s">
        <v>53</v>
      </c>
      <c r="D43" s="271" t="s">
        <v>53</v>
      </c>
      <c r="E43" s="271" t="s">
        <v>53</v>
      </c>
      <c r="F43" s="271" t="s">
        <v>53</v>
      </c>
      <c r="G43" s="22">
        <f t="shared" ref="G43:K43" si="50">G34*100/$G34</f>
        <v>100</v>
      </c>
      <c r="H43" s="207">
        <f t="shared" si="50"/>
        <v>16.957210776545168</v>
      </c>
      <c r="I43" s="207">
        <f t="shared" si="50"/>
        <v>35.02377179080824</v>
      </c>
      <c r="J43" s="20">
        <f t="shared" si="50"/>
        <v>33.438985736925517</v>
      </c>
      <c r="K43" s="207">
        <f t="shared" si="50"/>
        <v>14.580031695721077</v>
      </c>
      <c r="L43" s="144" t="s">
        <v>103</v>
      </c>
      <c r="M43" s="271" t="s">
        <v>53</v>
      </c>
      <c r="N43" s="271" t="s">
        <v>53</v>
      </c>
      <c r="O43" s="271" t="s">
        <v>53</v>
      </c>
      <c r="P43" s="271" t="s">
        <v>53</v>
      </c>
    </row>
    <row r="44" spans="1:16" ht="14.65" customHeight="1" thickBot="1">
      <c r="A44" s="27" t="s">
        <v>51</v>
      </c>
      <c r="B44" s="273">
        <f t="shared" ref="B44:F44" si="51">B35*100/$B35</f>
        <v>100</v>
      </c>
      <c r="C44" s="208">
        <f t="shared" si="51"/>
        <v>28.09667673716012</v>
      </c>
      <c r="D44" s="21">
        <f t="shared" si="51"/>
        <v>34.541792547834845</v>
      </c>
      <c r="E44" s="208">
        <f t="shared" si="51"/>
        <v>21.75226586102719</v>
      </c>
      <c r="F44" s="208">
        <f t="shared" si="51"/>
        <v>15.609264853977844</v>
      </c>
      <c r="G44" s="270">
        <f t="shared" ref="G44:K44" si="52">G35*100/$G35</f>
        <v>100</v>
      </c>
      <c r="H44" s="208">
        <f t="shared" si="52"/>
        <v>27.091963545981773</v>
      </c>
      <c r="I44" s="208">
        <f t="shared" si="52"/>
        <v>34.7970173985087</v>
      </c>
      <c r="J44" s="21">
        <f t="shared" si="52"/>
        <v>23.198011599005799</v>
      </c>
      <c r="K44" s="208">
        <f t="shared" si="52"/>
        <v>14.913007456503728</v>
      </c>
      <c r="L44" s="147" t="s">
        <v>103</v>
      </c>
      <c r="M44" s="54">
        <f t="shared" si="44"/>
        <v>-1.0047131911783467</v>
      </c>
      <c r="N44" s="206">
        <f t="shared" si="39"/>
        <v>0.25522485067385503</v>
      </c>
      <c r="O44" s="206">
        <f t="shared" si="40"/>
        <v>1.4457457379786085</v>
      </c>
      <c r="P44" s="54">
        <f t="shared" si="41"/>
        <v>-0.69625739747411686</v>
      </c>
    </row>
    <row r="45" spans="1:16" ht="14.65" customHeight="1" thickBot="1">
      <c r="A45" s="30" t="s">
        <v>9</v>
      </c>
      <c r="B45" s="271">
        <f t="shared" ref="B45" si="53">B36*100/$B36</f>
        <v>100</v>
      </c>
      <c r="C45" s="271" t="s">
        <v>53</v>
      </c>
      <c r="D45" s="271" t="s">
        <v>53</v>
      </c>
      <c r="E45" s="271" t="s">
        <v>53</v>
      </c>
      <c r="F45" s="271" t="s">
        <v>53</v>
      </c>
      <c r="G45" s="22">
        <f t="shared" ref="G45:K45" si="54">G36*100/$G36</f>
        <v>100</v>
      </c>
      <c r="H45" s="207">
        <f t="shared" si="54"/>
        <v>31.543624161073826</v>
      </c>
      <c r="I45" s="207">
        <f t="shared" si="54"/>
        <v>36.912751677852349</v>
      </c>
      <c r="J45" s="20">
        <f t="shared" si="54"/>
        <v>21.476510067114095</v>
      </c>
      <c r="K45" s="207">
        <f t="shared" si="54"/>
        <v>10.067114093959731</v>
      </c>
      <c r="L45" s="144" t="s">
        <v>103</v>
      </c>
      <c r="M45" s="271" t="s">
        <v>53</v>
      </c>
      <c r="N45" s="271" t="s">
        <v>53</v>
      </c>
      <c r="O45" s="271" t="s">
        <v>53</v>
      </c>
      <c r="P45" s="271" t="s">
        <v>53</v>
      </c>
    </row>
    <row r="46" spans="1:16" ht="14.65" customHeight="1" thickBot="1">
      <c r="A46" s="27" t="s">
        <v>6</v>
      </c>
      <c r="B46" s="270">
        <f t="shared" ref="B46:F46" si="55">B37*100/$B37</f>
        <v>100</v>
      </c>
      <c r="C46" s="21">
        <f t="shared" si="55"/>
        <v>25.899280575539567</v>
      </c>
      <c r="D46" s="21">
        <f t="shared" si="55"/>
        <v>35.97122302158273</v>
      </c>
      <c r="E46" s="21">
        <f t="shared" si="55"/>
        <v>20.752628666297731</v>
      </c>
      <c r="F46" s="21">
        <f t="shared" si="55"/>
        <v>17.376867736579968</v>
      </c>
      <c r="G46" s="270">
        <f t="shared" ref="G46:K46" si="56">G37*100/$G37</f>
        <v>100</v>
      </c>
      <c r="H46" s="21">
        <f t="shared" si="56"/>
        <v>22.67536704730832</v>
      </c>
      <c r="I46" s="21">
        <f t="shared" si="56"/>
        <v>35.07340946166395</v>
      </c>
      <c r="J46" s="21">
        <f t="shared" si="56"/>
        <v>22.553017944535075</v>
      </c>
      <c r="K46" s="21">
        <f t="shared" si="56"/>
        <v>19.698205546492659</v>
      </c>
      <c r="L46" s="23" t="s">
        <v>103</v>
      </c>
      <c r="M46" s="54">
        <f t="shared" si="44"/>
        <v>-3.2239135282312468</v>
      </c>
      <c r="N46" s="54">
        <f t="shared" si="39"/>
        <v>-0.89781355991878087</v>
      </c>
      <c r="O46" s="54">
        <f t="shared" si="40"/>
        <v>1.8003892782373434</v>
      </c>
      <c r="P46" s="54">
        <f t="shared" si="41"/>
        <v>2.3213378099126913</v>
      </c>
    </row>
    <row r="47" spans="1:16" ht="20" customHeight="1">
      <c r="A47" s="173" t="s">
        <v>127</v>
      </c>
      <c r="B47" s="283"/>
      <c r="C47" s="283"/>
      <c r="D47" s="283"/>
      <c r="E47" s="283"/>
      <c r="F47" s="283"/>
      <c r="G47" s="283"/>
      <c r="H47" s="283"/>
      <c r="I47" s="283"/>
      <c r="J47" s="283"/>
      <c r="K47" s="283"/>
    </row>
  </sheetData>
  <mergeCells count="19">
    <mergeCell ref="A5:A8"/>
    <mergeCell ref="B5:P5"/>
    <mergeCell ref="B10:P10"/>
    <mergeCell ref="B19:K19"/>
    <mergeCell ref="L19:P19"/>
    <mergeCell ref="B6:F6"/>
    <mergeCell ref="G6:K6"/>
    <mergeCell ref="G7:G8"/>
    <mergeCell ref="H7:K7"/>
    <mergeCell ref="L6:P6"/>
    <mergeCell ref="L7:L8"/>
    <mergeCell ref="M7:P7"/>
    <mergeCell ref="B7:B8"/>
    <mergeCell ref="C7:F7"/>
    <mergeCell ref="B9:P9"/>
    <mergeCell ref="B28:P28"/>
    <mergeCell ref="B29:P29"/>
    <mergeCell ref="B38:K38"/>
    <mergeCell ref="L38:P38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1200" verticalDpi="120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8"/>
  <sheetViews>
    <sheetView workbookViewId="0"/>
  </sheetViews>
  <sheetFormatPr baseColWidth="10" defaultColWidth="10.81640625" defaultRowHeight="11.5"/>
  <cols>
    <col min="1" max="1" width="26.54296875" style="3" customWidth="1"/>
    <col min="2" max="4" width="17.6328125" style="3" customWidth="1"/>
    <col min="5" max="16384" width="10.81640625" style="3"/>
  </cols>
  <sheetData>
    <row r="1" spans="1:4" s="5" customFormat="1" ht="20.25" customHeight="1">
      <c r="A1" s="4" t="s">
        <v>0</v>
      </c>
      <c r="C1" s="4"/>
      <c r="D1" s="4"/>
    </row>
    <row r="2" spans="1:4" s="2" customFormat="1" ht="12.5">
      <c r="A2" s="1"/>
      <c r="C2" s="1"/>
      <c r="D2" s="1"/>
    </row>
    <row r="3" spans="1:4" s="2" customFormat="1" ht="14.65" customHeight="1">
      <c r="A3" s="9" t="s">
        <v>418</v>
      </c>
      <c r="C3" s="9"/>
      <c r="D3" s="9"/>
    </row>
    <row r="4" spans="1:4" ht="14.65" customHeight="1" thickBot="1"/>
    <row r="5" spans="1:4" s="11" customFormat="1" ht="44" customHeight="1" thickBot="1">
      <c r="A5" s="389" t="s">
        <v>28</v>
      </c>
      <c r="B5" s="397" t="s">
        <v>237</v>
      </c>
      <c r="C5" s="424"/>
      <c r="D5" s="424"/>
    </row>
    <row r="6" spans="1:4" s="11" customFormat="1" ht="20.25" customHeight="1" thickBot="1">
      <c r="A6" s="389"/>
      <c r="B6" s="389" t="s">
        <v>419</v>
      </c>
      <c r="C6" s="390" t="s">
        <v>75</v>
      </c>
      <c r="D6" s="390"/>
    </row>
    <row r="7" spans="1:4" s="11" customFormat="1" ht="45" customHeight="1" thickBot="1">
      <c r="A7" s="389"/>
      <c r="B7" s="389"/>
      <c r="C7" s="209" t="s">
        <v>186</v>
      </c>
      <c r="D7" s="209" t="s">
        <v>63</v>
      </c>
    </row>
    <row r="8" spans="1:4" ht="14.65" customHeight="1" thickBot="1">
      <c r="A8" s="139"/>
      <c r="B8" s="423" t="s">
        <v>5</v>
      </c>
      <c r="C8" s="423"/>
      <c r="D8" s="423"/>
    </row>
    <row r="9" spans="1:4" ht="14.65" customHeight="1" thickBot="1">
      <c r="A9" s="26" t="s">
        <v>29</v>
      </c>
      <c r="B9" s="271">
        <f>B10+B21</f>
        <v>865961</v>
      </c>
      <c r="C9" s="271">
        <f t="shared" ref="C9:D9" si="0">C10+C21</f>
        <v>479645</v>
      </c>
      <c r="D9" s="271">
        <f t="shared" si="0"/>
        <v>386316</v>
      </c>
    </row>
    <row r="10" spans="1:4" ht="14.65" customHeight="1" thickBot="1">
      <c r="A10" s="27" t="s">
        <v>30</v>
      </c>
      <c r="B10" s="23">
        <f>SUM(B11:B20)</f>
        <v>768849</v>
      </c>
      <c r="C10" s="270">
        <f t="shared" ref="C10" si="1">SUM(C11:C20)</f>
        <v>409683</v>
      </c>
      <c r="D10" s="270">
        <f t="shared" ref="D10" si="2">SUM(D11:D20)</f>
        <v>359166</v>
      </c>
    </row>
    <row r="11" spans="1:4" ht="14.65" customHeight="1" thickBot="1">
      <c r="A11" s="28" t="s">
        <v>31</v>
      </c>
      <c r="B11" s="144">
        <f>SUM(C11:D11)</f>
        <v>19921</v>
      </c>
      <c r="C11" s="271">
        <v>16433</v>
      </c>
      <c r="D11" s="271">
        <v>3488</v>
      </c>
    </row>
    <row r="12" spans="1:4" ht="14.65" customHeight="1" thickBot="1">
      <c r="A12" s="29" t="s">
        <v>32</v>
      </c>
      <c r="B12" s="147">
        <f>SUM(C12:D12)</f>
        <v>28871</v>
      </c>
      <c r="C12" s="273">
        <v>12483</v>
      </c>
      <c r="D12" s="273">
        <v>16388</v>
      </c>
    </row>
    <row r="13" spans="1:4" ht="14.65" customHeight="1" thickBot="1">
      <c r="A13" s="28" t="s">
        <v>33</v>
      </c>
      <c r="B13" s="144">
        <f t="shared" ref="B13" si="3">SUM(C13:D13)</f>
        <v>64461</v>
      </c>
      <c r="C13" s="271">
        <v>45322</v>
      </c>
      <c r="D13" s="271">
        <v>19139</v>
      </c>
    </row>
    <row r="14" spans="1:4" ht="14.65" customHeight="1" thickBot="1">
      <c r="A14" s="29" t="s">
        <v>34</v>
      </c>
      <c r="B14" s="147">
        <f>SUM(C14:D14)</f>
        <v>11072</v>
      </c>
      <c r="C14" s="273">
        <v>3998</v>
      </c>
      <c r="D14" s="273">
        <v>7074</v>
      </c>
    </row>
    <row r="15" spans="1:4" ht="14.65" customHeight="1" thickBot="1">
      <c r="A15" s="28" t="s">
        <v>35</v>
      </c>
      <c r="B15" s="144">
        <f t="shared" ref="B15:B22" si="4">SUM(C15:D15)</f>
        <v>193485</v>
      </c>
      <c r="C15" s="271">
        <v>91078</v>
      </c>
      <c r="D15" s="271">
        <v>102407</v>
      </c>
    </row>
    <row r="16" spans="1:4" ht="14.65" customHeight="1" thickBot="1">
      <c r="A16" s="29" t="s">
        <v>36</v>
      </c>
      <c r="B16" s="23">
        <f t="shared" si="4"/>
        <v>101640</v>
      </c>
      <c r="C16" s="270">
        <v>44519</v>
      </c>
      <c r="D16" s="270">
        <v>57121</v>
      </c>
    </row>
    <row r="17" spans="1:4" ht="14.65" customHeight="1" thickBot="1">
      <c r="A17" s="28" t="s">
        <v>37</v>
      </c>
      <c r="B17" s="146">
        <f t="shared" si="4"/>
        <v>48451</v>
      </c>
      <c r="C17" s="272">
        <v>28707</v>
      </c>
      <c r="D17" s="272">
        <v>19744</v>
      </c>
    </row>
    <row r="18" spans="1:4" ht="14.65" customHeight="1" thickBot="1">
      <c r="A18" s="29" t="s">
        <v>38</v>
      </c>
      <c r="B18" s="23">
        <f t="shared" si="4"/>
        <v>147343</v>
      </c>
      <c r="C18" s="270">
        <v>77062</v>
      </c>
      <c r="D18" s="270">
        <v>70281</v>
      </c>
    </row>
    <row r="19" spans="1:4" ht="14.65" customHeight="1" thickBot="1">
      <c r="A19" s="28" t="s">
        <v>39</v>
      </c>
      <c r="B19" s="144">
        <f t="shared" si="4"/>
        <v>144189</v>
      </c>
      <c r="C19" s="271">
        <v>83581</v>
      </c>
      <c r="D19" s="271">
        <v>60608</v>
      </c>
    </row>
    <row r="20" spans="1:4" ht="14.65" customHeight="1" thickBot="1">
      <c r="A20" s="29" t="s">
        <v>40</v>
      </c>
      <c r="B20" s="147">
        <f t="shared" si="4"/>
        <v>9416</v>
      </c>
      <c r="C20" s="273">
        <v>6500</v>
      </c>
      <c r="D20" s="273">
        <v>2916</v>
      </c>
    </row>
    <row r="21" spans="1:4" s="283" customFormat="1" ht="14.65" customHeight="1" thickBot="1">
      <c r="A21" s="318" t="s">
        <v>41</v>
      </c>
      <c r="B21" s="271">
        <f t="shared" ref="B21" si="5">SUM(C21:D21)</f>
        <v>97112</v>
      </c>
      <c r="C21" s="271">
        <v>69962</v>
      </c>
      <c r="D21" s="271">
        <v>27150</v>
      </c>
    </row>
    <row r="22" spans="1:4" ht="14.65" customHeight="1" thickBot="1">
      <c r="A22" s="243" t="s">
        <v>42</v>
      </c>
      <c r="B22" s="273">
        <f t="shared" si="4"/>
        <v>47244</v>
      </c>
      <c r="C22" s="273">
        <v>21170</v>
      </c>
      <c r="D22" s="273">
        <v>26074</v>
      </c>
    </row>
    <row r="23" spans="1:4" ht="14.65" customHeight="1" thickBot="1">
      <c r="A23" s="139"/>
      <c r="B23" s="423" t="s">
        <v>76</v>
      </c>
      <c r="C23" s="423"/>
      <c r="D23" s="423"/>
    </row>
    <row r="24" spans="1:4" ht="14.65" customHeight="1" thickBot="1">
      <c r="A24" s="26" t="s">
        <v>29</v>
      </c>
      <c r="B24" s="272">
        <f t="shared" ref="B24:D36" si="6">B9*100/$B9</f>
        <v>100</v>
      </c>
      <c r="C24" s="143">
        <f t="shared" si="6"/>
        <v>55.388753073175351</v>
      </c>
      <c r="D24" s="143">
        <f t="shared" si="6"/>
        <v>44.611246926824649</v>
      </c>
    </row>
    <row r="25" spans="1:4" ht="14.65" customHeight="1" thickBot="1">
      <c r="A25" s="27" t="s">
        <v>30</v>
      </c>
      <c r="B25" s="270">
        <f t="shared" si="6"/>
        <v>100</v>
      </c>
      <c r="C25" s="21">
        <f t="shared" si="6"/>
        <v>53.285235462359971</v>
      </c>
      <c r="D25" s="21">
        <f t="shared" si="6"/>
        <v>46.714764537640029</v>
      </c>
    </row>
    <row r="26" spans="1:4" ht="14.65" customHeight="1" thickBot="1">
      <c r="A26" s="28" t="s">
        <v>31</v>
      </c>
      <c r="B26" s="22">
        <f t="shared" si="6"/>
        <v>100</v>
      </c>
      <c r="C26" s="207">
        <f t="shared" si="6"/>
        <v>82.490838813312578</v>
      </c>
      <c r="D26" s="207">
        <f t="shared" si="6"/>
        <v>17.509161186687415</v>
      </c>
    </row>
    <row r="27" spans="1:4" ht="14.65" customHeight="1" thickBot="1">
      <c r="A27" s="29" t="s">
        <v>32</v>
      </c>
      <c r="B27" s="270">
        <f t="shared" si="6"/>
        <v>100</v>
      </c>
      <c r="C27" s="208">
        <f t="shared" si="6"/>
        <v>43.237158394236431</v>
      </c>
      <c r="D27" s="208">
        <f t="shared" si="6"/>
        <v>56.762841605763569</v>
      </c>
    </row>
    <row r="28" spans="1:4" ht="14.65" customHeight="1" thickBot="1">
      <c r="A28" s="28" t="s">
        <v>33</v>
      </c>
      <c r="B28" s="22">
        <f t="shared" si="6"/>
        <v>100</v>
      </c>
      <c r="C28" s="207">
        <f t="shared" si="6"/>
        <v>70.309179193620949</v>
      </c>
      <c r="D28" s="207">
        <f t="shared" si="6"/>
        <v>29.690820806379051</v>
      </c>
    </row>
    <row r="29" spans="1:4" ht="14.65" customHeight="1" thickBot="1">
      <c r="A29" s="29" t="s">
        <v>34</v>
      </c>
      <c r="B29" s="270">
        <f t="shared" si="6"/>
        <v>100</v>
      </c>
      <c r="C29" s="208">
        <f t="shared" si="6"/>
        <v>36.109104046242777</v>
      </c>
      <c r="D29" s="208">
        <f t="shared" si="6"/>
        <v>63.890895953757223</v>
      </c>
    </row>
    <row r="30" spans="1:4" ht="14.65" customHeight="1" thickBot="1">
      <c r="A30" s="28" t="s">
        <v>35</v>
      </c>
      <c r="B30" s="22">
        <f t="shared" si="6"/>
        <v>100</v>
      </c>
      <c r="C30" s="207">
        <f t="shared" si="6"/>
        <v>47.072382872057268</v>
      </c>
      <c r="D30" s="207">
        <f t="shared" si="6"/>
        <v>52.927617127942732</v>
      </c>
    </row>
    <row r="31" spans="1:4" ht="14.65" customHeight="1" thickBot="1">
      <c r="A31" s="29" t="s">
        <v>36</v>
      </c>
      <c r="B31" s="270">
        <f t="shared" si="6"/>
        <v>100</v>
      </c>
      <c r="C31" s="21">
        <f t="shared" si="6"/>
        <v>43.800669027941758</v>
      </c>
      <c r="D31" s="21">
        <f t="shared" si="6"/>
        <v>56.199330972058242</v>
      </c>
    </row>
    <row r="32" spans="1:4" ht="14.65" customHeight="1" thickBot="1">
      <c r="A32" s="28" t="s">
        <v>37</v>
      </c>
      <c r="B32" s="272">
        <f t="shared" si="6"/>
        <v>100</v>
      </c>
      <c r="C32" s="143">
        <f t="shared" si="6"/>
        <v>59.249551092856699</v>
      </c>
      <c r="D32" s="143">
        <f t="shared" si="6"/>
        <v>40.750448907143301</v>
      </c>
    </row>
    <row r="33" spans="1:4" ht="14.65" customHeight="1" thickBot="1">
      <c r="A33" s="29" t="s">
        <v>38</v>
      </c>
      <c r="B33" s="270">
        <f t="shared" si="6"/>
        <v>100</v>
      </c>
      <c r="C33" s="21">
        <f t="shared" si="6"/>
        <v>52.301093367177266</v>
      </c>
      <c r="D33" s="21">
        <f t="shared" si="6"/>
        <v>47.698906632822734</v>
      </c>
    </row>
    <row r="34" spans="1:4" ht="14.65" customHeight="1" thickBot="1">
      <c r="A34" s="28" t="s">
        <v>39</v>
      </c>
      <c r="B34" s="22">
        <f t="shared" si="6"/>
        <v>100</v>
      </c>
      <c r="C34" s="207">
        <f t="shared" si="6"/>
        <v>57.96628036812794</v>
      </c>
      <c r="D34" s="207">
        <f t="shared" si="6"/>
        <v>42.03371963187206</v>
      </c>
    </row>
    <row r="35" spans="1:4" ht="14.65" customHeight="1" thickBot="1">
      <c r="A35" s="29" t="s">
        <v>40</v>
      </c>
      <c r="B35" s="270">
        <f t="shared" si="6"/>
        <v>100</v>
      </c>
      <c r="C35" s="208">
        <f t="shared" si="6"/>
        <v>69.031435853865759</v>
      </c>
      <c r="D35" s="208">
        <f t="shared" si="6"/>
        <v>30.968564146134241</v>
      </c>
    </row>
    <row r="36" spans="1:4" s="283" customFormat="1" ht="14.65" customHeight="1" thickBot="1">
      <c r="A36" s="318" t="s">
        <v>41</v>
      </c>
      <c r="B36" s="22">
        <f t="shared" si="6"/>
        <v>100</v>
      </c>
      <c r="C36" s="207">
        <f t="shared" si="6"/>
        <v>72.042589999176215</v>
      </c>
      <c r="D36" s="207">
        <f t="shared" si="6"/>
        <v>27.957410000823792</v>
      </c>
    </row>
    <row r="37" spans="1:4" ht="14.65" customHeight="1" thickBot="1">
      <c r="A37" s="243" t="s">
        <v>42</v>
      </c>
      <c r="B37" s="270">
        <f t="shared" ref="B37:D37" si="7">B22*100/$B22</f>
        <v>100</v>
      </c>
      <c r="C37" s="208">
        <f t="shared" si="7"/>
        <v>44.809922953179239</v>
      </c>
      <c r="D37" s="208">
        <f t="shared" si="7"/>
        <v>55.190077046820761</v>
      </c>
    </row>
    <row r="38" spans="1:4" s="202" customFormat="1" ht="40" customHeight="1">
      <c r="A38" s="367" t="s">
        <v>128</v>
      </c>
      <c r="B38" s="367"/>
      <c r="C38" s="367"/>
      <c r="D38" s="367"/>
    </row>
  </sheetData>
  <mergeCells count="7">
    <mergeCell ref="B8:D8"/>
    <mergeCell ref="B23:D23"/>
    <mergeCell ref="A38:D38"/>
    <mergeCell ref="A5:A7"/>
    <mergeCell ref="B6:B7"/>
    <mergeCell ref="C6:D6"/>
    <mergeCell ref="B5:D5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8"/>
  <sheetViews>
    <sheetView workbookViewId="0"/>
  </sheetViews>
  <sheetFormatPr baseColWidth="10" defaultColWidth="10.81640625" defaultRowHeight="11.5"/>
  <cols>
    <col min="1" max="1" width="26.54296875" style="3" customWidth="1"/>
    <col min="2" max="4" width="17.6328125" style="3" customWidth="1"/>
    <col min="5" max="16384" width="10.81640625" style="3"/>
  </cols>
  <sheetData>
    <row r="1" spans="1:4" s="5" customFormat="1" ht="20.25" customHeight="1">
      <c r="A1" s="4" t="s">
        <v>0</v>
      </c>
      <c r="C1" s="4"/>
      <c r="D1" s="4"/>
    </row>
    <row r="2" spans="1:4" s="2" customFormat="1" ht="12.5">
      <c r="A2" s="1"/>
      <c r="C2" s="1"/>
      <c r="D2" s="1"/>
    </row>
    <row r="3" spans="1:4" s="2" customFormat="1" ht="14.65" customHeight="1">
      <c r="A3" s="9" t="s">
        <v>425</v>
      </c>
      <c r="C3" s="9"/>
      <c r="D3" s="9"/>
    </row>
    <row r="4" spans="1:4" ht="14.65" customHeight="1" thickBot="1"/>
    <row r="5" spans="1:4" s="11" customFormat="1" ht="44" customHeight="1" thickBot="1">
      <c r="A5" s="389" t="s">
        <v>28</v>
      </c>
      <c r="B5" s="397" t="s">
        <v>237</v>
      </c>
      <c r="C5" s="424"/>
      <c r="D5" s="424"/>
    </row>
    <row r="6" spans="1:4" s="11" customFormat="1" ht="20.25" customHeight="1" thickBot="1">
      <c r="A6" s="389"/>
      <c r="B6" s="389" t="s">
        <v>419</v>
      </c>
      <c r="C6" s="390" t="s">
        <v>75</v>
      </c>
      <c r="D6" s="390"/>
    </row>
    <row r="7" spans="1:4" s="11" customFormat="1" ht="45" customHeight="1" thickBot="1">
      <c r="A7" s="389"/>
      <c r="B7" s="389"/>
      <c r="C7" s="321" t="s">
        <v>186</v>
      </c>
      <c r="D7" s="321" t="s">
        <v>63</v>
      </c>
    </row>
    <row r="8" spans="1:4" ht="14.65" customHeight="1" thickBot="1">
      <c r="A8" s="139"/>
      <c r="B8" s="423" t="s">
        <v>5</v>
      </c>
      <c r="C8" s="423"/>
      <c r="D8" s="423"/>
    </row>
    <row r="9" spans="1:4" ht="14.65" customHeight="1" thickBot="1">
      <c r="A9" s="26" t="s">
        <v>29</v>
      </c>
      <c r="B9" s="272">
        <f t="shared" ref="B9:D9" si="0">B10+B21</f>
        <v>332918</v>
      </c>
      <c r="C9" s="272">
        <f t="shared" si="0"/>
        <v>164682</v>
      </c>
      <c r="D9" s="272">
        <f t="shared" si="0"/>
        <v>168236</v>
      </c>
    </row>
    <row r="10" spans="1:4" ht="14.65" customHeight="1" thickBot="1">
      <c r="A10" s="27" t="s">
        <v>30</v>
      </c>
      <c r="B10" s="23">
        <f>SUM(B11:B20)</f>
        <v>299314</v>
      </c>
      <c r="C10" s="23">
        <f t="shared" ref="C10:D10" si="1">SUM(C11:C20)</f>
        <v>138348</v>
      </c>
      <c r="D10" s="23">
        <f t="shared" si="1"/>
        <v>160966</v>
      </c>
    </row>
    <row r="11" spans="1:4" ht="14.65" customHeight="1" thickBot="1">
      <c r="A11" s="28" t="s">
        <v>31</v>
      </c>
      <c r="B11" s="144">
        <f t="shared" ref="B11:B14" si="2">SUM(C11:D11)</f>
        <v>5814</v>
      </c>
      <c r="C11" s="271">
        <v>4563</v>
      </c>
      <c r="D11" s="271">
        <v>1251</v>
      </c>
    </row>
    <row r="12" spans="1:4" ht="14.65" customHeight="1" thickBot="1">
      <c r="A12" s="29" t="s">
        <v>32</v>
      </c>
      <c r="B12" s="147">
        <f t="shared" si="2"/>
        <v>205</v>
      </c>
      <c r="C12" s="273">
        <v>111</v>
      </c>
      <c r="D12" s="273">
        <v>94</v>
      </c>
    </row>
    <row r="13" spans="1:4" ht="14.65" customHeight="1" thickBot="1">
      <c r="A13" s="28" t="s">
        <v>33</v>
      </c>
      <c r="B13" s="144">
        <f t="shared" si="2"/>
        <v>19099</v>
      </c>
      <c r="C13" s="271">
        <v>13598</v>
      </c>
      <c r="D13" s="271">
        <v>5501</v>
      </c>
    </row>
    <row r="14" spans="1:4" ht="14.65" customHeight="1" thickBot="1">
      <c r="A14" s="29" t="s">
        <v>34</v>
      </c>
      <c r="B14" s="147">
        <f t="shared" si="2"/>
        <v>5517</v>
      </c>
      <c r="C14" s="273">
        <v>1470</v>
      </c>
      <c r="D14" s="273">
        <v>4047</v>
      </c>
    </row>
    <row r="15" spans="1:4" ht="14.65" customHeight="1" thickBot="1">
      <c r="A15" s="28" t="s">
        <v>35</v>
      </c>
      <c r="B15" s="144">
        <f>SUM(C15:D15)</f>
        <v>77002</v>
      </c>
      <c r="C15" s="271">
        <v>25614</v>
      </c>
      <c r="D15" s="271">
        <v>51388</v>
      </c>
    </row>
    <row r="16" spans="1:4" ht="14.65" customHeight="1" thickBot="1">
      <c r="A16" s="29" t="s">
        <v>36</v>
      </c>
      <c r="B16" s="23">
        <f>SUM(C16:D16)</f>
        <v>50261</v>
      </c>
      <c r="C16" s="270">
        <v>20542</v>
      </c>
      <c r="D16" s="270">
        <v>29719</v>
      </c>
    </row>
    <row r="17" spans="1:4" ht="14.65" customHeight="1" thickBot="1">
      <c r="A17" s="28" t="s">
        <v>37</v>
      </c>
      <c r="B17" s="146">
        <f>C17+D17</f>
        <v>22191</v>
      </c>
      <c r="C17" s="272">
        <v>13127</v>
      </c>
      <c r="D17" s="272">
        <v>9064</v>
      </c>
    </row>
    <row r="18" spans="1:4" ht="14.65" customHeight="1" thickBot="1">
      <c r="A18" s="29" t="s">
        <v>38</v>
      </c>
      <c r="B18" s="23">
        <f>SUM(C18:D18)</f>
        <v>64441</v>
      </c>
      <c r="C18" s="270">
        <v>33231</v>
      </c>
      <c r="D18" s="270">
        <v>31210</v>
      </c>
    </row>
    <row r="19" spans="1:4" ht="14.65" customHeight="1" thickBot="1">
      <c r="A19" s="28" t="s">
        <v>39</v>
      </c>
      <c r="B19" s="144">
        <f>SUM(C19:D19)</f>
        <v>51744</v>
      </c>
      <c r="C19" s="271">
        <v>24220</v>
      </c>
      <c r="D19" s="271">
        <v>27524</v>
      </c>
    </row>
    <row r="20" spans="1:4" ht="14.65" customHeight="1" thickBot="1">
      <c r="A20" s="29" t="s">
        <v>40</v>
      </c>
      <c r="B20" s="147">
        <f>SUM(C20:D20)</f>
        <v>3040</v>
      </c>
      <c r="C20" s="273">
        <v>1872</v>
      </c>
      <c r="D20" s="273">
        <v>1168</v>
      </c>
    </row>
    <row r="21" spans="1:4" s="283" customFormat="1" ht="14.65" customHeight="1" thickBot="1">
      <c r="A21" s="318" t="s">
        <v>41</v>
      </c>
      <c r="B21" s="271">
        <f>SUM(C21:D21)</f>
        <v>33604</v>
      </c>
      <c r="C21" s="271">
        <v>26334</v>
      </c>
      <c r="D21" s="271">
        <v>7270</v>
      </c>
    </row>
    <row r="22" spans="1:4" ht="14.65" customHeight="1" thickBot="1">
      <c r="A22" s="243" t="s">
        <v>42</v>
      </c>
      <c r="B22" s="273">
        <f>SUM(C22:D22)</f>
        <v>12600</v>
      </c>
      <c r="C22" s="273">
        <v>5718</v>
      </c>
      <c r="D22" s="273">
        <v>6882</v>
      </c>
    </row>
    <row r="23" spans="1:4" ht="14.65" customHeight="1" thickBot="1">
      <c r="A23" s="139"/>
      <c r="B23" s="423" t="s">
        <v>76</v>
      </c>
      <c r="C23" s="423"/>
      <c r="D23" s="423"/>
    </row>
    <row r="24" spans="1:4" ht="14.65" customHeight="1" thickBot="1">
      <c r="A24" s="26" t="s">
        <v>29</v>
      </c>
      <c r="B24" s="272">
        <f t="shared" ref="B24:D36" si="3">B9*100/$B9</f>
        <v>100</v>
      </c>
      <c r="C24" s="143">
        <f t="shared" si="3"/>
        <v>49.466234928721185</v>
      </c>
      <c r="D24" s="143">
        <f t="shared" si="3"/>
        <v>50.533765071278815</v>
      </c>
    </row>
    <row r="25" spans="1:4" ht="14.65" customHeight="1" thickBot="1">
      <c r="A25" s="27" t="s">
        <v>30</v>
      </c>
      <c r="B25" s="270">
        <f t="shared" si="3"/>
        <v>100</v>
      </c>
      <c r="C25" s="21">
        <f t="shared" si="3"/>
        <v>46.221693606045825</v>
      </c>
      <c r="D25" s="21">
        <f t="shared" si="3"/>
        <v>53.778306393954175</v>
      </c>
    </row>
    <row r="26" spans="1:4" ht="14.65" customHeight="1" thickBot="1">
      <c r="A26" s="28" t="s">
        <v>31</v>
      </c>
      <c r="B26" s="22">
        <f t="shared" si="3"/>
        <v>100</v>
      </c>
      <c r="C26" s="207">
        <f t="shared" si="3"/>
        <v>78.482972136222912</v>
      </c>
      <c r="D26" s="207">
        <f t="shared" si="3"/>
        <v>21.517027863777091</v>
      </c>
    </row>
    <row r="27" spans="1:4" ht="14.65" customHeight="1" thickBot="1">
      <c r="A27" s="29" t="s">
        <v>32</v>
      </c>
      <c r="B27" s="270">
        <f t="shared" si="3"/>
        <v>100</v>
      </c>
      <c r="C27" s="208">
        <f t="shared" si="3"/>
        <v>54.146341463414636</v>
      </c>
      <c r="D27" s="208">
        <f t="shared" si="3"/>
        <v>45.853658536585364</v>
      </c>
    </row>
    <row r="28" spans="1:4" ht="14.65" customHeight="1" thickBot="1">
      <c r="A28" s="28" t="s">
        <v>33</v>
      </c>
      <c r="B28" s="22">
        <f t="shared" si="3"/>
        <v>100</v>
      </c>
      <c r="C28" s="207">
        <f t="shared" si="3"/>
        <v>71.197444892402743</v>
      </c>
      <c r="D28" s="207">
        <f t="shared" si="3"/>
        <v>28.802555107597257</v>
      </c>
    </row>
    <row r="29" spans="1:4" ht="14.65" customHeight="1" thickBot="1">
      <c r="A29" s="29" t="s">
        <v>34</v>
      </c>
      <c r="B29" s="270">
        <f t="shared" si="3"/>
        <v>100</v>
      </c>
      <c r="C29" s="208">
        <f t="shared" si="3"/>
        <v>26.644915715062535</v>
      </c>
      <c r="D29" s="208">
        <f t="shared" si="3"/>
        <v>73.355084284937462</v>
      </c>
    </row>
    <row r="30" spans="1:4" ht="14.65" customHeight="1" thickBot="1">
      <c r="A30" s="28" t="s">
        <v>35</v>
      </c>
      <c r="B30" s="22">
        <f t="shared" si="3"/>
        <v>100</v>
      </c>
      <c r="C30" s="207">
        <f t="shared" si="3"/>
        <v>33.264071063089268</v>
      </c>
      <c r="D30" s="207">
        <f t="shared" si="3"/>
        <v>66.735928936910724</v>
      </c>
    </row>
    <row r="31" spans="1:4" ht="14.65" customHeight="1" thickBot="1">
      <c r="A31" s="29" t="s">
        <v>36</v>
      </c>
      <c r="B31" s="270">
        <f t="shared" si="3"/>
        <v>100</v>
      </c>
      <c r="C31" s="21">
        <f t="shared" si="3"/>
        <v>40.870655179960607</v>
      </c>
      <c r="D31" s="21">
        <f t="shared" si="3"/>
        <v>59.129344820039393</v>
      </c>
    </row>
    <row r="32" spans="1:4" ht="14.65" customHeight="1" thickBot="1">
      <c r="A32" s="28" t="s">
        <v>37</v>
      </c>
      <c r="B32" s="272">
        <f t="shared" si="3"/>
        <v>100</v>
      </c>
      <c r="C32" s="143">
        <f t="shared" si="3"/>
        <v>59.15461223018341</v>
      </c>
      <c r="D32" s="143">
        <f t="shared" si="3"/>
        <v>40.84538776981659</v>
      </c>
    </row>
    <row r="33" spans="1:4" ht="14.65" customHeight="1" thickBot="1">
      <c r="A33" s="29" t="s">
        <v>38</v>
      </c>
      <c r="B33" s="270">
        <f t="shared" si="3"/>
        <v>100</v>
      </c>
      <c r="C33" s="21">
        <f t="shared" si="3"/>
        <v>51.568101053677005</v>
      </c>
      <c r="D33" s="21">
        <f t="shared" si="3"/>
        <v>48.431898946322995</v>
      </c>
    </row>
    <row r="34" spans="1:4" ht="14.65" customHeight="1" thickBot="1">
      <c r="A34" s="28" t="s">
        <v>39</v>
      </c>
      <c r="B34" s="22">
        <f t="shared" si="3"/>
        <v>100</v>
      </c>
      <c r="C34" s="207">
        <f t="shared" si="3"/>
        <v>46.807359307359306</v>
      </c>
      <c r="D34" s="207">
        <f t="shared" si="3"/>
        <v>53.192640692640694</v>
      </c>
    </row>
    <row r="35" spans="1:4" ht="14.65" customHeight="1" thickBot="1">
      <c r="A35" s="29" t="s">
        <v>40</v>
      </c>
      <c r="B35" s="270">
        <f t="shared" si="3"/>
        <v>100</v>
      </c>
      <c r="C35" s="208">
        <f t="shared" si="3"/>
        <v>61.578947368421055</v>
      </c>
      <c r="D35" s="208">
        <f t="shared" si="3"/>
        <v>38.421052631578945</v>
      </c>
    </row>
    <row r="36" spans="1:4" s="283" customFormat="1" ht="14.65" customHeight="1" thickBot="1">
      <c r="A36" s="318" t="s">
        <v>41</v>
      </c>
      <c r="B36" s="22">
        <f t="shared" si="3"/>
        <v>100</v>
      </c>
      <c r="C36" s="207">
        <f t="shared" si="3"/>
        <v>78.365670753481723</v>
      </c>
      <c r="D36" s="207">
        <f t="shared" si="3"/>
        <v>21.63432924651827</v>
      </c>
    </row>
    <row r="37" spans="1:4" ht="14.65" customHeight="1" thickBot="1">
      <c r="A37" s="243" t="s">
        <v>42</v>
      </c>
      <c r="B37" s="270">
        <f t="shared" ref="B37:D37" si="4">B22*100/$B22</f>
        <v>100</v>
      </c>
      <c r="C37" s="208">
        <f t="shared" si="4"/>
        <v>45.38095238095238</v>
      </c>
      <c r="D37" s="208">
        <f t="shared" si="4"/>
        <v>54.61904761904762</v>
      </c>
    </row>
    <row r="38" spans="1:4" s="202" customFormat="1" ht="40" customHeight="1">
      <c r="A38" s="367" t="s">
        <v>128</v>
      </c>
      <c r="B38" s="367"/>
      <c r="C38" s="367"/>
      <c r="D38" s="367"/>
    </row>
  </sheetData>
  <mergeCells count="7">
    <mergeCell ref="B23:D23"/>
    <mergeCell ref="A38:D38"/>
    <mergeCell ref="A5:A7"/>
    <mergeCell ref="B5:D5"/>
    <mergeCell ref="B6:B7"/>
    <mergeCell ref="C6:D6"/>
    <mergeCell ref="B8:D8"/>
  </mergeCells>
  <hyperlinks>
    <hyperlink ref="A1" location="Inhalt!A1" display="Zurück zum Inhalt"/>
  </hyperlinks>
  <pageMargins left="0.7" right="0.7" top="0.78740157499999996" bottom="0.78740157499999996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8"/>
  <sheetViews>
    <sheetView workbookViewId="0"/>
  </sheetViews>
  <sheetFormatPr baseColWidth="10" defaultColWidth="10.81640625" defaultRowHeight="11.5"/>
  <cols>
    <col min="1" max="1" width="26.54296875" style="3" customWidth="1"/>
    <col min="2" max="4" width="17.6328125" style="3" customWidth="1"/>
    <col min="5" max="16384" width="10.81640625" style="3"/>
  </cols>
  <sheetData>
    <row r="1" spans="1:4" s="5" customFormat="1" ht="20.25" customHeight="1">
      <c r="A1" s="4" t="s">
        <v>0</v>
      </c>
      <c r="C1" s="4"/>
      <c r="D1" s="4"/>
    </row>
    <row r="2" spans="1:4" s="2" customFormat="1" ht="12.5">
      <c r="A2" s="1"/>
      <c r="C2" s="1"/>
      <c r="D2" s="1"/>
    </row>
    <row r="3" spans="1:4" s="2" customFormat="1" ht="14.65" customHeight="1">
      <c r="A3" s="9" t="s">
        <v>424</v>
      </c>
      <c r="C3" s="9"/>
      <c r="D3" s="9"/>
    </row>
    <row r="4" spans="1:4" ht="14.65" customHeight="1" thickBot="1"/>
    <row r="5" spans="1:4" s="11" customFormat="1" ht="44" customHeight="1" thickBot="1">
      <c r="A5" s="389" t="s">
        <v>28</v>
      </c>
      <c r="B5" s="397" t="s">
        <v>237</v>
      </c>
      <c r="C5" s="424"/>
      <c r="D5" s="424"/>
    </row>
    <row r="6" spans="1:4" s="11" customFormat="1" ht="20.25" customHeight="1" thickBot="1">
      <c r="A6" s="389"/>
      <c r="B6" s="389" t="s">
        <v>419</v>
      </c>
      <c r="C6" s="390" t="s">
        <v>75</v>
      </c>
      <c r="D6" s="390"/>
    </row>
    <row r="7" spans="1:4" s="11" customFormat="1" ht="45" customHeight="1" thickBot="1">
      <c r="A7" s="389"/>
      <c r="B7" s="389"/>
      <c r="C7" s="321" t="s">
        <v>186</v>
      </c>
      <c r="D7" s="321" t="s">
        <v>63</v>
      </c>
    </row>
    <row r="8" spans="1:4" ht="14.65" customHeight="1" thickBot="1">
      <c r="A8" s="139"/>
      <c r="B8" s="423" t="s">
        <v>5</v>
      </c>
      <c r="C8" s="423"/>
      <c r="D8" s="423"/>
    </row>
    <row r="9" spans="1:4" ht="14.65" customHeight="1" thickBot="1">
      <c r="A9" s="26" t="s">
        <v>29</v>
      </c>
      <c r="B9" s="272">
        <f t="shared" ref="B9:D9" si="0">B10+B21</f>
        <v>143709</v>
      </c>
      <c r="C9" s="272">
        <f t="shared" si="0"/>
        <v>83533</v>
      </c>
      <c r="D9" s="272">
        <f t="shared" si="0"/>
        <v>60176</v>
      </c>
    </row>
    <row r="10" spans="1:4" ht="14.65" customHeight="1" thickBot="1">
      <c r="A10" s="27" t="s">
        <v>30</v>
      </c>
      <c r="B10" s="23">
        <f>C10+D10</f>
        <v>134975</v>
      </c>
      <c r="C10" s="270">
        <v>76705</v>
      </c>
      <c r="D10" s="270">
        <v>58270</v>
      </c>
    </row>
    <row r="11" spans="1:4" ht="14.65" customHeight="1" thickBot="1">
      <c r="A11" s="28" t="s">
        <v>31</v>
      </c>
      <c r="B11" s="144">
        <f t="shared" ref="B11:B16" si="1">SUM(C11:D11)</f>
        <v>5546</v>
      </c>
      <c r="C11" s="271">
        <v>4748</v>
      </c>
      <c r="D11" s="271">
        <v>798</v>
      </c>
    </row>
    <row r="12" spans="1:4" ht="14.65" customHeight="1" thickBot="1">
      <c r="A12" s="29" t="s">
        <v>32</v>
      </c>
      <c r="B12" s="147">
        <f t="shared" si="1"/>
        <v>3697</v>
      </c>
      <c r="C12" s="273">
        <v>1746</v>
      </c>
      <c r="D12" s="273">
        <v>1951</v>
      </c>
    </row>
    <row r="13" spans="1:4" ht="14.65" customHeight="1" thickBot="1">
      <c r="A13" s="28" t="s">
        <v>33</v>
      </c>
      <c r="B13" s="271">
        <f t="shared" si="1"/>
        <v>14688</v>
      </c>
      <c r="C13" s="271">
        <v>10560</v>
      </c>
      <c r="D13" s="271">
        <v>4128</v>
      </c>
    </row>
    <row r="14" spans="1:4" ht="14.65" customHeight="1" thickBot="1">
      <c r="A14" s="29" t="s">
        <v>34</v>
      </c>
      <c r="B14" s="147">
        <f>SUM(C14:D14)</f>
        <v>2219</v>
      </c>
      <c r="C14" s="273">
        <v>1075</v>
      </c>
      <c r="D14" s="273">
        <v>1144</v>
      </c>
    </row>
    <row r="15" spans="1:4" ht="14.65" customHeight="1" thickBot="1">
      <c r="A15" s="28" t="s">
        <v>35</v>
      </c>
      <c r="B15" s="144">
        <f>SUM(C15:D15)</f>
        <v>32194</v>
      </c>
      <c r="C15" s="271">
        <v>16772</v>
      </c>
      <c r="D15" s="271">
        <v>15422</v>
      </c>
    </row>
    <row r="16" spans="1:4" ht="14.65" customHeight="1" thickBot="1">
      <c r="A16" s="29" t="s">
        <v>36</v>
      </c>
      <c r="B16" s="23">
        <f t="shared" si="1"/>
        <v>16760</v>
      </c>
      <c r="C16" s="270">
        <v>8497</v>
      </c>
      <c r="D16" s="270">
        <v>8263</v>
      </c>
    </row>
    <row r="17" spans="1:4" ht="14.65" customHeight="1" thickBot="1">
      <c r="A17" s="28" t="s">
        <v>37</v>
      </c>
      <c r="B17" s="271">
        <f t="shared" ref="B17:B22" si="2">SUM(C17:D17)</f>
        <v>9120</v>
      </c>
      <c r="C17" s="271">
        <v>5083</v>
      </c>
      <c r="D17" s="271">
        <v>4037</v>
      </c>
    </row>
    <row r="18" spans="1:4" ht="14.65" customHeight="1" thickBot="1">
      <c r="A18" s="29" t="s">
        <v>38</v>
      </c>
      <c r="B18" s="23">
        <f t="shared" si="2"/>
        <v>28625</v>
      </c>
      <c r="C18" s="270">
        <v>14717</v>
      </c>
      <c r="D18" s="270">
        <v>13908</v>
      </c>
    </row>
    <row r="19" spans="1:4" ht="14.65" customHeight="1" thickBot="1">
      <c r="A19" s="28" t="s">
        <v>39</v>
      </c>
      <c r="B19" s="144">
        <f t="shared" si="2"/>
        <v>21392</v>
      </c>
      <c r="C19" s="271">
        <v>12911</v>
      </c>
      <c r="D19" s="271">
        <v>8481</v>
      </c>
    </row>
    <row r="20" spans="1:4" ht="14.65" customHeight="1" thickBot="1">
      <c r="A20" s="29" t="s">
        <v>40</v>
      </c>
      <c r="B20" s="147">
        <f t="shared" si="2"/>
        <v>734</v>
      </c>
      <c r="C20" s="273">
        <v>596</v>
      </c>
      <c r="D20" s="273">
        <v>138</v>
      </c>
    </row>
    <row r="21" spans="1:4" s="283" customFormat="1" ht="14.65" customHeight="1" thickBot="1">
      <c r="A21" s="318" t="s">
        <v>41</v>
      </c>
      <c r="B21" s="271">
        <f t="shared" si="2"/>
        <v>8734</v>
      </c>
      <c r="C21" s="271">
        <v>6828</v>
      </c>
      <c r="D21" s="271">
        <v>1906</v>
      </c>
    </row>
    <row r="22" spans="1:4" ht="14.65" customHeight="1" thickBot="1">
      <c r="A22" s="243" t="s">
        <v>42</v>
      </c>
      <c r="B22" s="273">
        <f t="shared" si="2"/>
        <v>3843</v>
      </c>
      <c r="C22" s="273">
        <v>2058</v>
      </c>
      <c r="D22" s="273">
        <v>1785</v>
      </c>
    </row>
    <row r="23" spans="1:4" ht="14.65" customHeight="1" thickBot="1">
      <c r="A23" s="139"/>
      <c r="B23" s="423" t="s">
        <v>76</v>
      </c>
      <c r="C23" s="423"/>
      <c r="D23" s="423"/>
    </row>
    <row r="24" spans="1:4" ht="14.65" customHeight="1" thickBot="1">
      <c r="A24" s="26" t="s">
        <v>29</v>
      </c>
      <c r="B24" s="272">
        <f t="shared" ref="B24:D36" si="3">B9*100/$B9</f>
        <v>100</v>
      </c>
      <c r="C24" s="143">
        <f t="shared" si="3"/>
        <v>58.126491729815115</v>
      </c>
      <c r="D24" s="143">
        <f t="shared" si="3"/>
        <v>41.873508270184885</v>
      </c>
    </row>
    <row r="25" spans="1:4" ht="14.65" customHeight="1" thickBot="1">
      <c r="A25" s="27" t="s">
        <v>30</v>
      </c>
      <c r="B25" s="270">
        <f t="shared" si="3"/>
        <v>100</v>
      </c>
      <c r="C25" s="21">
        <f t="shared" si="3"/>
        <v>56.829042415262087</v>
      </c>
      <c r="D25" s="21">
        <f t="shared" si="3"/>
        <v>43.170957584737913</v>
      </c>
    </row>
    <row r="26" spans="1:4" ht="14.65" customHeight="1" thickBot="1">
      <c r="A26" s="28" t="s">
        <v>31</v>
      </c>
      <c r="B26" s="22">
        <f t="shared" si="3"/>
        <v>100</v>
      </c>
      <c r="C26" s="207">
        <f t="shared" si="3"/>
        <v>85.611251352326008</v>
      </c>
      <c r="D26" s="207">
        <f t="shared" si="3"/>
        <v>14.388748647673999</v>
      </c>
    </row>
    <row r="27" spans="1:4" ht="14.65" customHeight="1" thickBot="1">
      <c r="A27" s="29" t="s">
        <v>32</v>
      </c>
      <c r="B27" s="270">
        <f t="shared" si="3"/>
        <v>100</v>
      </c>
      <c r="C27" s="208">
        <f t="shared" si="3"/>
        <v>47.227481741952936</v>
      </c>
      <c r="D27" s="208">
        <f t="shared" si="3"/>
        <v>52.772518258047064</v>
      </c>
    </row>
    <row r="28" spans="1:4" ht="14.65" customHeight="1" thickBot="1">
      <c r="A28" s="28" t="s">
        <v>33</v>
      </c>
      <c r="B28" s="22">
        <f t="shared" si="3"/>
        <v>100</v>
      </c>
      <c r="C28" s="207">
        <f t="shared" si="3"/>
        <v>71.895424836601308</v>
      </c>
      <c r="D28" s="207">
        <f t="shared" si="3"/>
        <v>28.104575163398692</v>
      </c>
    </row>
    <row r="29" spans="1:4" ht="14.65" customHeight="1" thickBot="1">
      <c r="A29" s="29" t="s">
        <v>34</v>
      </c>
      <c r="B29" s="270">
        <f t="shared" si="3"/>
        <v>100</v>
      </c>
      <c r="C29" s="208">
        <f t="shared" si="3"/>
        <v>48.445245606128886</v>
      </c>
      <c r="D29" s="208">
        <f t="shared" si="3"/>
        <v>51.554754393871114</v>
      </c>
    </row>
    <row r="30" spans="1:4" ht="14.65" customHeight="1" thickBot="1">
      <c r="A30" s="28" t="s">
        <v>35</v>
      </c>
      <c r="B30" s="22">
        <f t="shared" si="3"/>
        <v>100</v>
      </c>
      <c r="C30" s="207">
        <f t="shared" si="3"/>
        <v>52.096663974653666</v>
      </c>
      <c r="D30" s="207">
        <f t="shared" si="3"/>
        <v>47.903336025346334</v>
      </c>
    </row>
    <row r="31" spans="1:4" ht="14.65" customHeight="1" thickBot="1">
      <c r="A31" s="29" t="s">
        <v>36</v>
      </c>
      <c r="B31" s="270">
        <f t="shared" si="3"/>
        <v>100</v>
      </c>
      <c r="C31" s="21">
        <f t="shared" si="3"/>
        <v>50.698090692124104</v>
      </c>
      <c r="D31" s="21">
        <f t="shared" si="3"/>
        <v>49.301909307875896</v>
      </c>
    </row>
    <row r="32" spans="1:4" ht="14.65" customHeight="1" thickBot="1">
      <c r="A32" s="28" t="s">
        <v>37</v>
      </c>
      <c r="B32" s="272">
        <f t="shared" si="3"/>
        <v>100</v>
      </c>
      <c r="C32" s="143">
        <f t="shared" si="3"/>
        <v>55.734649122807021</v>
      </c>
      <c r="D32" s="143">
        <f t="shared" si="3"/>
        <v>44.265350877192979</v>
      </c>
    </row>
    <row r="33" spans="1:4" ht="14.65" customHeight="1" thickBot="1">
      <c r="A33" s="29" t="s">
        <v>38</v>
      </c>
      <c r="B33" s="270">
        <f t="shared" si="3"/>
        <v>100</v>
      </c>
      <c r="C33" s="21">
        <f t="shared" si="3"/>
        <v>51.413100436681219</v>
      </c>
      <c r="D33" s="21">
        <f t="shared" si="3"/>
        <v>48.586899563318781</v>
      </c>
    </row>
    <row r="34" spans="1:4" ht="14.65" customHeight="1" thickBot="1">
      <c r="A34" s="28" t="s">
        <v>39</v>
      </c>
      <c r="B34" s="22">
        <f t="shared" si="3"/>
        <v>100</v>
      </c>
      <c r="C34" s="207">
        <f t="shared" si="3"/>
        <v>60.354338070306653</v>
      </c>
      <c r="D34" s="207">
        <f t="shared" si="3"/>
        <v>39.645661929693347</v>
      </c>
    </row>
    <row r="35" spans="1:4" ht="14.65" customHeight="1" thickBot="1">
      <c r="A35" s="29" t="s">
        <v>40</v>
      </c>
      <c r="B35" s="270">
        <f t="shared" si="3"/>
        <v>100</v>
      </c>
      <c r="C35" s="208">
        <f t="shared" si="3"/>
        <v>81.198910081743875</v>
      </c>
      <c r="D35" s="208">
        <f t="shared" si="3"/>
        <v>18.801089918256132</v>
      </c>
    </row>
    <row r="36" spans="1:4" s="283" customFormat="1" ht="14.65" customHeight="1" thickBot="1">
      <c r="A36" s="318" t="s">
        <v>41</v>
      </c>
      <c r="B36" s="22">
        <f t="shared" si="3"/>
        <v>100</v>
      </c>
      <c r="C36" s="207">
        <f t="shared" si="3"/>
        <v>78.17723837874972</v>
      </c>
      <c r="D36" s="207">
        <f t="shared" si="3"/>
        <v>21.822761621250287</v>
      </c>
    </row>
    <row r="37" spans="1:4" ht="14.65" customHeight="1" thickBot="1">
      <c r="A37" s="243" t="s">
        <v>42</v>
      </c>
      <c r="B37" s="270">
        <f t="shared" ref="B37:D37" si="4">B22*100/$B22</f>
        <v>100</v>
      </c>
      <c r="C37" s="208">
        <f t="shared" si="4"/>
        <v>53.551912568306008</v>
      </c>
      <c r="D37" s="208">
        <f t="shared" si="4"/>
        <v>46.448087431693992</v>
      </c>
    </row>
    <row r="38" spans="1:4" s="202" customFormat="1" ht="40" customHeight="1">
      <c r="A38" s="367" t="s">
        <v>128</v>
      </c>
      <c r="B38" s="367"/>
      <c r="C38" s="367"/>
      <c r="D38" s="367"/>
    </row>
  </sheetData>
  <mergeCells count="7">
    <mergeCell ref="B23:D23"/>
    <mergeCell ref="A38:D38"/>
    <mergeCell ref="A5:A7"/>
    <mergeCell ref="B5:D5"/>
    <mergeCell ref="B6:B7"/>
    <mergeCell ref="C6:D6"/>
    <mergeCell ref="B8:D8"/>
  </mergeCells>
  <hyperlinks>
    <hyperlink ref="A1" location="Inhalt!A1" display="Zurück zum Inhalt"/>
  </hyperlinks>
  <pageMargins left="0.7" right="0.7" top="0.78740157499999996" bottom="0.78740157499999996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8"/>
  <sheetViews>
    <sheetView workbookViewId="0"/>
  </sheetViews>
  <sheetFormatPr baseColWidth="10" defaultColWidth="10.81640625" defaultRowHeight="11.5"/>
  <cols>
    <col min="1" max="1" width="26.54296875" style="3" customWidth="1"/>
    <col min="2" max="4" width="17.6328125" style="3" customWidth="1"/>
    <col min="5" max="16384" width="10.81640625" style="3"/>
  </cols>
  <sheetData>
    <row r="1" spans="1:4" s="5" customFormat="1" ht="20.25" customHeight="1">
      <c r="A1" s="4" t="s">
        <v>0</v>
      </c>
      <c r="C1" s="4"/>
      <c r="D1" s="4"/>
    </row>
    <row r="2" spans="1:4" s="2" customFormat="1" ht="12.5">
      <c r="A2" s="1"/>
      <c r="C2" s="1"/>
      <c r="D2" s="1"/>
    </row>
    <row r="3" spans="1:4" s="2" customFormat="1" ht="14.65" customHeight="1">
      <c r="A3" s="9" t="s">
        <v>423</v>
      </c>
      <c r="C3" s="9"/>
      <c r="D3" s="9"/>
    </row>
    <row r="4" spans="1:4" ht="14.65" customHeight="1" thickBot="1"/>
    <row r="5" spans="1:4" s="11" customFormat="1" ht="44" customHeight="1" thickBot="1">
      <c r="A5" s="389" t="s">
        <v>28</v>
      </c>
      <c r="B5" s="397" t="s">
        <v>237</v>
      </c>
      <c r="C5" s="424"/>
      <c r="D5" s="424"/>
    </row>
    <row r="6" spans="1:4" s="11" customFormat="1" ht="20.25" customHeight="1" thickBot="1">
      <c r="A6" s="389"/>
      <c r="B6" s="389" t="s">
        <v>419</v>
      </c>
      <c r="C6" s="390" t="s">
        <v>75</v>
      </c>
      <c r="D6" s="390"/>
    </row>
    <row r="7" spans="1:4" s="11" customFormat="1" ht="45" customHeight="1" thickBot="1">
      <c r="A7" s="389"/>
      <c r="B7" s="389"/>
      <c r="C7" s="321" t="s">
        <v>186</v>
      </c>
      <c r="D7" s="321" t="s">
        <v>63</v>
      </c>
    </row>
    <row r="8" spans="1:4" ht="14.65" customHeight="1" thickBot="1">
      <c r="A8" s="139"/>
      <c r="B8" s="423" t="s">
        <v>5</v>
      </c>
      <c r="C8" s="423"/>
      <c r="D8" s="423"/>
    </row>
    <row r="9" spans="1:4" ht="14.65" customHeight="1" thickBot="1">
      <c r="A9" s="26" t="s">
        <v>29</v>
      </c>
      <c r="B9" s="272">
        <f t="shared" ref="B9:D9" si="0">B10+B21</f>
        <v>161572</v>
      </c>
      <c r="C9" s="272">
        <f t="shared" si="0"/>
        <v>95615</v>
      </c>
      <c r="D9" s="272">
        <f t="shared" si="0"/>
        <v>65957</v>
      </c>
    </row>
    <row r="10" spans="1:4" ht="14.65" customHeight="1" thickBot="1">
      <c r="A10" s="27" t="s">
        <v>30</v>
      </c>
      <c r="B10" s="23">
        <f>SUM(B11:B20)</f>
        <v>159095</v>
      </c>
      <c r="C10" s="270">
        <f t="shared" ref="C10:D10" si="1">SUM(C11:C20)</f>
        <v>93976</v>
      </c>
      <c r="D10" s="270">
        <f t="shared" si="1"/>
        <v>65119</v>
      </c>
    </row>
    <row r="11" spans="1:4" ht="14.65" customHeight="1" thickBot="1">
      <c r="A11" s="28" t="s">
        <v>31</v>
      </c>
      <c r="B11" s="144">
        <f t="shared" ref="B11:B16" si="2">SUM(C11:D11)</f>
        <v>578</v>
      </c>
      <c r="C11" s="271">
        <v>488</v>
      </c>
      <c r="D11" s="271">
        <v>90</v>
      </c>
    </row>
    <row r="12" spans="1:4" ht="14.65" customHeight="1" thickBot="1">
      <c r="A12" s="29" t="s">
        <v>32</v>
      </c>
      <c r="B12" s="147">
        <f t="shared" si="2"/>
        <v>1584</v>
      </c>
      <c r="C12" s="273">
        <v>345</v>
      </c>
      <c r="D12" s="273">
        <v>1239</v>
      </c>
    </row>
    <row r="13" spans="1:4" ht="14.65" customHeight="1" thickBot="1">
      <c r="A13" s="28" t="s">
        <v>33</v>
      </c>
      <c r="B13" s="144">
        <f t="shared" si="2"/>
        <v>10813</v>
      </c>
      <c r="C13" s="271">
        <v>7139</v>
      </c>
      <c r="D13" s="271">
        <v>3674</v>
      </c>
    </row>
    <row r="14" spans="1:4" ht="14.65" customHeight="1" thickBot="1">
      <c r="A14" s="29" t="s">
        <v>34</v>
      </c>
      <c r="B14" s="147">
        <f t="shared" si="2"/>
        <v>593</v>
      </c>
      <c r="C14" s="273">
        <v>161</v>
      </c>
      <c r="D14" s="273">
        <v>432</v>
      </c>
    </row>
    <row r="15" spans="1:4" ht="14.65" customHeight="1" thickBot="1">
      <c r="A15" s="28" t="s">
        <v>35</v>
      </c>
      <c r="B15" s="144">
        <f>SUM(C15:D15)</f>
        <v>32205</v>
      </c>
      <c r="C15" s="271">
        <v>20938</v>
      </c>
      <c r="D15" s="271">
        <v>11267</v>
      </c>
    </row>
    <row r="16" spans="1:4" ht="14.65" customHeight="1" thickBot="1">
      <c r="A16" s="29" t="s">
        <v>36</v>
      </c>
      <c r="B16" s="23">
        <f t="shared" si="2"/>
        <v>13877</v>
      </c>
      <c r="C16" s="270">
        <v>5690</v>
      </c>
      <c r="D16" s="270">
        <v>8187</v>
      </c>
    </row>
    <row r="17" spans="1:4" ht="14.65" customHeight="1" thickBot="1">
      <c r="A17" s="28" t="s">
        <v>37</v>
      </c>
      <c r="B17" s="146">
        <f>C17+D17</f>
        <v>14427</v>
      </c>
      <c r="C17" s="272">
        <v>8890</v>
      </c>
      <c r="D17" s="272">
        <v>5537</v>
      </c>
    </row>
    <row r="18" spans="1:4" ht="14.65" customHeight="1" thickBot="1">
      <c r="A18" s="29" t="s">
        <v>38</v>
      </c>
      <c r="B18" s="23">
        <f>SUM(C18:D18)</f>
        <v>38562</v>
      </c>
      <c r="C18" s="270">
        <v>18763</v>
      </c>
      <c r="D18" s="270">
        <v>19799</v>
      </c>
    </row>
    <row r="19" spans="1:4" ht="14.65" customHeight="1" thickBot="1">
      <c r="A19" s="28" t="s">
        <v>39</v>
      </c>
      <c r="B19" s="144">
        <f>SUM(C19:D19)</f>
        <v>41864</v>
      </c>
      <c r="C19" s="271">
        <v>28277</v>
      </c>
      <c r="D19" s="271">
        <v>13587</v>
      </c>
    </row>
    <row r="20" spans="1:4" ht="14.65" customHeight="1" thickBot="1">
      <c r="A20" s="29" t="s">
        <v>40</v>
      </c>
      <c r="B20" s="147">
        <f>SUM(C20:D20)</f>
        <v>4592</v>
      </c>
      <c r="C20" s="273">
        <v>3285</v>
      </c>
      <c r="D20" s="273">
        <v>1307</v>
      </c>
    </row>
    <row r="21" spans="1:4" s="283" customFormat="1" ht="14.65" customHeight="1" thickBot="1">
      <c r="A21" s="318" t="s">
        <v>41</v>
      </c>
      <c r="B21" s="271">
        <f t="shared" ref="B21" si="3">SUM(C21:D21)</f>
        <v>2477</v>
      </c>
      <c r="C21" s="271">
        <v>1639</v>
      </c>
      <c r="D21" s="271">
        <v>838</v>
      </c>
    </row>
    <row r="22" spans="1:4" ht="14.65" customHeight="1" thickBot="1">
      <c r="A22" s="243" t="s">
        <v>42</v>
      </c>
      <c r="B22" s="273">
        <f>SUM(C22:D22)</f>
        <v>1465</v>
      </c>
      <c r="C22" s="273">
        <v>627</v>
      </c>
      <c r="D22" s="273">
        <v>838</v>
      </c>
    </row>
    <row r="23" spans="1:4" ht="14.65" customHeight="1" thickBot="1">
      <c r="A23" s="139"/>
      <c r="B23" s="423" t="s">
        <v>76</v>
      </c>
      <c r="C23" s="423"/>
      <c r="D23" s="423"/>
    </row>
    <row r="24" spans="1:4" ht="14.65" customHeight="1" thickBot="1">
      <c r="A24" s="26" t="s">
        <v>29</v>
      </c>
      <c r="B24" s="272">
        <f t="shared" ref="B24:D36" si="4">B9*100/$B9</f>
        <v>100</v>
      </c>
      <c r="C24" s="143">
        <f t="shared" si="4"/>
        <v>59.177951625281608</v>
      </c>
      <c r="D24" s="143">
        <f t="shared" si="4"/>
        <v>40.822048374718392</v>
      </c>
    </row>
    <row r="25" spans="1:4" ht="14.65" customHeight="1" thickBot="1">
      <c r="A25" s="27" t="s">
        <v>30</v>
      </c>
      <c r="B25" s="270">
        <f t="shared" si="4"/>
        <v>100</v>
      </c>
      <c r="C25" s="21">
        <f t="shared" si="4"/>
        <v>59.069109651466107</v>
      </c>
      <c r="D25" s="21">
        <f t="shared" si="4"/>
        <v>40.930890348533893</v>
      </c>
    </row>
    <row r="26" spans="1:4" ht="14.65" customHeight="1" thickBot="1">
      <c r="A26" s="28" t="s">
        <v>31</v>
      </c>
      <c r="B26" s="22">
        <f t="shared" si="4"/>
        <v>100</v>
      </c>
      <c r="C26" s="207">
        <f t="shared" si="4"/>
        <v>84.429065743944633</v>
      </c>
      <c r="D26" s="207">
        <f t="shared" si="4"/>
        <v>15.570934256055363</v>
      </c>
    </row>
    <row r="27" spans="1:4" ht="14.65" customHeight="1" thickBot="1">
      <c r="A27" s="29" t="s">
        <v>32</v>
      </c>
      <c r="B27" s="270">
        <f t="shared" si="4"/>
        <v>100</v>
      </c>
      <c r="C27" s="208">
        <f t="shared" si="4"/>
        <v>21.780303030303031</v>
      </c>
      <c r="D27" s="208">
        <f t="shared" si="4"/>
        <v>78.219696969696969</v>
      </c>
    </row>
    <row r="28" spans="1:4" ht="14.65" customHeight="1" thickBot="1">
      <c r="A28" s="28" t="s">
        <v>33</v>
      </c>
      <c r="B28" s="22">
        <f t="shared" si="4"/>
        <v>100</v>
      </c>
      <c r="C28" s="207">
        <f t="shared" si="4"/>
        <v>66.022380467955244</v>
      </c>
      <c r="D28" s="207">
        <f t="shared" si="4"/>
        <v>33.977619532044763</v>
      </c>
    </row>
    <row r="29" spans="1:4" ht="14.65" customHeight="1" thickBot="1">
      <c r="A29" s="29" t="s">
        <v>34</v>
      </c>
      <c r="B29" s="270">
        <f t="shared" si="4"/>
        <v>100</v>
      </c>
      <c r="C29" s="208">
        <f t="shared" si="4"/>
        <v>27.150084317032039</v>
      </c>
      <c r="D29" s="208">
        <f t="shared" si="4"/>
        <v>72.849915682967961</v>
      </c>
    </row>
    <row r="30" spans="1:4" ht="14.65" customHeight="1" thickBot="1">
      <c r="A30" s="28" t="s">
        <v>35</v>
      </c>
      <c r="B30" s="22">
        <f t="shared" si="4"/>
        <v>100</v>
      </c>
      <c r="C30" s="207">
        <f t="shared" si="4"/>
        <v>65.014749262536867</v>
      </c>
      <c r="D30" s="207">
        <f t="shared" si="4"/>
        <v>34.985250737463126</v>
      </c>
    </row>
    <row r="31" spans="1:4" ht="14.65" customHeight="1" thickBot="1">
      <c r="A31" s="29" t="s">
        <v>36</v>
      </c>
      <c r="B31" s="270">
        <f t="shared" si="4"/>
        <v>100</v>
      </c>
      <c r="C31" s="21">
        <f t="shared" si="4"/>
        <v>41.003098652446496</v>
      </c>
      <c r="D31" s="21">
        <f t="shared" si="4"/>
        <v>58.996901347553504</v>
      </c>
    </row>
    <row r="32" spans="1:4" ht="14.65" customHeight="1" thickBot="1">
      <c r="A32" s="28" t="s">
        <v>37</v>
      </c>
      <c r="B32" s="272">
        <f t="shared" si="4"/>
        <v>100</v>
      </c>
      <c r="C32" s="143">
        <f t="shared" si="4"/>
        <v>61.620572537603103</v>
      </c>
      <c r="D32" s="143">
        <f t="shared" si="4"/>
        <v>38.379427462396897</v>
      </c>
    </row>
    <row r="33" spans="1:4" ht="14.65" customHeight="1" thickBot="1">
      <c r="A33" s="29" t="s">
        <v>38</v>
      </c>
      <c r="B33" s="270">
        <f t="shared" si="4"/>
        <v>100</v>
      </c>
      <c r="C33" s="21">
        <f t="shared" si="4"/>
        <v>48.656708676935843</v>
      </c>
      <c r="D33" s="21">
        <f t="shared" si="4"/>
        <v>51.343291323064157</v>
      </c>
    </row>
    <row r="34" spans="1:4" ht="14.65" customHeight="1" thickBot="1">
      <c r="A34" s="28" t="s">
        <v>39</v>
      </c>
      <c r="B34" s="22">
        <f t="shared" si="4"/>
        <v>100</v>
      </c>
      <c r="C34" s="207">
        <f t="shared" si="4"/>
        <v>67.544907318937518</v>
      </c>
      <c r="D34" s="207">
        <f t="shared" si="4"/>
        <v>32.455092681062489</v>
      </c>
    </row>
    <row r="35" spans="1:4" ht="14.65" customHeight="1" thickBot="1">
      <c r="A35" s="29" t="s">
        <v>40</v>
      </c>
      <c r="B35" s="270">
        <f t="shared" si="4"/>
        <v>100</v>
      </c>
      <c r="C35" s="208">
        <f t="shared" si="4"/>
        <v>71.53745644599303</v>
      </c>
      <c r="D35" s="208">
        <f t="shared" si="4"/>
        <v>28.46254355400697</v>
      </c>
    </row>
    <row r="36" spans="1:4" s="283" customFormat="1" ht="14.65" customHeight="1" thickBot="1">
      <c r="A36" s="318" t="s">
        <v>41</v>
      </c>
      <c r="B36" s="22">
        <f t="shared" si="4"/>
        <v>100</v>
      </c>
      <c r="C36" s="207">
        <f t="shared" si="4"/>
        <v>66.16875252321357</v>
      </c>
      <c r="D36" s="207">
        <f t="shared" si="4"/>
        <v>33.831247476786437</v>
      </c>
    </row>
    <row r="37" spans="1:4" ht="14.65" customHeight="1" thickBot="1">
      <c r="A37" s="243" t="s">
        <v>42</v>
      </c>
      <c r="B37" s="270">
        <f t="shared" ref="B37:D37" si="5">B22*100/$B22</f>
        <v>100</v>
      </c>
      <c r="C37" s="208">
        <f t="shared" si="5"/>
        <v>42.798634812286693</v>
      </c>
      <c r="D37" s="208">
        <f t="shared" si="5"/>
        <v>57.201365187713307</v>
      </c>
    </row>
    <row r="38" spans="1:4" s="202" customFormat="1" ht="40" customHeight="1">
      <c r="A38" s="367" t="s">
        <v>128</v>
      </c>
      <c r="B38" s="367"/>
      <c r="C38" s="367"/>
      <c r="D38" s="367"/>
    </row>
  </sheetData>
  <mergeCells count="7">
    <mergeCell ref="B8:D8"/>
    <mergeCell ref="B23:D23"/>
    <mergeCell ref="A38:D38"/>
    <mergeCell ref="A5:A7"/>
    <mergeCell ref="B5:D5"/>
    <mergeCell ref="B6:B7"/>
    <mergeCell ref="C6:D6"/>
  </mergeCells>
  <hyperlinks>
    <hyperlink ref="A1" location="Inhalt!A1" display="Zurück zum Inhalt"/>
  </hyperlinks>
  <pageMargins left="0.7" right="0.7" top="0.78740157499999996" bottom="0.78740157499999996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8"/>
  <sheetViews>
    <sheetView workbookViewId="0"/>
  </sheetViews>
  <sheetFormatPr baseColWidth="10" defaultColWidth="10.81640625" defaultRowHeight="11.5"/>
  <cols>
    <col min="1" max="1" width="26.54296875" style="3" customWidth="1"/>
    <col min="2" max="4" width="17.6328125" style="3" customWidth="1"/>
    <col min="5" max="16384" width="10.81640625" style="3"/>
  </cols>
  <sheetData>
    <row r="1" spans="1:4" s="5" customFormat="1" ht="20.25" customHeight="1">
      <c r="A1" s="4" t="s">
        <v>0</v>
      </c>
      <c r="C1" s="4"/>
      <c r="D1" s="4"/>
    </row>
    <row r="2" spans="1:4" s="2" customFormat="1" ht="12.5">
      <c r="A2" s="1"/>
      <c r="C2" s="1"/>
      <c r="D2" s="1"/>
    </row>
    <row r="3" spans="1:4" s="2" customFormat="1" ht="14.65" customHeight="1">
      <c r="A3" s="9" t="s">
        <v>422</v>
      </c>
      <c r="C3" s="9"/>
      <c r="D3" s="9"/>
    </row>
    <row r="4" spans="1:4" ht="14.65" customHeight="1" thickBot="1"/>
    <row r="5" spans="1:4" s="11" customFormat="1" ht="44" customHeight="1" thickBot="1">
      <c r="A5" s="389" t="s">
        <v>28</v>
      </c>
      <c r="B5" s="397" t="s">
        <v>237</v>
      </c>
      <c r="C5" s="424"/>
      <c r="D5" s="424"/>
    </row>
    <row r="6" spans="1:4" s="11" customFormat="1" ht="20.25" customHeight="1" thickBot="1">
      <c r="A6" s="389"/>
      <c r="B6" s="389" t="s">
        <v>419</v>
      </c>
      <c r="C6" s="390" t="s">
        <v>75</v>
      </c>
      <c r="D6" s="390"/>
    </row>
    <row r="7" spans="1:4" s="11" customFormat="1" ht="45" customHeight="1" thickBot="1">
      <c r="A7" s="389"/>
      <c r="B7" s="389"/>
      <c r="C7" s="321" t="s">
        <v>186</v>
      </c>
      <c r="D7" s="321" t="s">
        <v>63</v>
      </c>
    </row>
    <row r="8" spans="1:4" ht="14.65" customHeight="1" thickBot="1">
      <c r="A8" s="139"/>
      <c r="B8" s="423" t="s">
        <v>5</v>
      </c>
      <c r="C8" s="423"/>
      <c r="D8" s="423"/>
    </row>
    <row r="9" spans="1:4" ht="14.65" customHeight="1" thickBot="1">
      <c r="A9" s="26" t="s">
        <v>29</v>
      </c>
      <c r="B9" s="272">
        <f>B10+B21</f>
        <v>42014</v>
      </c>
      <c r="C9" s="272">
        <v>23505</v>
      </c>
      <c r="D9" s="272">
        <v>18509</v>
      </c>
    </row>
    <row r="10" spans="1:4" ht="14.65" customHeight="1" thickBot="1">
      <c r="A10" s="27" t="s">
        <v>30</v>
      </c>
      <c r="B10" s="273">
        <v>36546</v>
      </c>
      <c r="C10" s="273" t="s">
        <v>53</v>
      </c>
      <c r="D10" s="273" t="s">
        <v>53</v>
      </c>
    </row>
    <row r="11" spans="1:4" ht="14.65" customHeight="1" thickBot="1">
      <c r="A11" s="28" t="s">
        <v>31</v>
      </c>
      <c r="B11" s="271">
        <v>2183</v>
      </c>
      <c r="C11" s="144" t="s">
        <v>53</v>
      </c>
      <c r="D11" s="144" t="s">
        <v>53</v>
      </c>
    </row>
    <row r="12" spans="1:4" ht="14.65" customHeight="1" thickBot="1">
      <c r="A12" s="29" t="s">
        <v>32</v>
      </c>
      <c r="B12" s="147">
        <f t="shared" ref="B12:B17" si="0">SUM(C12:D12)</f>
        <v>801</v>
      </c>
      <c r="C12" s="273">
        <v>315</v>
      </c>
      <c r="D12" s="273">
        <v>486</v>
      </c>
    </row>
    <row r="13" spans="1:4" ht="14.65" customHeight="1" thickBot="1">
      <c r="A13" s="28" t="s">
        <v>33</v>
      </c>
      <c r="B13" s="144">
        <f t="shared" si="0"/>
        <v>4088</v>
      </c>
      <c r="C13" s="271">
        <v>2233</v>
      </c>
      <c r="D13" s="271">
        <v>1855</v>
      </c>
    </row>
    <row r="14" spans="1:4" ht="14.65" customHeight="1" thickBot="1">
      <c r="A14" s="29" t="s">
        <v>34</v>
      </c>
      <c r="B14" s="273">
        <v>603</v>
      </c>
      <c r="C14" s="273" t="s">
        <v>53</v>
      </c>
      <c r="D14" s="273" t="s">
        <v>53</v>
      </c>
    </row>
    <row r="15" spans="1:4" ht="14.65" customHeight="1" thickBot="1">
      <c r="A15" s="28" t="s">
        <v>35</v>
      </c>
      <c r="B15" s="144">
        <f t="shared" si="0"/>
        <v>16794</v>
      </c>
      <c r="C15" s="271">
        <v>7154</v>
      </c>
      <c r="D15" s="271">
        <v>9640</v>
      </c>
    </row>
    <row r="16" spans="1:4" ht="14.65" customHeight="1" thickBot="1">
      <c r="A16" s="29" t="s">
        <v>36</v>
      </c>
      <c r="B16" s="23">
        <f t="shared" si="0"/>
        <v>2099</v>
      </c>
      <c r="C16" s="270">
        <v>834</v>
      </c>
      <c r="D16" s="270">
        <v>1265</v>
      </c>
    </row>
    <row r="17" spans="1:4" ht="14.65" customHeight="1" thickBot="1">
      <c r="A17" s="28" t="s">
        <v>37</v>
      </c>
      <c r="B17" s="146">
        <f t="shared" si="0"/>
        <v>164</v>
      </c>
      <c r="C17" s="272">
        <v>52</v>
      </c>
      <c r="D17" s="272">
        <v>112</v>
      </c>
    </row>
    <row r="18" spans="1:4" ht="14.65" customHeight="1" thickBot="1">
      <c r="A18" s="29" t="s">
        <v>38</v>
      </c>
      <c r="B18" s="23">
        <f>SUM(C18:D18)</f>
        <v>1829</v>
      </c>
      <c r="C18" s="270">
        <v>876</v>
      </c>
      <c r="D18" s="270">
        <v>953</v>
      </c>
    </row>
    <row r="19" spans="1:4" ht="14.65" customHeight="1" thickBot="1">
      <c r="A19" s="28" t="s">
        <v>39</v>
      </c>
      <c r="B19" s="144">
        <f>SUM(C19:D19)</f>
        <v>7465</v>
      </c>
      <c r="C19" s="271">
        <v>5245</v>
      </c>
      <c r="D19" s="271">
        <v>2220</v>
      </c>
    </row>
    <row r="20" spans="1:4" ht="14.65" customHeight="1" thickBot="1">
      <c r="A20" s="29" t="s">
        <v>40</v>
      </c>
      <c r="B20" s="147">
        <f>SUM(C20:D20)</f>
        <v>520</v>
      </c>
      <c r="C20" s="273">
        <v>396</v>
      </c>
      <c r="D20" s="273">
        <v>124</v>
      </c>
    </row>
    <row r="21" spans="1:4" s="283" customFormat="1" ht="14.65" customHeight="1" thickBot="1">
      <c r="A21" s="318" t="s">
        <v>41</v>
      </c>
      <c r="B21" s="271">
        <v>5468</v>
      </c>
      <c r="C21" s="271" t="s">
        <v>53</v>
      </c>
      <c r="D21" s="271" t="s">
        <v>53</v>
      </c>
    </row>
    <row r="22" spans="1:4" ht="14.65" customHeight="1" thickBot="1">
      <c r="A22" s="243" t="s">
        <v>42</v>
      </c>
      <c r="B22" s="273">
        <v>1643</v>
      </c>
      <c r="C22" s="273" t="s">
        <v>53</v>
      </c>
      <c r="D22" s="273" t="s">
        <v>53</v>
      </c>
    </row>
    <row r="23" spans="1:4" ht="14.65" customHeight="1" thickBot="1">
      <c r="A23" s="139"/>
      <c r="B23" s="423" t="s">
        <v>76</v>
      </c>
      <c r="C23" s="423"/>
      <c r="D23" s="423"/>
    </row>
    <row r="24" spans="1:4" ht="14.65" customHeight="1" thickBot="1">
      <c r="A24" s="26" t="s">
        <v>29</v>
      </c>
      <c r="B24" s="272">
        <f>B9*100/$B9</f>
        <v>100</v>
      </c>
      <c r="C24" s="143">
        <f>C9*100/$B9</f>
        <v>55.945637168562861</v>
      </c>
      <c r="D24" s="143">
        <f>D9*100/$B9</f>
        <v>44.054362831437139</v>
      </c>
    </row>
    <row r="25" spans="1:4" ht="14.65" customHeight="1" thickBot="1">
      <c r="A25" s="27" t="s">
        <v>30</v>
      </c>
      <c r="B25" s="270">
        <f>B10*100/$B10</f>
        <v>100</v>
      </c>
      <c r="C25" s="273" t="s">
        <v>53</v>
      </c>
      <c r="D25" s="273" t="s">
        <v>53</v>
      </c>
    </row>
    <row r="26" spans="1:4" ht="14.65" customHeight="1" thickBot="1">
      <c r="A26" s="28" t="s">
        <v>31</v>
      </c>
      <c r="B26" s="271">
        <v>100</v>
      </c>
      <c r="C26" s="207" t="s">
        <v>53</v>
      </c>
      <c r="D26" s="207" t="s">
        <v>53</v>
      </c>
    </row>
    <row r="27" spans="1:4" ht="14.65" customHeight="1" thickBot="1">
      <c r="A27" s="29" t="s">
        <v>32</v>
      </c>
      <c r="B27" s="273">
        <v>100</v>
      </c>
      <c r="C27" s="208" t="s">
        <v>53</v>
      </c>
      <c r="D27" s="208" t="s">
        <v>53</v>
      </c>
    </row>
    <row r="28" spans="1:4" ht="14.65" customHeight="1" thickBot="1">
      <c r="A28" s="28" t="s">
        <v>33</v>
      </c>
      <c r="B28" s="271">
        <v>100</v>
      </c>
      <c r="C28" s="207" t="s">
        <v>53</v>
      </c>
      <c r="D28" s="207" t="s">
        <v>53</v>
      </c>
    </row>
    <row r="29" spans="1:4" ht="14.65" customHeight="1" thickBot="1">
      <c r="A29" s="29" t="s">
        <v>34</v>
      </c>
      <c r="B29" s="273">
        <v>100</v>
      </c>
      <c r="C29" s="208" t="s">
        <v>53</v>
      </c>
      <c r="D29" s="208" t="s">
        <v>53</v>
      </c>
    </row>
    <row r="30" spans="1:4" ht="14.65" customHeight="1" thickBot="1">
      <c r="A30" s="28" t="s">
        <v>35</v>
      </c>
      <c r="B30" s="271">
        <v>100</v>
      </c>
      <c r="C30" s="207" t="s">
        <v>53</v>
      </c>
      <c r="D30" s="207" t="s">
        <v>53</v>
      </c>
    </row>
    <row r="31" spans="1:4" ht="14.65" customHeight="1" thickBot="1">
      <c r="A31" s="29" t="s">
        <v>36</v>
      </c>
      <c r="B31" s="270">
        <v>100</v>
      </c>
      <c r="C31" s="21" t="s">
        <v>53</v>
      </c>
      <c r="D31" s="21" t="s">
        <v>53</v>
      </c>
    </row>
    <row r="32" spans="1:4" ht="14.65" customHeight="1" thickBot="1">
      <c r="A32" s="28" t="s">
        <v>37</v>
      </c>
      <c r="B32" s="272">
        <v>100</v>
      </c>
      <c r="C32" s="143" t="s">
        <v>53</v>
      </c>
      <c r="D32" s="143" t="s">
        <v>53</v>
      </c>
    </row>
    <row r="33" spans="1:4" ht="14.65" customHeight="1" thickBot="1">
      <c r="A33" s="29" t="s">
        <v>38</v>
      </c>
      <c r="B33" s="270">
        <v>100</v>
      </c>
      <c r="C33" s="21" t="s">
        <v>53</v>
      </c>
      <c r="D33" s="21" t="s">
        <v>53</v>
      </c>
    </row>
    <row r="34" spans="1:4" ht="14.65" customHeight="1" thickBot="1">
      <c r="A34" s="28" t="s">
        <v>39</v>
      </c>
      <c r="B34" s="271">
        <v>100</v>
      </c>
      <c r="C34" s="207" t="s">
        <v>53</v>
      </c>
      <c r="D34" s="207" t="s">
        <v>53</v>
      </c>
    </row>
    <row r="35" spans="1:4" ht="14.65" customHeight="1" thickBot="1">
      <c r="A35" s="29" t="s">
        <v>40</v>
      </c>
      <c r="B35" s="273">
        <v>100</v>
      </c>
      <c r="C35" s="208" t="s">
        <v>53</v>
      </c>
      <c r="D35" s="208" t="s">
        <v>53</v>
      </c>
    </row>
    <row r="36" spans="1:4" s="283" customFormat="1" ht="14.65" customHeight="1" thickBot="1">
      <c r="A36" s="318" t="s">
        <v>41</v>
      </c>
      <c r="B36" s="22">
        <f>B21*100/$B21</f>
        <v>100</v>
      </c>
      <c r="C36" s="207" t="s">
        <v>53</v>
      </c>
      <c r="D36" s="207" t="s">
        <v>53</v>
      </c>
    </row>
    <row r="37" spans="1:4" ht="14.65" customHeight="1" thickBot="1">
      <c r="A37" s="243" t="s">
        <v>42</v>
      </c>
      <c r="B37" s="273">
        <v>100</v>
      </c>
      <c r="C37" s="208" t="s">
        <v>53</v>
      </c>
      <c r="D37" s="208" t="s">
        <v>53</v>
      </c>
    </row>
    <row r="38" spans="1:4" s="202" customFormat="1" ht="40" customHeight="1">
      <c r="A38" s="367" t="s">
        <v>128</v>
      </c>
      <c r="B38" s="367"/>
      <c r="C38" s="367"/>
      <c r="D38" s="367"/>
    </row>
  </sheetData>
  <mergeCells count="7">
    <mergeCell ref="B8:D8"/>
    <mergeCell ref="B23:D23"/>
    <mergeCell ref="A38:D38"/>
    <mergeCell ref="A5:A7"/>
    <mergeCell ref="B5:D5"/>
    <mergeCell ref="B6:B7"/>
    <mergeCell ref="C6:D6"/>
  </mergeCells>
  <hyperlinks>
    <hyperlink ref="A1" location="Inhalt!A1" display="Zurück zum Inhalt"/>
  </hyperlinks>
  <pageMargins left="0.7" right="0.7" top="0.78740157499999996" bottom="0.78740157499999996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8"/>
  <sheetViews>
    <sheetView workbookViewId="0"/>
  </sheetViews>
  <sheetFormatPr baseColWidth="10" defaultColWidth="10.81640625" defaultRowHeight="11.5"/>
  <cols>
    <col min="1" max="1" width="26.54296875" style="3" customWidth="1"/>
    <col min="2" max="4" width="17.6328125" style="3" customWidth="1"/>
    <col min="5" max="16384" width="10.81640625" style="3"/>
  </cols>
  <sheetData>
    <row r="1" spans="1:4" s="5" customFormat="1" ht="20.25" customHeight="1">
      <c r="A1" s="4" t="s">
        <v>0</v>
      </c>
      <c r="C1" s="4"/>
      <c r="D1" s="4"/>
    </row>
    <row r="2" spans="1:4" s="2" customFormat="1" ht="12.5">
      <c r="A2" s="1"/>
      <c r="C2" s="1"/>
      <c r="D2" s="1"/>
    </row>
    <row r="3" spans="1:4" s="2" customFormat="1" ht="14.65" customHeight="1">
      <c r="A3" s="9" t="s">
        <v>421</v>
      </c>
      <c r="C3" s="9"/>
      <c r="D3" s="9"/>
    </row>
    <row r="4" spans="1:4" ht="14.65" customHeight="1" thickBot="1"/>
    <row r="5" spans="1:4" s="11" customFormat="1" ht="44" customHeight="1" thickBot="1">
      <c r="A5" s="389" t="s">
        <v>28</v>
      </c>
      <c r="B5" s="397" t="s">
        <v>237</v>
      </c>
      <c r="C5" s="424"/>
      <c r="D5" s="424"/>
    </row>
    <row r="6" spans="1:4" s="11" customFormat="1" ht="20.25" customHeight="1" thickBot="1">
      <c r="A6" s="389"/>
      <c r="B6" s="389" t="s">
        <v>419</v>
      </c>
      <c r="C6" s="390" t="s">
        <v>75</v>
      </c>
      <c r="D6" s="390"/>
    </row>
    <row r="7" spans="1:4" s="11" customFormat="1" ht="45" customHeight="1" thickBot="1">
      <c r="A7" s="389"/>
      <c r="B7" s="389"/>
      <c r="C7" s="321" t="s">
        <v>186</v>
      </c>
      <c r="D7" s="321" t="s">
        <v>63</v>
      </c>
    </row>
    <row r="8" spans="1:4" ht="14.65" customHeight="1" thickBot="1">
      <c r="A8" s="139"/>
      <c r="B8" s="423" t="s">
        <v>5</v>
      </c>
      <c r="C8" s="423"/>
      <c r="D8" s="423"/>
    </row>
    <row r="9" spans="1:4" ht="14.65" customHeight="1" thickBot="1">
      <c r="A9" s="26" t="s">
        <v>29</v>
      </c>
      <c r="B9" s="272">
        <f t="shared" ref="B9:D9" si="0">B10+B21</f>
        <v>62230</v>
      </c>
      <c r="C9" s="272">
        <f t="shared" si="0"/>
        <v>38966</v>
      </c>
      <c r="D9" s="272">
        <f t="shared" si="0"/>
        <v>23264</v>
      </c>
    </row>
    <row r="10" spans="1:4" ht="14.65" customHeight="1" thickBot="1">
      <c r="A10" s="27" t="s">
        <v>30</v>
      </c>
      <c r="B10" s="23">
        <f>SUM(B11:B20)</f>
        <v>43245</v>
      </c>
      <c r="C10" s="270">
        <f t="shared" ref="C10:D10" si="1">SUM(C11:C20)</f>
        <v>24922</v>
      </c>
      <c r="D10" s="270">
        <f t="shared" si="1"/>
        <v>18323</v>
      </c>
    </row>
    <row r="11" spans="1:4" ht="14.65" customHeight="1" thickBot="1">
      <c r="A11" s="28" t="s">
        <v>31</v>
      </c>
      <c r="B11" s="144">
        <f t="shared" ref="B11:B16" si="2">SUM(C11:D11)</f>
        <v>2031</v>
      </c>
      <c r="C11" s="271">
        <v>1737</v>
      </c>
      <c r="D11" s="271">
        <v>294</v>
      </c>
    </row>
    <row r="12" spans="1:4" ht="14.65" customHeight="1" thickBot="1">
      <c r="A12" s="29" t="s">
        <v>32</v>
      </c>
      <c r="B12" s="147">
        <f t="shared" si="2"/>
        <v>5968</v>
      </c>
      <c r="C12" s="273">
        <v>2603</v>
      </c>
      <c r="D12" s="273">
        <v>3365</v>
      </c>
    </row>
    <row r="13" spans="1:4" ht="14.65" customHeight="1" thickBot="1">
      <c r="A13" s="28" t="s">
        <v>33</v>
      </c>
      <c r="B13" s="144">
        <f t="shared" si="2"/>
        <v>3848</v>
      </c>
      <c r="C13" s="271">
        <v>2716</v>
      </c>
      <c r="D13" s="271">
        <v>1132</v>
      </c>
    </row>
    <row r="14" spans="1:4" ht="14.65" customHeight="1" thickBot="1">
      <c r="A14" s="29" t="s">
        <v>34</v>
      </c>
      <c r="B14" s="147">
        <f t="shared" si="2"/>
        <v>818</v>
      </c>
      <c r="C14" s="273">
        <v>357</v>
      </c>
      <c r="D14" s="273">
        <v>461</v>
      </c>
    </row>
    <row r="15" spans="1:4" ht="14.65" customHeight="1" thickBot="1">
      <c r="A15" s="28" t="s">
        <v>35</v>
      </c>
      <c r="B15" s="144">
        <f>SUM(C15:D15)</f>
        <v>16848</v>
      </c>
      <c r="C15" s="271">
        <v>10160</v>
      </c>
      <c r="D15" s="271">
        <v>6688</v>
      </c>
    </row>
    <row r="16" spans="1:4" ht="14.65" customHeight="1" thickBot="1">
      <c r="A16" s="29" t="s">
        <v>36</v>
      </c>
      <c r="B16" s="23">
        <f t="shared" si="2"/>
        <v>4497</v>
      </c>
      <c r="C16" s="270">
        <v>1957</v>
      </c>
      <c r="D16" s="270">
        <v>2540</v>
      </c>
    </row>
    <row r="17" spans="1:4" ht="14.65" customHeight="1" thickBot="1">
      <c r="A17" s="28" t="s">
        <v>37</v>
      </c>
      <c r="B17" s="146">
        <f>SUM(C17:D17)</f>
        <v>1295</v>
      </c>
      <c r="C17" s="272">
        <v>838</v>
      </c>
      <c r="D17" s="272">
        <v>457</v>
      </c>
    </row>
    <row r="18" spans="1:4" ht="14.65" customHeight="1" thickBot="1">
      <c r="A18" s="29" t="s">
        <v>38</v>
      </c>
      <c r="B18" s="23">
        <f>SUM(C18:D18)</f>
        <v>2700</v>
      </c>
      <c r="C18" s="270">
        <v>1909</v>
      </c>
      <c r="D18" s="270">
        <v>791</v>
      </c>
    </row>
    <row r="19" spans="1:4" ht="14.65" customHeight="1" thickBot="1">
      <c r="A19" s="28" t="s">
        <v>39</v>
      </c>
      <c r="B19" s="144">
        <f>SUM(C19:D19)</f>
        <v>4946</v>
      </c>
      <c r="C19" s="271">
        <v>2468</v>
      </c>
      <c r="D19" s="271">
        <v>2478</v>
      </c>
    </row>
    <row r="20" spans="1:4" ht="14.65" customHeight="1" thickBot="1">
      <c r="A20" s="29" t="s">
        <v>40</v>
      </c>
      <c r="B20" s="147">
        <f>SUM(C20:D20)</f>
        <v>294</v>
      </c>
      <c r="C20" s="273">
        <v>177</v>
      </c>
      <c r="D20" s="273">
        <v>117</v>
      </c>
    </row>
    <row r="21" spans="1:4" s="283" customFormat="1" ht="14.65" customHeight="1" thickBot="1">
      <c r="A21" s="318" t="s">
        <v>41</v>
      </c>
      <c r="B21" s="271">
        <f t="shared" ref="B21" si="3">SUM(C21:D21)</f>
        <v>18985</v>
      </c>
      <c r="C21" s="271">
        <v>14044</v>
      </c>
      <c r="D21" s="271">
        <v>4941</v>
      </c>
    </row>
    <row r="22" spans="1:4" ht="14.65" customHeight="1" thickBot="1">
      <c r="A22" s="243" t="s">
        <v>42</v>
      </c>
      <c r="B22" s="273">
        <f>SUM(C22:D22)</f>
        <v>10402</v>
      </c>
      <c r="C22" s="273">
        <v>5744</v>
      </c>
      <c r="D22" s="273">
        <v>4658</v>
      </c>
    </row>
    <row r="23" spans="1:4" ht="14.65" customHeight="1" thickBot="1">
      <c r="A23" s="139"/>
      <c r="B23" s="423" t="s">
        <v>76</v>
      </c>
      <c r="C23" s="423"/>
      <c r="D23" s="423"/>
    </row>
    <row r="24" spans="1:4" ht="14.65" customHeight="1" thickBot="1">
      <c r="A24" s="26" t="s">
        <v>29</v>
      </c>
      <c r="B24" s="272">
        <f t="shared" ref="B24:D36" si="4">B9*100/$B9</f>
        <v>100</v>
      </c>
      <c r="C24" s="143">
        <f t="shared" si="4"/>
        <v>62.616101558733732</v>
      </c>
      <c r="D24" s="143">
        <f t="shared" si="4"/>
        <v>37.383898441266268</v>
      </c>
    </row>
    <row r="25" spans="1:4" ht="14.65" customHeight="1" thickBot="1">
      <c r="A25" s="27" t="s">
        <v>30</v>
      </c>
      <c r="B25" s="270">
        <f t="shared" si="4"/>
        <v>100</v>
      </c>
      <c r="C25" s="21">
        <f t="shared" si="4"/>
        <v>57.629783790033528</v>
      </c>
      <c r="D25" s="21">
        <f t="shared" si="4"/>
        <v>42.370216209966472</v>
      </c>
    </row>
    <row r="26" spans="1:4" ht="14.65" customHeight="1" thickBot="1">
      <c r="A26" s="28" t="s">
        <v>31</v>
      </c>
      <c r="B26" s="22">
        <f t="shared" si="4"/>
        <v>100</v>
      </c>
      <c r="C26" s="207">
        <f t="shared" si="4"/>
        <v>85.524372230428355</v>
      </c>
      <c r="D26" s="207">
        <f t="shared" si="4"/>
        <v>14.47562776957164</v>
      </c>
    </row>
    <row r="27" spans="1:4" ht="14.65" customHeight="1" thickBot="1">
      <c r="A27" s="29" t="s">
        <v>32</v>
      </c>
      <c r="B27" s="270">
        <f t="shared" si="4"/>
        <v>100</v>
      </c>
      <c r="C27" s="208">
        <f t="shared" si="4"/>
        <v>43.615951742627345</v>
      </c>
      <c r="D27" s="208">
        <f t="shared" si="4"/>
        <v>56.384048257372655</v>
      </c>
    </row>
    <row r="28" spans="1:4" ht="14.65" customHeight="1" thickBot="1">
      <c r="A28" s="28" t="s">
        <v>33</v>
      </c>
      <c r="B28" s="22">
        <f t="shared" si="4"/>
        <v>100</v>
      </c>
      <c r="C28" s="207">
        <f t="shared" si="4"/>
        <v>70.582120582120581</v>
      </c>
      <c r="D28" s="207">
        <f t="shared" si="4"/>
        <v>29.417879417879419</v>
      </c>
    </row>
    <row r="29" spans="1:4" ht="14.65" customHeight="1" thickBot="1">
      <c r="A29" s="29" t="s">
        <v>34</v>
      </c>
      <c r="B29" s="270">
        <f t="shared" si="4"/>
        <v>100</v>
      </c>
      <c r="C29" s="208">
        <f t="shared" si="4"/>
        <v>43.643031784841078</v>
      </c>
      <c r="D29" s="208">
        <f t="shared" si="4"/>
        <v>56.356968215158922</v>
      </c>
    </row>
    <row r="30" spans="1:4" ht="14.65" customHeight="1" thickBot="1">
      <c r="A30" s="28" t="s">
        <v>35</v>
      </c>
      <c r="B30" s="22">
        <f t="shared" si="4"/>
        <v>100</v>
      </c>
      <c r="C30" s="207">
        <f t="shared" si="4"/>
        <v>60.30389363722697</v>
      </c>
      <c r="D30" s="207">
        <f t="shared" si="4"/>
        <v>39.69610636277303</v>
      </c>
    </row>
    <row r="31" spans="1:4" ht="14.65" customHeight="1" thickBot="1">
      <c r="A31" s="29" t="s">
        <v>36</v>
      </c>
      <c r="B31" s="270">
        <f t="shared" si="4"/>
        <v>100</v>
      </c>
      <c r="C31" s="21">
        <f t="shared" si="4"/>
        <v>43.517900822770734</v>
      </c>
      <c r="D31" s="21">
        <f t="shared" si="4"/>
        <v>56.482099177229266</v>
      </c>
    </row>
    <row r="32" spans="1:4" ht="14.65" customHeight="1" thickBot="1">
      <c r="A32" s="28" t="s">
        <v>37</v>
      </c>
      <c r="B32" s="272">
        <f t="shared" si="4"/>
        <v>100</v>
      </c>
      <c r="C32" s="143">
        <f t="shared" si="4"/>
        <v>64.710424710424704</v>
      </c>
      <c r="D32" s="143">
        <f t="shared" si="4"/>
        <v>35.289575289575289</v>
      </c>
    </row>
    <row r="33" spans="1:4" ht="14.65" customHeight="1" thickBot="1">
      <c r="A33" s="29" t="s">
        <v>38</v>
      </c>
      <c r="B33" s="270">
        <f t="shared" si="4"/>
        <v>100</v>
      </c>
      <c r="C33" s="21">
        <f t="shared" si="4"/>
        <v>70.703703703703709</v>
      </c>
      <c r="D33" s="21">
        <f t="shared" si="4"/>
        <v>29.296296296296298</v>
      </c>
    </row>
    <row r="34" spans="1:4" ht="14.65" customHeight="1" thickBot="1">
      <c r="A34" s="28" t="s">
        <v>39</v>
      </c>
      <c r="B34" s="22">
        <f t="shared" si="4"/>
        <v>100</v>
      </c>
      <c r="C34" s="207">
        <f t="shared" si="4"/>
        <v>49.898908208653459</v>
      </c>
      <c r="D34" s="207">
        <f t="shared" si="4"/>
        <v>50.101091791346541</v>
      </c>
    </row>
    <row r="35" spans="1:4" ht="14.65" customHeight="1" thickBot="1">
      <c r="A35" s="29" t="s">
        <v>40</v>
      </c>
      <c r="B35" s="270">
        <f t="shared" si="4"/>
        <v>100</v>
      </c>
      <c r="C35" s="208">
        <f t="shared" si="4"/>
        <v>60.204081632653065</v>
      </c>
      <c r="D35" s="208">
        <f t="shared" si="4"/>
        <v>39.795918367346935</v>
      </c>
    </row>
    <row r="36" spans="1:4" s="283" customFormat="1" ht="14.65" customHeight="1" thickBot="1">
      <c r="A36" s="318" t="s">
        <v>41</v>
      </c>
      <c r="B36" s="22">
        <f t="shared" si="4"/>
        <v>100</v>
      </c>
      <c r="C36" s="207">
        <f t="shared" si="4"/>
        <v>73.974190150118517</v>
      </c>
      <c r="D36" s="207">
        <f t="shared" si="4"/>
        <v>26.025809849881487</v>
      </c>
    </row>
    <row r="37" spans="1:4" ht="14.65" customHeight="1" thickBot="1">
      <c r="A37" s="243" t="s">
        <v>42</v>
      </c>
      <c r="B37" s="270">
        <f t="shared" ref="B37:D37" si="5">B22*100/$B22</f>
        <v>100</v>
      </c>
      <c r="C37" s="208">
        <f t="shared" si="5"/>
        <v>55.220149971159394</v>
      </c>
      <c r="D37" s="208">
        <f t="shared" si="5"/>
        <v>44.779850028840606</v>
      </c>
    </row>
    <row r="38" spans="1:4" s="202" customFormat="1" ht="40" customHeight="1">
      <c r="A38" s="367" t="s">
        <v>128</v>
      </c>
      <c r="B38" s="367"/>
      <c r="C38" s="367"/>
      <c r="D38" s="367"/>
    </row>
  </sheetData>
  <mergeCells count="7">
    <mergeCell ref="B8:D8"/>
    <mergeCell ref="B23:D23"/>
    <mergeCell ref="A38:D38"/>
    <mergeCell ref="A5:A7"/>
    <mergeCell ref="B5:D5"/>
    <mergeCell ref="B6:B7"/>
    <mergeCell ref="C6:D6"/>
  </mergeCells>
  <hyperlinks>
    <hyperlink ref="A1" location="Inhalt!A1" display="Zurück zum Inhalt"/>
  </hyperlinks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3"/>
  <sheetViews>
    <sheetView workbookViewId="0">
      <selection activeCell="A3" sqref="A3"/>
    </sheetView>
  </sheetViews>
  <sheetFormatPr baseColWidth="10" defaultColWidth="10.81640625" defaultRowHeight="11.5"/>
  <cols>
    <col min="1" max="1" width="18.81640625" style="3" customWidth="1"/>
    <col min="2" max="7" width="13.6328125" style="3" customWidth="1"/>
    <col min="8" max="16384" width="10.81640625" style="3"/>
  </cols>
  <sheetData>
    <row r="1" spans="1:7" s="5" customFormat="1" ht="20.25" customHeight="1">
      <c r="A1" s="4" t="s">
        <v>0</v>
      </c>
    </row>
    <row r="2" spans="1:7" s="2" customFormat="1" ht="12.5">
      <c r="A2" s="1"/>
    </row>
    <row r="3" spans="1:7" s="2" customFormat="1" ht="14.65" customHeight="1">
      <c r="A3" s="9" t="s">
        <v>243</v>
      </c>
    </row>
    <row r="4" spans="1:7" ht="14.65" customHeight="1" thickBot="1"/>
    <row r="5" spans="1:7" s="11" customFormat="1" ht="45" customHeight="1">
      <c r="A5" s="334" t="s">
        <v>16</v>
      </c>
      <c r="B5" s="336">
        <v>2011</v>
      </c>
      <c r="C5" s="336">
        <v>2012</v>
      </c>
      <c r="D5" s="336">
        <v>2013</v>
      </c>
      <c r="E5" s="336">
        <v>2014</v>
      </c>
      <c r="F5" s="336">
        <v>2015</v>
      </c>
      <c r="G5" s="334" t="s">
        <v>11</v>
      </c>
    </row>
    <row r="6" spans="1:7" ht="14.65" customHeight="1">
      <c r="A6" s="337"/>
      <c r="B6" s="362" t="s">
        <v>5</v>
      </c>
      <c r="C6" s="362"/>
      <c r="D6" s="362"/>
      <c r="E6" s="362"/>
      <c r="F6" s="362"/>
      <c r="G6" s="362"/>
    </row>
    <row r="7" spans="1:7" ht="14.65" customHeight="1" thickBot="1">
      <c r="A7" s="157" t="s">
        <v>1</v>
      </c>
      <c r="B7" s="272">
        <f>'Tab. 2.2'!F9</f>
        <v>154013</v>
      </c>
      <c r="C7" s="272">
        <f t="shared" ref="C7:E7" si="0">SUM(C9:C11,C13:C17,C19:C23)</f>
        <v>157459</v>
      </c>
      <c r="D7" s="272">
        <f t="shared" si="0"/>
        <v>161684</v>
      </c>
      <c r="E7" s="272">
        <f t="shared" si="0"/>
        <v>165310</v>
      </c>
      <c r="F7" s="272">
        <f>'Tab. 2.2'!N9</f>
        <v>170127</v>
      </c>
      <c r="G7" s="177">
        <f>F7-B7</f>
        <v>16114</v>
      </c>
    </row>
    <row r="8" spans="1:7" ht="14.65" customHeight="1" thickBot="1">
      <c r="A8" s="14" t="s">
        <v>4</v>
      </c>
      <c r="B8" s="23">
        <f>'Tab. 2.2'!F10</f>
        <v>25696</v>
      </c>
      <c r="C8" s="23">
        <f t="shared" ref="C8:E8" si="1">SUM(C9:C11)</f>
        <v>27854</v>
      </c>
      <c r="D8" s="23">
        <f t="shared" si="1"/>
        <v>29624</v>
      </c>
      <c r="E8" s="23">
        <f t="shared" si="1"/>
        <v>32356</v>
      </c>
      <c r="F8" s="23">
        <f>'Tab. 2.2'!N10</f>
        <v>34127</v>
      </c>
      <c r="G8" s="52">
        <f t="shared" ref="G8:G23" si="2">F8-B8</f>
        <v>8431</v>
      </c>
    </row>
    <row r="9" spans="1:7" ht="14.65" customHeight="1" thickBot="1">
      <c r="A9" s="15" t="s">
        <v>13</v>
      </c>
      <c r="B9" s="22">
        <f>'Tab. 2.2'!F11</f>
        <v>696</v>
      </c>
      <c r="C9" s="22">
        <v>742</v>
      </c>
      <c r="D9" s="22">
        <v>696</v>
      </c>
      <c r="E9" s="22">
        <v>870</v>
      </c>
      <c r="F9" s="22">
        <f>'Tab. 2.2'!N11</f>
        <v>823</v>
      </c>
      <c r="G9" s="51">
        <f t="shared" si="2"/>
        <v>127</v>
      </c>
    </row>
    <row r="10" spans="1:7" ht="14.65" customHeight="1" thickBot="1">
      <c r="A10" s="16" t="s">
        <v>14</v>
      </c>
      <c r="B10" s="23">
        <f>'Tab. 2.2'!F12</f>
        <v>8772</v>
      </c>
      <c r="C10" s="23">
        <v>9904</v>
      </c>
      <c r="D10" s="23">
        <v>10143</v>
      </c>
      <c r="E10" s="23">
        <v>11670</v>
      </c>
      <c r="F10" s="23">
        <f>'Tab. 2.2'!N12</f>
        <v>12216</v>
      </c>
      <c r="G10" s="52">
        <f t="shared" si="2"/>
        <v>3444</v>
      </c>
    </row>
    <row r="11" spans="1:7" ht="14.65" customHeight="1" thickBot="1">
      <c r="A11" s="17" t="s">
        <v>15</v>
      </c>
      <c r="B11" s="22">
        <f>'Tab. 2.2'!F13</f>
        <v>16228</v>
      </c>
      <c r="C11" s="22">
        <v>17208</v>
      </c>
      <c r="D11" s="22">
        <v>18785</v>
      </c>
      <c r="E11" s="22">
        <v>19816</v>
      </c>
      <c r="F11" s="22">
        <f>'Tab. 2.2'!N13</f>
        <v>21088</v>
      </c>
      <c r="G11" s="51">
        <f t="shared" si="2"/>
        <v>4860</v>
      </c>
    </row>
    <row r="12" spans="1:7" ht="14.65" customHeight="1" thickBot="1">
      <c r="A12" s="14" t="s">
        <v>24</v>
      </c>
      <c r="B12" s="23">
        <f>'Tab. 2.2'!F14</f>
        <v>103249</v>
      </c>
      <c r="C12" s="23">
        <f t="shared" ref="C12:E12" si="3">SUM(C13:C17)</f>
        <v>104065</v>
      </c>
      <c r="D12" s="23">
        <f t="shared" si="3"/>
        <v>106160</v>
      </c>
      <c r="E12" s="23">
        <f t="shared" si="3"/>
        <v>107270</v>
      </c>
      <c r="F12" s="23">
        <f>'Tab. 2.2'!N14</f>
        <v>108862</v>
      </c>
      <c r="G12" s="52">
        <f t="shared" si="2"/>
        <v>5613</v>
      </c>
    </row>
    <row r="13" spans="1:7" ht="14.65" customHeight="1" thickBot="1">
      <c r="A13" s="18" t="s">
        <v>17</v>
      </c>
      <c r="B13" s="22">
        <f>'Tab. 2.2'!F15</f>
        <v>27866</v>
      </c>
      <c r="C13" s="22">
        <v>28236</v>
      </c>
      <c r="D13" s="22">
        <v>28356</v>
      </c>
      <c r="E13" s="22">
        <v>29278</v>
      </c>
      <c r="F13" s="22">
        <f>'Tab. 2.2'!N15</f>
        <v>29191</v>
      </c>
      <c r="G13" s="51">
        <f t="shared" si="2"/>
        <v>1325</v>
      </c>
    </row>
    <row r="14" spans="1:7" ht="14.65" customHeight="1" thickBot="1">
      <c r="A14" s="19" t="s">
        <v>18</v>
      </c>
      <c r="B14" s="23">
        <f>'Tab. 2.2'!F16</f>
        <v>29265</v>
      </c>
      <c r="C14" s="23">
        <v>30624</v>
      </c>
      <c r="D14" s="23">
        <v>30969</v>
      </c>
      <c r="E14" s="23">
        <v>30755</v>
      </c>
      <c r="F14" s="23">
        <f>'Tab. 2.2'!N16</f>
        <v>32088</v>
      </c>
      <c r="G14" s="52">
        <f t="shared" si="2"/>
        <v>2823</v>
      </c>
    </row>
    <row r="15" spans="1:7" ht="14.65" customHeight="1" thickBot="1">
      <c r="A15" s="17" t="s">
        <v>19</v>
      </c>
      <c r="B15" s="22">
        <f>'Tab. 2.2'!F17</f>
        <v>29650</v>
      </c>
      <c r="C15" s="22">
        <v>29830</v>
      </c>
      <c r="D15" s="22">
        <v>31389</v>
      </c>
      <c r="E15" s="22">
        <v>31096</v>
      </c>
      <c r="F15" s="22">
        <f>'Tab. 2.2'!N17</f>
        <v>31405</v>
      </c>
      <c r="G15" s="51">
        <f t="shared" si="2"/>
        <v>1755</v>
      </c>
    </row>
    <row r="16" spans="1:7" ht="14.65" customHeight="1" thickBot="1">
      <c r="A16" s="19" t="s">
        <v>20</v>
      </c>
      <c r="B16" s="23">
        <f>'Tab. 2.2'!F18</f>
        <v>16066</v>
      </c>
      <c r="C16" s="23">
        <v>15004</v>
      </c>
      <c r="D16" s="23">
        <v>15096</v>
      </c>
      <c r="E16" s="23">
        <v>15848</v>
      </c>
      <c r="F16" s="23">
        <f>'Tab. 2.2'!N18</f>
        <v>15869</v>
      </c>
      <c r="G16" s="52">
        <f t="shared" si="2"/>
        <v>-197</v>
      </c>
    </row>
    <row r="17" spans="1:7" ht="14.65" customHeight="1" thickBot="1">
      <c r="A17" s="17" t="s">
        <v>213</v>
      </c>
      <c r="B17" s="22">
        <f>'Tab. 2.2'!F19</f>
        <v>402</v>
      </c>
      <c r="C17" s="22">
        <v>371</v>
      </c>
      <c r="D17" s="22">
        <v>350</v>
      </c>
      <c r="E17" s="22">
        <v>293</v>
      </c>
      <c r="F17" s="22">
        <f>'Tab. 2.2'!N19</f>
        <v>309</v>
      </c>
      <c r="G17" s="51">
        <f t="shared" si="2"/>
        <v>-93</v>
      </c>
    </row>
    <row r="18" spans="1:7" ht="14.65" customHeight="1" thickBot="1">
      <c r="A18" s="14" t="s">
        <v>12</v>
      </c>
      <c r="B18" s="23">
        <f>'Tab. 2.2'!F20</f>
        <v>25068</v>
      </c>
      <c r="C18" s="23">
        <f t="shared" ref="C18:E18" si="4">SUM(C19:C23)</f>
        <v>25540</v>
      </c>
      <c r="D18" s="23">
        <f t="shared" si="4"/>
        <v>25900</v>
      </c>
      <c r="E18" s="23">
        <f t="shared" si="4"/>
        <v>25684</v>
      </c>
      <c r="F18" s="23">
        <f>'Tab. 2.2'!N20</f>
        <v>27138</v>
      </c>
      <c r="G18" s="52">
        <f t="shared" si="2"/>
        <v>2070</v>
      </c>
    </row>
    <row r="19" spans="1:7" ht="14.65" customHeight="1" thickBot="1">
      <c r="A19" s="17" t="s">
        <v>19</v>
      </c>
      <c r="B19" s="22">
        <f>'Tab. 2.2'!F21</f>
        <v>64</v>
      </c>
      <c r="C19" s="22">
        <v>41</v>
      </c>
      <c r="D19" s="22">
        <v>20</v>
      </c>
      <c r="E19" s="22">
        <v>25</v>
      </c>
      <c r="F19" s="22">
        <f>'Tab. 2.2'!N21</f>
        <v>17</v>
      </c>
      <c r="G19" s="51">
        <f t="shared" si="2"/>
        <v>-47</v>
      </c>
    </row>
    <row r="20" spans="1:7" ht="14.65" customHeight="1" thickBot="1">
      <c r="A20" s="19" t="s">
        <v>20</v>
      </c>
      <c r="B20" s="23">
        <f>'Tab. 2.2'!F22</f>
        <v>2934</v>
      </c>
      <c r="C20" s="23">
        <v>2961</v>
      </c>
      <c r="D20" s="23">
        <v>2938</v>
      </c>
      <c r="E20" s="23">
        <v>3045</v>
      </c>
      <c r="F20" s="23">
        <f>'Tab. 2.2'!N22</f>
        <v>3094</v>
      </c>
      <c r="G20" s="52">
        <f t="shared" si="2"/>
        <v>160</v>
      </c>
    </row>
    <row r="21" spans="1:7" ht="14.65" customHeight="1" thickBot="1">
      <c r="A21" s="17" t="s">
        <v>21</v>
      </c>
      <c r="B21" s="22">
        <f>'Tab. 2.2'!F23</f>
        <v>6502</v>
      </c>
      <c r="C21" s="22">
        <v>6676</v>
      </c>
      <c r="D21" s="22">
        <v>6845</v>
      </c>
      <c r="E21" s="22">
        <v>6862</v>
      </c>
      <c r="F21" s="22">
        <f>'Tab. 2.2'!N23</f>
        <v>7398</v>
      </c>
      <c r="G21" s="51">
        <f t="shared" si="2"/>
        <v>896</v>
      </c>
    </row>
    <row r="22" spans="1:7" ht="14.65" customHeight="1" thickBot="1">
      <c r="A22" s="16" t="s">
        <v>22</v>
      </c>
      <c r="B22" s="23">
        <f>'Tab. 2.2'!F24</f>
        <v>14600</v>
      </c>
      <c r="C22" s="23">
        <v>14870</v>
      </c>
      <c r="D22" s="23">
        <v>15168</v>
      </c>
      <c r="E22" s="23">
        <v>14974</v>
      </c>
      <c r="F22" s="23">
        <f>'Tab. 2.2'!N24</f>
        <v>15839</v>
      </c>
      <c r="G22" s="52">
        <f t="shared" si="2"/>
        <v>1239</v>
      </c>
    </row>
    <row r="23" spans="1:7" ht="14.65" customHeight="1">
      <c r="A23" s="338" t="s">
        <v>23</v>
      </c>
      <c r="B23" s="163">
        <f>'Tab. 2.2'!F25</f>
        <v>968</v>
      </c>
      <c r="C23" s="163">
        <v>992</v>
      </c>
      <c r="D23" s="163">
        <v>929</v>
      </c>
      <c r="E23" s="163">
        <v>778</v>
      </c>
      <c r="F23" s="163">
        <f>'Tab. 2.2'!N25</f>
        <v>790</v>
      </c>
      <c r="G23" s="339">
        <f t="shared" si="2"/>
        <v>-178</v>
      </c>
    </row>
    <row r="24" spans="1:7" ht="14.65" customHeight="1">
      <c r="A24" s="337"/>
      <c r="B24" s="362" t="s">
        <v>81</v>
      </c>
      <c r="C24" s="362"/>
      <c r="D24" s="362"/>
      <c r="E24" s="362"/>
      <c r="F24" s="362"/>
      <c r="G24" s="362"/>
    </row>
    <row r="25" spans="1:7" ht="14.65" customHeight="1" thickBot="1">
      <c r="A25" s="157" t="s">
        <v>1</v>
      </c>
      <c r="B25" s="272">
        <f>B7*100/$B7</f>
        <v>100</v>
      </c>
      <c r="C25" s="272">
        <f t="shared" ref="C25:E25" si="5">C7*100/$B7</f>
        <v>102.23747346003259</v>
      </c>
      <c r="D25" s="272">
        <f t="shared" si="5"/>
        <v>104.98074837838364</v>
      </c>
      <c r="E25" s="272">
        <f t="shared" si="5"/>
        <v>107.33509508937557</v>
      </c>
      <c r="F25" s="272">
        <f>F7*100/$B7</f>
        <v>110.4627531442151</v>
      </c>
      <c r="G25" s="340" t="s">
        <v>103</v>
      </c>
    </row>
    <row r="26" spans="1:7" ht="14.65" customHeight="1" thickBot="1">
      <c r="A26" s="14" t="s">
        <v>4</v>
      </c>
      <c r="B26" s="23">
        <f t="shared" ref="B26:F41" si="6">B8*100/$B8</f>
        <v>100</v>
      </c>
      <c r="C26" s="23">
        <f t="shared" si="6"/>
        <v>108.39819427148194</v>
      </c>
      <c r="D26" s="23">
        <f t="shared" si="6"/>
        <v>115.28642590286425</v>
      </c>
      <c r="E26" s="23">
        <f t="shared" si="6"/>
        <v>125.9184308841843</v>
      </c>
      <c r="F26" s="23">
        <f t="shared" si="6"/>
        <v>132.81055417185553</v>
      </c>
      <c r="G26" s="52" t="s">
        <v>103</v>
      </c>
    </row>
    <row r="27" spans="1:7" ht="14.65" customHeight="1" thickBot="1">
      <c r="A27" s="15" t="s">
        <v>13</v>
      </c>
      <c r="B27" s="22">
        <f t="shared" si="6"/>
        <v>100</v>
      </c>
      <c r="C27" s="22">
        <f t="shared" si="6"/>
        <v>106.60919540229885</v>
      </c>
      <c r="D27" s="22">
        <f t="shared" si="6"/>
        <v>100</v>
      </c>
      <c r="E27" s="22">
        <f t="shared" si="6"/>
        <v>125</v>
      </c>
      <c r="F27" s="22">
        <f t="shared" si="6"/>
        <v>118.24712643678161</v>
      </c>
      <c r="G27" s="51" t="s">
        <v>103</v>
      </c>
    </row>
    <row r="28" spans="1:7" ht="14.65" customHeight="1" thickBot="1">
      <c r="A28" s="16" t="s">
        <v>14</v>
      </c>
      <c r="B28" s="23">
        <f t="shared" si="6"/>
        <v>100</v>
      </c>
      <c r="C28" s="23">
        <f t="shared" si="6"/>
        <v>112.9046967624259</v>
      </c>
      <c r="D28" s="23">
        <f t="shared" si="6"/>
        <v>115.62927496580028</v>
      </c>
      <c r="E28" s="23">
        <f t="shared" si="6"/>
        <v>133.03693570451438</v>
      </c>
      <c r="F28" s="23">
        <f t="shared" si="6"/>
        <v>139.26128590971271</v>
      </c>
      <c r="G28" s="52" t="s">
        <v>103</v>
      </c>
    </row>
    <row r="29" spans="1:7" ht="14.65" customHeight="1" thickBot="1">
      <c r="A29" s="17" t="s">
        <v>15</v>
      </c>
      <c r="B29" s="22">
        <f t="shared" si="6"/>
        <v>100</v>
      </c>
      <c r="C29" s="22">
        <f t="shared" si="6"/>
        <v>106.03894503327582</v>
      </c>
      <c r="D29" s="22">
        <f t="shared" si="6"/>
        <v>115.75671678580231</v>
      </c>
      <c r="E29" s="22">
        <f t="shared" si="6"/>
        <v>122.10993344836086</v>
      </c>
      <c r="F29" s="22">
        <f t="shared" si="6"/>
        <v>129.9482376140005</v>
      </c>
      <c r="G29" s="51" t="s">
        <v>103</v>
      </c>
    </row>
    <row r="30" spans="1:7" ht="14.65" customHeight="1" thickBot="1">
      <c r="A30" s="14" t="s">
        <v>24</v>
      </c>
      <c r="B30" s="23">
        <f t="shared" si="6"/>
        <v>100</v>
      </c>
      <c r="C30" s="23">
        <f t="shared" si="6"/>
        <v>100.79032242443026</v>
      </c>
      <c r="D30" s="23">
        <f t="shared" si="6"/>
        <v>102.81939776656432</v>
      </c>
      <c r="E30" s="23">
        <f t="shared" si="6"/>
        <v>103.89446871156137</v>
      </c>
      <c r="F30" s="23">
        <f t="shared" si="6"/>
        <v>105.43637226510668</v>
      </c>
      <c r="G30" s="52" t="s">
        <v>103</v>
      </c>
    </row>
    <row r="31" spans="1:7" ht="14.65" customHeight="1" thickBot="1">
      <c r="A31" s="18" t="s">
        <v>17</v>
      </c>
      <c r="B31" s="22">
        <f t="shared" si="6"/>
        <v>100</v>
      </c>
      <c r="C31" s="22">
        <f t="shared" si="6"/>
        <v>101.32778296131487</v>
      </c>
      <c r="D31" s="22">
        <f t="shared" si="6"/>
        <v>101.75841527309265</v>
      </c>
      <c r="E31" s="22">
        <f t="shared" si="6"/>
        <v>105.06710686858537</v>
      </c>
      <c r="F31" s="22">
        <f t="shared" si="6"/>
        <v>104.75489844254648</v>
      </c>
      <c r="G31" s="51" t="s">
        <v>103</v>
      </c>
    </row>
    <row r="32" spans="1:7" ht="14.65" customHeight="1" thickBot="1">
      <c r="A32" s="19" t="s">
        <v>18</v>
      </c>
      <c r="B32" s="23">
        <f t="shared" si="6"/>
        <v>100</v>
      </c>
      <c r="C32" s="23">
        <f t="shared" si="6"/>
        <v>104.64377242439774</v>
      </c>
      <c r="D32" s="23">
        <f t="shared" si="6"/>
        <v>105.82265504869298</v>
      </c>
      <c r="E32" s="23">
        <f t="shared" si="6"/>
        <v>105.09140611652144</v>
      </c>
      <c r="F32" s="23">
        <f t="shared" si="6"/>
        <v>109.64633521271143</v>
      </c>
      <c r="G32" s="52" t="s">
        <v>103</v>
      </c>
    </row>
    <row r="33" spans="1:7" ht="14.65" customHeight="1" thickBot="1">
      <c r="A33" s="17" t="s">
        <v>19</v>
      </c>
      <c r="B33" s="22">
        <f t="shared" si="6"/>
        <v>100</v>
      </c>
      <c r="C33" s="22">
        <f t="shared" si="6"/>
        <v>100.60708263069139</v>
      </c>
      <c r="D33" s="22">
        <f t="shared" si="6"/>
        <v>105.86509274873525</v>
      </c>
      <c r="E33" s="22">
        <f t="shared" si="6"/>
        <v>104.87689713322091</v>
      </c>
      <c r="F33" s="22">
        <f t="shared" si="6"/>
        <v>105.91905564924114</v>
      </c>
      <c r="G33" s="51" t="s">
        <v>103</v>
      </c>
    </row>
    <row r="34" spans="1:7" ht="14.65" customHeight="1" thickBot="1">
      <c r="A34" s="19" t="s">
        <v>20</v>
      </c>
      <c r="B34" s="23">
        <f t="shared" si="6"/>
        <v>100</v>
      </c>
      <c r="C34" s="23">
        <f t="shared" si="6"/>
        <v>93.389767210257688</v>
      </c>
      <c r="D34" s="23">
        <f t="shared" si="6"/>
        <v>93.962405079048921</v>
      </c>
      <c r="E34" s="23">
        <f t="shared" si="6"/>
        <v>98.643097223951202</v>
      </c>
      <c r="F34" s="23">
        <f t="shared" si="6"/>
        <v>98.773808041827465</v>
      </c>
      <c r="G34" s="52" t="s">
        <v>103</v>
      </c>
    </row>
    <row r="35" spans="1:7" ht="14.65" customHeight="1" thickBot="1">
      <c r="A35" s="17" t="s">
        <v>213</v>
      </c>
      <c r="B35" s="22">
        <f t="shared" si="6"/>
        <v>100</v>
      </c>
      <c r="C35" s="22">
        <f t="shared" si="6"/>
        <v>92.288557213930346</v>
      </c>
      <c r="D35" s="22">
        <f t="shared" si="6"/>
        <v>87.06467661691542</v>
      </c>
      <c r="E35" s="22">
        <f t="shared" si="6"/>
        <v>72.885572139303477</v>
      </c>
      <c r="F35" s="22">
        <f t="shared" si="6"/>
        <v>76.865671641791039</v>
      </c>
      <c r="G35" s="51" t="s">
        <v>103</v>
      </c>
    </row>
    <row r="36" spans="1:7" ht="14.65" customHeight="1" thickBot="1">
      <c r="A36" s="14" t="s">
        <v>12</v>
      </c>
      <c r="B36" s="23">
        <f t="shared" si="6"/>
        <v>100</v>
      </c>
      <c r="C36" s="23">
        <f t="shared" si="6"/>
        <v>101.88287857028881</v>
      </c>
      <c r="D36" s="23">
        <f t="shared" si="6"/>
        <v>103.31897239508537</v>
      </c>
      <c r="E36" s="23">
        <f t="shared" si="6"/>
        <v>102.45731610020744</v>
      </c>
      <c r="F36" s="23">
        <f t="shared" si="6"/>
        <v>108.25753949258018</v>
      </c>
      <c r="G36" s="52" t="s">
        <v>103</v>
      </c>
    </row>
    <row r="37" spans="1:7" ht="14.65" customHeight="1" thickBot="1">
      <c r="A37" s="17" t="s">
        <v>19</v>
      </c>
      <c r="B37" s="22">
        <f t="shared" si="6"/>
        <v>100</v>
      </c>
      <c r="C37" s="22">
        <f t="shared" si="6"/>
        <v>64.0625</v>
      </c>
      <c r="D37" s="22">
        <f t="shared" si="6"/>
        <v>31.25</v>
      </c>
      <c r="E37" s="22">
        <f t="shared" si="6"/>
        <v>39.0625</v>
      </c>
      <c r="F37" s="22">
        <f t="shared" si="6"/>
        <v>26.5625</v>
      </c>
      <c r="G37" s="51" t="s">
        <v>103</v>
      </c>
    </row>
    <row r="38" spans="1:7" ht="14.65" customHeight="1" thickBot="1">
      <c r="A38" s="19" t="s">
        <v>20</v>
      </c>
      <c r="B38" s="23">
        <f t="shared" si="6"/>
        <v>100</v>
      </c>
      <c r="C38" s="23">
        <f t="shared" si="6"/>
        <v>100.92024539877301</v>
      </c>
      <c r="D38" s="23">
        <f t="shared" si="6"/>
        <v>100.13633265167007</v>
      </c>
      <c r="E38" s="23">
        <f t="shared" si="6"/>
        <v>103.78323108384458</v>
      </c>
      <c r="F38" s="23">
        <f t="shared" si="6"/>
        <v>105.45330606680299</v>
      </c>
      <c r="G38" s="52" t="s">
        <v>103</v>
      </c>
    </row>
    <row r="39" spans="1:7" ht="14.65" customHeight="1" thickBot="1">
      <c r="A39" s="17" t="s">
        <v>21</v>
      </c>
      <c r="B39" s="22">
        <f t="shared" si="6"/>
        <v>100</v>
      </c>
      <c r="C39" s="22">
        <f t="shared" si="6"/>
        <v>102.67609966164257</v>
      </c>
      <c r="D39" s="22">
        <f t="shared" si="6"/>
        <v>105.27529990772071</v>
      </c>
      <c r="E39" s="22">
        <f t="shared" si="6"/>
        <v>105.5367579206398</v>
      </c>
      <c r="F39" s="22">
        <f t="shared" si="6"/>
        <v>113.78037526914795</v>
      </c>
      <c r="G39" s="51" t="s">
        <v>103</v>
      </c>
    </row>
    <row r="40" spans="1:7" ht="14.65" customHeight="1" thickBot="1">
      <c r="A40" s="16" t="s">
        <v>22</v>
      </c>
      <c r="B40" s="23">
        <f t="shared" si="6"/>
        <v>100</v>
      </c>
      <c r="C40" s="23">
        <f t="shared" si="6"/>
        <v>101.84931506849315</v>
      </c>
      <c r="D40" s="23">
        <f t="shared" si="6"/>
        <v>103.89041095890411</v>
      </c>
      <c r="E40" s="23">
        <f t="shared" si="6"/>
        <v>102.56164383561644</v>
      </c>
      <c r="F40" s="23">
        <f t="shared" si="6"/>
        <v>108.48630136986301</v>
      </c>
      <c r="G40" s="52" t="s">
        <v>103</v>
      </c>
    </row>
    <row r="41" spans="1:7" ht="14.65" customHeight="1">
      <c r="A41" s="338" t="s">
        <v>23</v>
      </c>
      <c r="B41" s="163">
        <f t="shared" si="6"/>
        <v>100</v>
      </c>
      <c r="C41" s="163">
        <f t="shared" si="6"/>
        <v>102.47933884297521</v>
      </c>
      <c r="D41" s="163">
        <f t="shared" si="6"/>
        <v>95.971074380165291</v>
      </c>
      <c r="E41" s="163">
        <f t="shared" si="6"/>
        <v>80.371900826446279</v>
      </c>
      <c r="F41" s="163">
        <f t="shared" si="6"/>
        <v>81.611570247933884</v>
      </c>
      <c r="G41" s="339" t="s">
        <v>103</v>
      </c>
    </row>
    <row r="42" spans="1:7" ht="14.65" customHeight="1">
      <c r="A42" s="337"/>
      <c r="B42" s="362" t="s">
        <v>151</v>
      </c>
      <c r="C42" s="362"/>
      <c r="D42" s="362"/>
      <c r="E42" s="362"/>
      <c r="F42" s="362"/>
      <c r="G42" s="362"/>
    </row>
    <row r="43" spans="1:7" ht="14.65" customHeight="1" thickBot="1">
      <c r="A43" s="157" t="s">
        <v>1</v>
      </c>
      <c r="B43" s="272">
        <f>B7*100/B$7</f>
        <v>100</v>
      </c>
      <c r="C43" s="272">
        <f>C7*100/C$7</f>
        <v>100</v>
      </c>
      <c r="D43" s="272">
        <f>D7*100/D$7</f>
        <v>100</v>
      </c>
      <c r="E43" s="272">
        <f>E7*100/E$7</f>
        <v>100</v>
      </c>
      <c r="F43" s="272">
        <f>F7*100/F$7</f>
        <v>100</v>
      </c>
      <c r="G43" s="177" t="s">
        <v>103</v>
      </c>
    </row>
    <row r="44" spans="1:7" ht="14.65" customHeight="1" thickBot="1">
      <c r="A44" s="14" t="s">
        <v>4</v>
      </c>
      <c r="B44" s="21">
        <f t="shared" ref="B44:F59" si="7">B8*100/B$7</f>
        <v>16.684305870283676</v>
      </c>
      <c r="C44" s="21">
        <f t="shared" si="7"/>
        <v>17.689684298769837</v>
      </c>
      <c r="D44" s="21">
        <f t="shared" si="7"/>
        <v>18.322159273644889</v>
      </c>
      <c r="E44" s="21">
        <f t="shared" si="7"/>
        <v>19.57292359808844</v>
      </c>
      <c r="F44" s="21">
        <f t="shared" si="7"/>
        <v>20.059720091461084</v>
      </c>
      <c r="G44" s="54">
        <f t="shared" ref="G44:G59" si="8">F44-B44</f>
        <v>3.3754142211774081</v>
      </c>
    </row>
    <row r="45" spans="1:7" ht="14.65" customHeight="1" thickBot="1">
      <c r="A45" s="15" t="s">
        <v>13</v>
      </c>
      <c r="B45" s="20">
        <f t="shared" si="7"/>
        <v>0.45190990370942713</v>
      </c>
      <c r="C45" s="20">
        <f t="shared" si="7"/>
        <v>0.47123378149232498</v>
      </c>
      <c r="D45" s="20">
        <f t="shared" si="7"/>
        <v>0.43046931050691473</v>
      </c>
      <c r="E45" s="20">
        <f t="shared" si="7"/>
        <v>0.52628395136410377</v>
      </c>
      <c r="F45" s="20">
        <f>F9*100/F$7</f>
        <v>0.48375625268182004</v>
      </c>
      <c r="G45" s="53">
        <f t="shared" si="8"/>
        <v>3.1846348972392913E-2</v>
      </c>
    </row>
    <row r="46" spans="1:7" ht="14.65" customHeight="1" thickBot="1">
      <c r="A46" s="16" t="s">
        <v>14</v>
      </c>
      <c r="B46" s="21">
        <f t="shared" si="7"/>
        <v>5.6956230967515733</v>
      </c>
      <c r="C46" s="21">
        <f t="shared" si="7"/>
        <v>6.2898913367924347</v>
      </c>
      <c r="D46" s="21">
        <f t="shared" si="7"/>
        <v>6.2733480121718905</v>
      </c>
      <c r="E46" s="21">
        <f t="shared" si="7"/>
        <v>7.0594640372633233</v>
      </c>
      <c r="F46" s="21">
        <f t="shared" si="7"/>
        <v>7.1805180835493481</v>
      </c>
      <c r="G46" s="54">
        <f t="shared" si="8"/>
        <v>1.4848949867977748</v>
      </c>
    </row>
    <row r="47" spans="1:7" ht="14.65" customHeight="1" thickBot="1">
      <c r="A47" s="17" t="s">
        <v>15</v>
      </c>
      <c r="B47" s="20">
        <f t="shared" si="7"/>
        <v>10.536772869822677</v>
      </c>
      <c r="C47" s="20">
        <f t="shared" si="7"/>
        <v>10.928559180485079</v>
      </c>
      <c r="D47" s="20">
        <f t="shared" si="7"/>
        <v>11.618341950966082</v>
      </c>
      <c r="E47" s="20">
        <f t="shared" si="7"/>
        <v>11.987175609461012</v>
      </c>
      <c r="F47" s="20">
        <f t="shared" si="7"/>
        <v>12.395445755229916</v>
      </c>
      <c r="G47" s="53">
        <f t="shared" si="8"/>
        <v>1.8586728854072394</v>
      </c>
    </row>
    <row r="48" spans="1:7" ht="14.65" customHeight="1" thickBot="1">
      <c r="A48" s="14" t="s">
        <v>24</v>
      </c>
      <c r="B48" s="21">
        <f t="shared" si="7"/>
        <v>67.03914604611299</v>
      </c>
      <c r="C48" s="21">
        <f t="shared" si="7"/>
        <v>66.090220311319143</v>
      </c>
      <c r="D48" s="21">
        <f t="shared" si="7"/>
        <v>65.658939660077678</v>
      </c>
      <c r="E48" s="21">
        <f t="shared" si="7"/>
        <v>64.890206279111965</v>
      </c>
      <c r="F48" s="21">
        <f t="shared" si="7"/>
        <v>63.988667289730614</v>
      </c>
      <c r="G48" s="54">
        <f t="shared" si="8"/>
        <v>-3.0504787563823754</v>
      </c>
    </row>
    <row r="49" spans="1:25" ht="14.65" customHeight="1" thickBot="1">
      <c r="A49" s="18" t="s">
        <v>17</v>
      </c>
      <c r="B49" s="20">
        <f t="shared" si="7"/>
        <v>18.093277840182321</v>
      </c>
      <c r="C49" s="20">
        <f t="shared" si="7"/>
        <v>17.932287135063731</v>
      </c>
      <c r="D49" s="20">
        <f t="shared" si="7"/>
        <v>17.537913460824818</v>
      </c>
      <c r="E49" s="20">
        <f t="shared" si="7"/>
        <v>17.710967273607164</v>
      </c>
      <c r="F49" s="20">
        <f t="shared" si="7"/>
        <v>17.158358167721762</v>
      </c>
      <c r="G49" s="53">
        <f t="shared" si="8"/>
        <v>-0.93491967246055907</v>
      </c>
    </row>
    <row r="50" spans="1:25" ht="14.65" customHeight="1" thickBot="1">
      <c r="A50" s="19" t="s">
        <v>18</v>
      </c>
      <c r="B50" s="21">
        <f t="shared" si="7"/>
        <v>19.001642718471818</v>
      </c>
      <c r="C50" s="21">
        <f t="shared" si="7"/>
        <v>19.448872404879999</v>
      </c>
      <c r="D50" s="21">
        <f t="shared" si="7"/>
        <v>19.154028846391729</v>
      </c>
      <c r="E50" s="21">
        <f t="shared" si="7"/>
        <v>18.604440142762083</v>
      </c>
      <c r="F50" s="21">
        <f t="shared" si="7"/>
        <v>18.8612036890088</v>
      </c>
      <c r="G50" s="54">
        <f t="shared" si="8"/>
        <v>-0.14043902946301756</v>
      </c>
    </row>
    <row r="51" spans="1:25" ht="14.65" customHeight="1" thickBot="1">
      <c r="A51" s="17" t="s">
        <v>19</v>
      </c>
      <c r="B51" s="20">
        <f t="shared" si="7"/>
        <v>19.25162161635706</v>
      </c>
      <c r="C51" s="20">
        <f t="shared" si="7"/>
        <v>18.944614153525681</v>
      </c>
      <c r="D51" s="20">
        <f t="shared" si="7"/>
        <v>19.413794809628659</v>
      </c>
      <c r="E51" s="20">
        <f t="shared" si="7"/>
        <v>18.810719254733531</v>
      </c>
      <c r="F51" s="20">
        <f t="shared" si="7"/>
        <v>18.45973890093871</v>
      </c>
      <c r="G51" s="53">
        <f t="shared" si="8"/>
        <v>-0.79188271541834965</v>
      </c>
    </row>
    <row r="52" spans="1:25" ht="14.65" customHeight="1" thickBot="1">
      <c r="A52" s="19" t="s">
        <v>20</v>
      </c>
      <c r="B52" s="21">
        <f t="shared" si="7"/>
        <v>10.431586943959276</v>
      </c>
      <c r="C52" s="21">
        <f t="shared" si="7"/>
        <v>9.5288297271035631</v>
      </c>
      <c r="D52" s="21">
        <f t="shared" si="7"/>
        <v>9.3367309072017015</v>
      </c>
      <c r="E52" s="21">
        <f t="shared" si="7"/>
        <v>9.5868368519750771</v>
      </c>
      <c r="F52" s="21">
        <f t="shared" si="7"/>
        <v>9.327737513739736</v>
      </c>
      <c r="G52" s="54">
        <f t="shared" si="8"/>
        <v>-1.1038494302195403</v>
      </c>
    </row>
    <row r="53" spans="1:25" ht="14.65" customHeight="1" thickBot="1">
      <c r="A53" s="17" t="s">
        <v>213</v>
      </c>
      <c r="B53" s="20">
        <f t="shared" si="7"/>
        <v>0.26101692714251395</v>
      </c>
      <c r="C53" s="20">
        <f t="shared" si="7"/>
        <v>0.23561689074616249</v>
      </c>
      <c r="D53" s="20">
        <f t="shared" si="7"/>
        <v>0.21647163603077607</v>
      </c>
      <c r="E53" s="20">
        <f t="shared" si="7"/>
        <v>0.17724275603411771</v>
      </c>
      <c r="F53" s="20">
        <f t="shared" si="7"/>
        <v>0.1816290183216068</v>
      </c>
      <c r="G53" s="53">
        <f t="shared" si="8"/>
        <v>-7.9387908820907155E-2</v>
      </c>
    </row>
    <row r="54" spans="1:25" ht="14.65" customHeight="1" thickBot="1">
      <c r="A54" s="14" t="s">
        <v>12</v>
      </c>
      <c r="B54" s="21">
        <f t="shared" si="7"/>
        <v>16.27654808360333</v>
      </c>
      <c r="C54" s="21">
        <f t="shared" si="7"/>
        <v>16.220095389911023</v>
      </c>
      <c r="D54" s="21">
        <f t="shared" si="7"/>
        <v>16.018901066277429</v>
      </c>
      <c r="E54" s="21">
        <f t="shared" si="7"/>
        <v>15.536870122799588</v>
      </c>
      <c r="F54" s="21">
        <f t="shared" si="7"/>
        <v>15.951612618808301</v>
      </c>
      <c r="G54" s="54">
        <f t="shared" si="8"/>
        <v>-0.32493546479502911</v>
      </c>
    </row>
    <row r="55" spans="1:25" ht="14.65" customHeight="1" thickBot="1">
      <c r="A55" s="17" t="s">
        <v>19</v>
      </c>
      <c r="B55" s="20">
        <f t="shared" si="7"/>
        <v>4.1554933674430083E-2</v>
      </c>
      <c r="C55" s="20">
        <f t="shared" si="7"/>
        <v>2.6038524314265937E-2</v>
      </c>
      <c r="D55" s="20">
        <f t="shared" si="7"/>
        <v>1.2369807773187205E-2</v>
      </c>
      <c r="E55" s="20">
        <f t="shared" si="7"/>
        <v>1.5123102050692639E-2</v>
      </c>
      <c r="F55" s="20">
        <f t="shared" si="7"/>
        <v>9.9925349885673642E-3</v>
      </c>
      <c r="G55" s="53">
        <f t="shared" si="8"/>
        <v>-3.1562398685862719E-2</v>
      </c>
    </row>
    <row r="56" spans="1:25" ht="14.65" customHeight="1" thickBot="1">
      <c r="A56" s="19" t="s">
        <v>20</v>
      </c>
      <c r="B56" s="21">
        <f t="shared" si="7"/>
        <v>1.9050339906371541</v>
      </c>
      <c r="C56" s="21">
        <f t="shared" si="7"/>
        <v>1.8804895242571082</v>
      </c>
      <c r="D56" s="21">
        <f t="shared" si="7"/>
        <v>1.8171247618812003</v>
      </c>
      <c r="E56" s="21">
        <f t="shared" si="7"/>
        <v>1.8419938297743632</v>
      </c>
      <c r="F56" s="21">
        <f t="shared" si="7"/>
        <v>1.8186413679192603</v>
      </c>
      <c r="G56" s="54">
        <f t="shared" si="8"/>
        <v>-8.6392622717893719E-2</v>
      </c>
    </row>
    <row r="57" spans="1:25" ht="14.65" customHeight="1" thickBot="1">
      <c r="A57" s="17" t="s">
        <v>21</v>
      </c>
      <c r="B57" s="20">
        <f t="shared" si="7"/>
        <v>4.2217215429866313</v>
      </c>
      <c r="C57" s="20">
        <f t="shared" si="7"/>
        <v>4.2398338615131559</v>
      </c>
      <c r="D57" s="20">
        <f t="shared" si="7"/>
        <v>4.2335667103733208</v>
      </c>
      <c r="E57" s="20">
        <f t="shared" si="7"/>
        <v>4.1509890508741156</v>
      </c>
      <c r="F57" s="20">
        <f t="shared" si="7"/>
        <v>4.3485161085541977</v>
      </c>
      <c r="G57" s="53">
        <f t="shared" si="8"/>
        <v>0.12679456556756641</v>
      </c>
    </row>
    <row r="58" spans="1:25" ht="14.65" customHeight="1" thickBot="1">
      <c r="A58" s="16" t="s">
        <v>22</v>
      </c>
      <c r="B58" s="21">
        <f t="shared" si="7"/>
        <v>9.4797192444793623</v>
      </c>
      <c r="C58" s="21">
        <f t="shared" si="7"/>
        <v>9.4437282086130363</v>
      </c>
      <c r="D58" s="21">
        <f t="shared" si="7"/>
        <v>9.3812622151851759</v>
      </c>
      <c r="E58" s="21">
        <f t="shared" si="7"/>
        <v>9.0581332042828624</v>
      </c>
      <c r="F58" s="21">
        <f t="shared" si="7"/>
        <v>9.310103628465793</v>
      </c>
      <c r="G58" s="54">
        <f t="shared" si="8"/>
        <v>-0.16961561601356934</v>
      </c>
    </row>
    <row r="59" spans="1:25" ht="14.65" customHeight="1" thickBot="1">
      <c r="A59" s="17" t="s">
        <v>23</v>
      </c>
      <c r="B59" s="20">
        <f t="shared" si="7"/>
        <v>0.62851837182575498</v>
      </c>
      <c r="C59" s="20">
        <f t="shared" si="7"/>
        <v>0.63000527121345873</v>
      </c>
      <c r="D59" s="20">
        <f t="shared" si="7"/>
        <v>0.57457757106454566</v>
      </c>
      <c r="E59" s="20">
        <f t="shared" si="7"/>
        <v>0.47063093581755489</v>
      </c>
      <c r="F59" s="20">
        <f t="shared" si="7"/>
        <v>0.46435897888048339</v>
      </c>
      <c r="G59" s="53">
        <f t="shared" si="8"/>
        <v>-0.1641593929452716</v>
      </c>
    </row>
    <row r="60" spans="1:25" s="202" customFormat="1" ht="30" customHeight="1">
      <c r="A60" s="370" t="s">
        <v>127</v>
      </c>
      <c r="B60" s="370"/>
      <c r="C60" s="370"/>
      <c r="D60" s="370"/>
      <c r="E60" s="370"/>
      <c r="F60" s="370"/>
      <c r="G60" s="370"/>
      <c r="H60" s="224"/>
      <c r="I60" s="224"/>
      <c r="J60" s="224"/>
      <c r="K60" s="224"/>
      <c r="L60" s="224"/>
      <c r="M60" s="224"/>
      <c r="N60" s="224"/>
      <c r="O60" s="224"/>
      <c r="P60" s="224"/>
      <c r="Q60" s="224"/>
      <c r="R60" s="224"/>
      <c r="S60" s="224"/>
      <c r="T60" s="224"/>
      <c r="U60" s="224"/>
      <c r="V60" s="224"/>
      <c r="W60" s="224"/>
      <c r="X60" s="224"/>
      <c r="Y60" s="224"/>
    </row>
    <row r="61" spans="1:25" ht="14.65" customHeight="1"/>
    <row r="62" spans="1:25" ht="14.65" customHeight="1"/>
    <row r="63" spans="1:25" ht="14.65" customHeight="1"/>
    <row r="64" spans="1:25" ht="14.65" customHeight="1"/>
    <row r="65" ht="14.65" customHeight="1"/>
    <row r="66" ht="14.65" customHeight="1"/>
    <row r="67" ht="14.65" customHeight="1"/>
    <row r="68" ht="14.65" customHeight="1"/>
    <row r="69" ht="14.65" customHeight="1"/>
    <row r="70" ht="14.65" customHeight="1"/>
    <row r="71" ht="14.65" customHeight="1"/>
    <row r="72" ht="14.65" customHeight="1"/>
    <row r="73" ht="14.65" customHeight="1"/>
    <row r="74" ht="14.65" customHeight="1"/>
    <row r="75" ht="14.65" customHeight="1"/>
    <row r="76" ht="14.65" customHeight="1"/>
    <row r="77" ht="14.65" customHeight="1"/>
    <row r="78" ht="14.65" customHeight="1"/>
    <row r="79" ht="14.65" customHeight="1"/>
    <row r="80" ht="14.65" customHeight="1"/>
    <row r="81" ht="14.65" customHeight="1"/>
    <row r="82" ht="14.65" customHeight="1"/>
    <row r="83" ht="14.65" customHeight="1"/>
    <row r="84" ht="14.65" customHeight="1"/>
    <row r="85" ht="14.65" customHeight="1"/>
    <row r="86" ht="14.65" customHeight="1"/>
    <row r="87" ht="14.65" customHeight="1"/>
    <row r="88" ht="14.65" customHeight="1"/>
    <row r="89" ht="14.65" customHeight="1"/>
    <row r="90" ht="14.65" customHeight="1"/>
    <row r="91" ht="14.65" customHeight="1"/>
    <row r="92" ht="14.65" customHeight="1"/>
    <row r="93" ht="14.65" customHeight="1"/>
    <row r="94" ht="14.65" customHeight="1"/>
    <row r="95" ht="14.65" customHeight="1"/>
    <row r="96" ht="14.65" customHeight="1"/>
    <row r="97" ht="14.65" customHeight="1"/>
    <row r="98" ht="14.65" customHeight="1"/>
    <row r="99" ht="14.65" customHeight="1"/>
    <row r="100" ht="14.65" customHeight="1"/>
    <row r="101" ht="14.65" customHeight="1"/>
    <row r="102" ht="14.65" customHeight="1"/>
    <row r="103" ht="14.65" customHeight="1"/>
  </sheetData>
  <mergeCells count="4">
    <mergeCell ref="B6:G6"/>
    <mergeCell ref="B24:G24"/>
    <mergeCell ref="B42:G42"/>
    <mergeCell ref="A60:G60"/>
  </mergeCells>
  <hyperlinks>
    <hyperlink ref="A1" location="Inhalt!A1" display="Zurück zum Inhalt"/>
  </hyperlinks>
  <pageMargins left="0.7" right="0.7" top="0.78740157499999996" bottom="0.78740157499999996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8"/>
  <sheetViews>
    <sheetView workbookViewId="0"/>
  </sheetViews>
  <sheetFormatPr baseColWidth="10" defaultColWidth="10.81640625" defaultRowHeight="11.5"/>
  <cols>
    <col min="1" max="1" width="26.54296875" style="3" customWidth="1"/>
    <col min="2" max="4" width="17.6328125" style="3" customWidth="1"/>
    <col min="5" max="16384" width="10.81640625" style="3"/>
  </cols>
  <sheetData>
    <row r="1" spans="1:4" s="5" customFormat="1" ht="20.25" customHeight="1">
      <c r="A1" s="4" t="s">
        <v>0</v>
      </c>
      <c r="C1" s="4"/>
      <c r="D1" s="4"/>
    </row>
    <row r="2" spans="1:4" s="2" customFormat="1" ht="12.5">
      <c r="A2" s="1"/>
      <c r="C2" s="1"/>
      <c r="D2" s="1"/>
    </row>
    <row r="3" spans="1:4" s="2" customFormat="1" ht="14.65" customHeight="1">
      <c r="A3" s="9" t="s">
        <v>420</v>
      </c>
      <c r="C3" s="9"/>
      <c r="D3" s="9"/>
    </row>
    <row r="4" spans="1:4" ht="14.65" customHeight="1" thickBot="1"/>
    <row r="5" spans="1:4" s="11" customFormat="1" ht="44" customHeight="1" thickBot="1">
      <c r="A5" s="389" t="s">
        <v>28</v>
      </c>
      <c r="B5" s="397" t="s">
        <v>237</v>
      </c>
      <c r="C5" s="424"/>
      <c r="D5" s="424"/>
    </row>
    <row r="6" spans="1:4" s="11" customFormat="1" ht="20.25" customHeight="1" thickBot="1">
      <c r="A6" s="389"/>
      <c r="B6" s="389" t="s">
        <v>419</v>
      </c>
      <c r="C6" s="390" t="s">
        <v>75</v>
      </c>
      <c r="D6" s="390"/>
    </row>
    <row r="7" spans="1:4" s="11" customFormat="1" ht="45" customHeight="1" thickBot="1">
      <c r="A7" s="389"/>
      <c r="B7" s="389"/>
      <c r="C7" s="321" t="s">
        <v>186</v>
      </c>
      <c r="D7" s="321" t="s">
        <v>63</v>
      </c>
    </row>
    <row r="8" spans="1:4" ht="14.65" customHeight="1" thickBot="1">
      <c r="A8" s="139"/>
      <c r="B8" s="423" t="s">
        <v>5</v>
      </c>
      <c r="C8" s="423"/>
      <c r="D8" s="423"/>
    </row>
    <row r="9" spans="1:4" ht="14.65" customHeight="1" thickBot="1">
      <c r="A9" s="26" t="s">
        <v>29</v>
      </c>
      <c r="B9" s="272">
        <f t="shared" ref="B9" si="0">B10+B21</f>
        <v>20017</v>
      </c>
      <c r="C9" s="272">
        <v>13948</v>
      </c>
      <c r="D9" s="272">
        <v>6069</v>
      </c>
    </row>
    <row r="10" spans="1:4" ht="14.65" customHeight="1" thickBot="1">
      <c r="A10" s="27" t="s">
        <v>30</v>
      </c>
      <c r="B10" s="270">
        <f>SUM(B11:B20)</f>
        <v>17835</v>
      </c>
      <c r="C10" s="270">
        <f t="shared" ref="C10:D10" si="1">SUM(C11:C20)</f>
        <v>10480</v>
      </c>
      <c r="D10" s="270">
        <f t="shared" si="1"/>
        <v>5873</v>
      </c>
    </row>
    <row r="11" spans="1:4" ht="14.65" customHeight="1" thickBot="1">
      <c r="A11" s="28" t="s">
        <v>31</v>
      </c>
      <c r="B11" s="271">
        <v>1115</v>
      </c>
      <c r="C11" s="271" t="s">
        <v>53</v>
      </c>
      <c r="D11" s="271" t="s">
        <v>53</v>
      </c>
    </row>
    <row r="12" spans="1:4" ht="14.65" customHeight="1" thickBot="1">
      <c r="A12" s="29" t="s">
        <v>32</v>
      </c>
      <c r="B12" s="273">
        <f t="shared" ref="B12:B16" si="2">SUM(C12:D12)</f>
        <v>1607</v>
      </c>
      <c r="C12" s="273">
        <v>598</v>
      </c>
      <c r="D12" s="273">
        <v>1009</v>
      </c>
    </row>
    <row r="13" spans="1:4" ht="14.65" customHeight="1" thickBot="1">
      <c r="A13" s="28" t="s">
        <v>33</v>
      </c>
      <c r="B13" s="271">
        <f t="shared" si="2"/>
        <v>5186</v>
      </c>
      <c r="C13" s="271">
        <v>3969</v>
      </c>
      <c r="D13" s="271">
        <v>1217</v>
      </c>
    </row>
    <row r="14" spans="1:4" ht="14.65" customHeight="1" thickBot="1">
      <c r="A14" s="29" t="s">
        <v>34</v>
      </c>
      <c r="B14" s="273">
        <v>367</v>
      </c>
      <c r="C14" s="273" t="s">
        <v>53</v>
      </c>
      <c r="D14" s="273" t="s">
        <v>53</v>
      </c>
    </row>
    <row r="15" spans="1:4" ht="14.65" customHeight="1" thickBot="1">
      <c r="A15" s="28" t="s">
        <v>35</v>
      </c>
      <c r="B15" s="271">
        <f t="shared" si="2"/>
        <v>6634</v>
      </c>
      <c r="C15" s="271">
        <v>3958</v>
      </c>
      <c r="D15" s="271">
        <v>2676</v>
      </c>
    </row>
    <row r="16" spans="1:4" ht="14.65" customHeight="1" thickBot="1">
      <c r="A16" s="29" t="s">
        <v>36</v>
      </c>
      <c r="B16" s="273">
        <f t="shared" si="2"/>
        <v>591</v>
      </c>
      <c r="C16" s="273">
        <v>305</v>
      </c>
      <c r="D16" s="273">
        <v>286</v>
      </c>
    </row>
    <row r="17" spans="1:7" ht="14.65" customHeight="1" thickBot="1">
      <c r="A17" s="28" t="s">
        <v>37</v>
      </c>
      <c r="B17" s="271">
        <f>SUM(C17:D17)</f>
        <v>127</v>
      </c>
      <c r="C17" s="271">
        <v>47</v>
      </c>
      <c r="D17" s="271">
        <v>80</v>
      </c>
    </row>
    <row r="18" spans="1:7" ht="14.65" customHeight="1" thickBot="1">
      <c r="A18" s="29" t="s">
        <v>38</v>
      </c>
      <c r="B18" s="273">
        <f>SUM(C18:D18)</f>
        <v>180</v>
      </c>
      <c r="C18" s="273">
        <v>128</v>
      </c>
      <c r="D18" s="273">
        <v>52</v>
      </c>
    </row>
    <row r="19" spans="1:7" ht="14.65" customHeight="1" thickBot="1">
      <c r="A19" s="28" t="s">
        <v>39</v>
      </c>
      <c r="B19" s="271">
        <f>SUM(C19:D19)</f>
        <v>2028</v>
      </c>
      <c r="C19" s="271">
        <v>1475</v>
      </c>
      <c r="D19" s="271">
        <v>553</v>
      </c>
    </row>
    <row r="20" spans="1:7" ht="14.65" customHeight="1" thickBot="1">
      <c r="A20" s="29" t="s">
        <v>40</v>
      </c>
      <c r="B20" s="273">
        <f>SUM(C20:D20)</f>
        <v>0</v>
      </c>
      <c r="C20" s="273">
        <v>0</v>
      </c>
      <c r="D20" s="273">
        <v>0</v>
      </c>
    </row>
    <row r="21" spans="1:7" s="283" customFormat="1" ht="14.65" customHeight="1" thickBot="1">
      <c r="A21" s="318" t="s">
        <v>41</v>
      </c>
      <c r="B21" s="271">
        <v>2182</v>
      </c>
      <c r="C21" s="271" t="s">
        <v>53</v>
      </c>
      <c r="D21" s="271" t="s">
        <v>53</v>
      </c>
      <c r="F21" s="317"/>
      <c r="G21" s="316"/>
    </row>
    <row r="22" spans="1:7" ht="14.65" customHeight="1" thickBot="1">
      <c r="A22" s="243" t="s">
        <v>42</v>
      </c>
      <c r="B22" s="273">
        <v>29</v>
      </c>
      <c r="C22" s="273" t="s">
        <v>53</v>
      </c>
      <c r="D22" s="273" t="s">
        <v>53</v>
      </c>
    </row>
    <row r="23" spans="1:7" ht="14.65" customHeight="1" thickBot="1">
      <c r="A23" s="139"/>
      <c r="B23" s="423" t="s">
        <v>76</v>
      </c>
      <c r="C23" s="423"/>
      <c r="D23" s="423"/>
    </row>
    <row r="24" spans="1:7" ht="14.65" customHeight="1" thickBot="1">
      <c r="A24" s="26" t="s">
        <v>29</v>
      </c>
      <c r="B24" s="272">
        <f t="shared" ref="B24:D25" si="3">B9*100/$B9</f>
        <v>100</v>
      </c>
      <c r="C24" s="143">
        <f t="shared" si="3"/>
        <v>69.680771344357296</v>
      </c>
      <c r="D24" s="143">
        <f t="shared" si="3"/>
        <v>30.319228655642704</v>
      </c>
    </row>
    <row r="25" spans="1:7" ht="14.65" customHeight="1" thickBot="1">
      <c r="A25" s="27" t="s">
        <v>30</v>
      </c>
      <c r="B25" s="270">
        <f t="shared" si="3"/>
        <v>100</v>
      </c>
      <c r="C25" s="21">
        <f t="shared" si="3"/>
        <v>58.760863470703676</v>
      </c>
      <c r="D25" s="21">
        <f t="shared" si="3"/>
        <v>32.92963274460331</v>
      </c>
    </row>
    <row r="26" spans="1:7" ht="14.65" customHeight="1" thickBot="1">
      <c r="A26" s="28" t="s">
        <v>31</v>
      </c>
      <c r="B26" s="22">
        <f t="shared" ref="B26:B34" si="4">B11*100/$B11</f>
        <v>100</v>
      </c>
      <c r="C26" s="271" t="s">
        <v>53</v>
      </c>
      <c r="D26" s="271" t="s">
        <v>53</v>
      </c>
    </row>
    <row r="27" spans="1:7" ht="14.65" customHeight="1" thickBot="1">
      <c r="A27" s="29" t="s">
        <v>32</v>
      </c>
      <c r="B27" s="270">
        <f t="shared" si="4"/>
        <v>100</v>
      </c>
      <c r="C27" s="208">
        <f>C12*100/$B12</f>
        <v>37.212196639701304</v>
      </c>
      <c r="D27" s="208">
        <f>D12*100/$B12</f>
        <v>62.787803360298696</v>
      </c>
    </row>
    <row r="28" spans="1:7" ht="14.65" customHeight="1" thickBot="1">
      <c r="A28" s="28" t="s">
        <v>33</v>
      </c>
      <c r="B28" s="22">
        <f t="shared" si="4"/>
        <v>100</v>
      </c>
      <c r="C28" s="207">
        <f>C13*100/$B13</f>
        <v>76.532973389895872</v>
      </c>
      <c r="D28" s="207">
        <f>D13*100/$B13</f>
        <v>23.467026610104128</v>
      </c>
    </row>
    <row r="29" spans="1:7" ht="14.65" customHeight="1" thickBot="1">
      <c r="A29" s="29" t="s">
        <v>34</v>
      </c>
      <c r="B29" s="270">
        <f t="shared" si="4"/>
        <v>100</v>
      </c>
      <c r="C29" s="273" t="s">
        <v>53</v>
      </c>
      <c r="D29" s="273" t="s">
        <v>53</v>
      </c>
    </row>
    <row r="30" spans="1:7" ht="14.65" customHeight="1" thickBot="1">
      <c r="A30" s="28" t="s">
        <v>35</v>
      </c>
      <c r="B30" s="22">
        <f t="shared" si="4"/>
        <v>100</v>
      </c>
      <c r="C30" s="207">
        <f t="shared" ref="C30:D34" si="5">C15*100/$B15</f>
        <v>59.662345492915286</v>
      </c>
      <c r="D30" s="207">
        <f t="shared" si="5"/>
        <v>40.337654507084714</v>
      </c>
    </row>
    <row r="31" spans="1:7" ht="14.65" customHeight="1" thickBot="1">
      <c r="A31" s="29" t="s">
        <v>36</v>
      </c>
      <c r="B31" s="270">
        <f t="shared" si="4"/>
        <v>100</v>
      </c>
      <c r="C31" s="21">
        <f t="shared" si="5"/>
        <v>51.607445008460239</v>
      </c>
      <c r="D31" s="21">
        <f t="shared" si="5"/>
        <v>48.392554991539761</v>
      </c>
    </row>
    <row r="32" spans="1:7" ht="14.65" customHeight="1" thickBot="1">
      <c r="A32" s="28" t="s">
        <v>37</v>
      </c>
      <c r="B32" s="272">
        <f t="shared" si="4"/>
        <v>100</v>
      </c>
      <c r="C32" s="143">
        <f t="shared" si="5"/>
        <v>37.00787401574803</v>
      </c>
      <c r="D32" s="143">
        <f t="shared" si="5"/>
        <v>62.99212598425197</v>
      </c>
    </row>
    <row r="33" spans="1:4" ht="14.65" customHeight="1" thickBot="1">
      <c r="A33" s="29" t="s">
        <v>38</v>
      </c>
      <c r="B33" s="270">
        <f t="shared" si="4"/>
        <v>100</v>
      </c>
      <c r="C33" s="21">
        <f t="shared" si="5"/>
        <v>71.111111111111114</v>
      </c>
      <c r="D33" s="21">
        <f t="shared" si="5"/>
        <v>28.888888888888889</v>
      </c>
    </row>
    <row r="34" spans="1:4" ht="14.65" customHeight="1" thickBot="1">
      <c r="A34" s="28" t="s">
        <v>39</v>
      </c>
      <c r="B34" s="22">
        <f t="shared" si="4"/>
        <v>100</v>
      </c>
      <c r="C34" s="207">
        <f t="shared" si="5"/>
        <v>72.73175542406311</v>
      </c>
      <c r="D34" s="207">
        <f t="shared" si="5"/>
        <v>27.268244575936883</v>
      </c>
    </row>
    <row r="35" spans="1:4" ht="14.65" customHeight="1" thickBot="1">
      <c r="A35" s="29" t="s">
        <v>40</v>
      </c>
      <c r="B35" s="273" t="s">
        <v>103</v>
      </c>
      <c r="C35" s="273" t="s">
        <v>103</v>
      </c>
      <c r="D35" s="273" t="s">
        <v>103</v>
      </c>
    </row>
    <row r="36" spans="1:4" s="283" customFormat="1" ht="14.65" customHeight="1" thickBot="1">
      <c r="A36" s="318" t="s">
        <v>41</v>
      </c>
      <c r="B36" s="22">
        <f>B21*100/$B21</f>
        <v>100</v>
      </c>
      <c r="C36" s="271" t="s">
        <v>53</v>
      </c>
      <c r="D36" s="271" t="s">
        <v>53</v>
      </c>
    </row>
    <row r="37" spans="1:4" ht="14.65" customHeight="1" thickBot="1">
      <c r="A37" s="243" t="s">
        <v>42</v>
      </c>
      <c r="B37" s="270">
        <f t="shared" ref="B37" si="6">B22*100/$B22</f>
        <v>100</v>
      </c>
      <c r="C37" s="273" t="s">
        <v>53</v>
      </c>
      <c r="D37" s="273" t="s">
        <v>53</v>
      </c>
    </row>
    <row r="38" spans="1:4" s="202" customFormat="1" ht="40" customHeight="1">
      <c r="A38" s="367" t="s">
        <v>128</v>
      </c>
      <c r="B38" s="367"/>
      <c r="C38" s="367"/>
      <c r="D38" s="367"/>
    </row>
  </sheetData>
  <mergeCells count="7">
    <mergeCell ref="B8:D8"/>
    <mergeCell ref="B23:D23"/>
    <mergeCell ref="A38:D38"/>
    <mergeCell ref="A5:A7"/>
    <mergeCell ref="B5:D5"/>
    <mergeCell ref="B6:B7"/>
    <mergeCell ref="C6:D6"/>
  </mergeCells>
  <hyperlinks>
    <hyperlink ref="A1" location="Inhalt!A1" display="Zurück zum Inhalt"/>
  </hyperlinks>
  <pageMargins left="0.7" right="0.7" top="0.78740157499999996" bottom="0.78740157499999996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7"/>
  <sheetViews>
    <sheetView zoomScaleNormal="100" workbookViewId="0"/>
  </sheetViews>
  <sheetFormatPr baseColWidth="10" defaultColWidth="10.81640625" defaultRowHeight="11.5"/>
  <cols>
    <col min="1" max="1" width="23.54296875" style="3" customWidth="1"/>
    <col min="2" max="13" width="10.54296875" style="3" customWidth="1"/>
    <col min="14" max="16" width="10.54296875" style="283" customWidth="1"/>
    <col min="17" max="19" width="10.54296875" style="3" customWidth="1"/>
    <col min="20" max="16384" width="10.81640625" style="3"/>
  </cols>
  <sheetData>
    <row r="1" spans="1:19" s="5" customFormat="1" ht="20.25" customHeight="1">
      <c r="A1" s="4" t="s">
        <v>0</v>
      </c>
      <c r="B1" s="4"/>
      <c r="C1" s="4"/>
      <c r="E1" s="4"/>
      <c r="F1" s="4"/>
      <c r="H1" s="4"/>
      <c r="I1" s="4"/>
      <c r="K1" s="4"/>
      <c r="L1" s="4"/>
      <c r="N1" s="4"/>
      <c r="O1" s="4"/>
      <c r="P1" s="284"/>
      <c r="Q1" s="4"/>
      <c r="R1" s="4"/>
    </row>
    <row r="2" spans="1:19" s="2" customFormat="1" ht="12.5">
      <c r="A2" s="1"/>
      <c r="B2" s="1"/>
      <c r="C2" s="1"/>
      <c r="E2" s="1"/>
      <c r="F2" s="1"/>
      <c r="H2" s="1"/>
      <c r="I2" s="1"/>
      <c r="K2" s="1"/>
      <c r="L2" s="1"/>
      <c r="N2" s="1"/>
      <c r="O2" s="1"/>
      <c r="P2" s="282"/>
      <c r="Q2" s="1"/>
      <c r="R2" s="1"/>
    </row>
    <row r="3" spans="1:19" s="2" customFormat="1" ht="14.65" customHeight="1">
      <c r="A3" s="9" t="s">
        <v>299</v>
      </c>
      <c r="B3" s="9"/>
      <c r="C3" s="9"/>
      <c r="E3" s="9"/>
      <c r="F3" s="9"/>
      <c r="H3" s="9"/>
      <c r="I3" s="9"/>
      <c r="K3" s="9"/>
      <c r="L3" s="9"/>
      <c r="N3" s="9"/>
      <c r="O3" s="9"/>
      <c r="P3" s="282"/>
      <c r="Q3" s="9"/>
      <c r="R3" s="9"/>
    </row>
    <row r="4" spans="1:19" ht="14.65" customHeight="1" thickBot="1"/>
    <row r="5" spans="1:19" s="11" customFormat="1" ht="27" customHeight="1" thickBot="1">
      <c r="A5" s="382" t="s">
        <v>82</v>
      </c>
      <c r="B5" s="394">
        <v>2011</v>
      </c>
      <c r="C5" s="395"/>
      <c r="D5" s="396"/>
      <c r="E5" s="394">
        <v>2012</v>
      </c>
      <c r="F5" s="395"/>
      <c r="G5" s="396"/>
      <c r="H5" s="394">
        <v>2013</v>
      </c>
      <c r="I5" s="395"/>
      <c r="J5" s="396"/>
      <c r="K5" s="394">
        <v>2014</v>
      </c>
      <c r="L5" s="395"/>
      <c r="M5" s="396"/>
      <c r="N5" s="394">
        <v>2015</v>
      </c>
      <c r="O5" s="395"/>
      <c r="P5" s="396"/>
      <c r="Q5" s="394" t="s">
        <v>11</v>
      </c>
      <c r="R5" s="395"/>
      <c r="S5" s="396"/>
    </row>
    <row r="6" spans="1:19" s="11" customFormat="1" ht="45" customHeight="1" thickBot="1">
      <c r="A6" s="399"/>
      <c r="B6" s="137" t="s">
        <v>54</v>
      </c>
      <c r="C6" s="402" t="s">
        <v>112</v>
      </c>
      <c r="D6" s="403"/>
      <c r="E6" s="137" t="s">
        <v>54</v>
      </c>
      <c r="F6" s="402" t="s">
        <v>112</v>
      </c>
      <c r="G6" s="403"/>
      <c r="H6" s="137" t="s">
        <v>54</v>
      </c>
      <c r="I6" s="402" t="s">
        <v>112</v>
      </c>
      <c r="J6" s="403"/>
      <c r="K6" s="137" t="s">
        <v>54</v>
      </c>
      <c r="L6" s="402" t="s">
        <v>112</v>
      </c>
      <c r="M6" s="403"/>
      <c r="N6" s="329" t="s">
        <v>54</v>
      </c>
      <c r="O6" s="402" t="s">
        <v>112</v>
      </c>
      <c r="P6" s="403"/>
      <c r="Q6" s="137" t="s">
        <v>54</v>
      </c>
      <c r="R6" s="402" t="s">
        <v>112</v>
      </c>
      <c r="S6" s="403"/>
    </row>
    <row r="7" spans="1:19" ht="14.65" customHeight="1" thickBot="1">
      <c r="A7" s="139"/>
      <c r="B7" s="365" t="s">
        <v>54</v>
      </c>
      <c r="C7" s="365"/>
      <c r="D7" s="365"/>
      <c r="E7" s="365"/>
      <c r="F7" s="365"/>
      <c r="G7" s="365"/>
      <c r="H7" s="365" t="s">
        <v>54</v>
      </c>
      <c r="I7" s="365"/>
      <c r="J7" s="365"/>
      <c r="K7" s="365"/>
      <c r="L7" s="365"/>
      <c r="M7" s="365"/>
      <c r="N7" s="365"/>
      <c r="O7" s="365"/>
      <c r="P7" s="365"/>
      <c r="Q7" s="365"/>
      <c r="R7" s="365"/>
      <c r="S7" s="365"/>
    </row>
    <row r="8" spans="1:19" ht="24.5" thickBot="1">
      <c r="A8" s="139"/>
      <c r="B8" s="362" t="s">
        <v>5</v>
      </c>
      <c r="C8" s="362"/>
      <c r="D8" s="134" t="s">
        <v>50</v>
      </c>
      <c r="E8" s="362" t="s">
        <v>5</v>
      </c>
      <c r="F8" s="362"/>
      <c r="G8" s="134" t="s">
        <v>50</v>
      </c>
      <c r="H8" s="362" t="s">
        <v>5</v>
      </c>
      <c r="I8" s="362"/>
      <c r="J8" s="134" t="s">
        <v>50</v>
      </c>
      <c r="K8" s="362" t="s">
        <v>5</v>
      </c>
      <c r="L8" s="362"/>
      <c r="M8" s="134" t="s">
        <v>50</v>
      </c>
      <c r="N8" s="362" t="s">
        <v>5</v>
      </c>
      <c r="O8" s="362"/>
      <c r="P8" s="328" t="s">
        <v>50</v>
      </c>
      <c r="Q8" s="362" t="s">
        <v>5</v>
      </c>
      <c r="R8" s="362"/>
      <c r="S8" s="322" t="s">
        <v>323</v>
      </c>
    </row>
    <row r="9" spans="1:19" ht="14.65" customHeight="1" thickBot="1">
      <c r="A9" s="26" t="s">
        <v>1</v>
      </c>
      <c r="B9" s="272">
        <f>B19+B29+B39</f>
        <v>3122700</v>
      </c>
      <c r="C9" s="272">
        <f>C19+C29+C39</f>
        <v>484397</v>
      </c>
      <c r="D9" s="143">
        <f>C9*100/B9</f>
        <v>15.512120920997855</v>
      </c>
      <c r="E9" s="146">
        <f>E19+E29+E39</f>
        <v>3163599</v>
      </c>
      <c r="F9" s="146">
        <f>F19+F29+F39</f>
        <v>495930</v>
      </c>
      <c r="G9" s="143">
        <f>F9*100/E9</f>
        <v>15.67613341640328</v>
      </c>
      <c r="H9" s="146">
        <f>H19+H29+H39</f>
        <v>3213165</v>
      </c>
      <c r="I9" s="146">
        <f>I19+I29+I39</f>
        <v>507668</v>
      </c>
      <c r="J9" s="143">
        <f>I9*100/H9</f>
        <v>15.799624357915015</v>
      </c>
      <c r="K9" s="272">
        <f>K19+K29+K39</f>
        <v>3285126</v>
      </c>
      <c r="L9" s="272">
        <f>L19+L29+L39</f>
        <v>529729</v>
      </c>
      <c r="M9" s="143">
        <f>L9*100/K9</f>
        <v>16.125074045866125</v>
      </c>
      <c r="N9" s="272">
        <f>N19+N29+N39</f>
        <v>3341786</v>
      </c>
      <c r="O9" s="272">
        <f>O19+O29+O39</f>
        <v>558342</v>
      </c>
      <c r="P9" s="258">
        <f>O9*100/N9</f>
        <v>16.707892127143989</v>
      </c>
      <c r="Q9" s="177">
        <f>N9-B9</f>
        <v>219086</v>
      </c>
      <c r="R9" s="177">
        <f t="shared" ref="R9:R16" si="0">O9-C9</f>
        <v>73945</v>
      </c>
      <c r="S9" s="204">
        <f t="shared" ref="S9:S16" si="1">P9-D9</f>
        <v>1.1957712061461336</v>
      </c>
    </row>
    <row r="10" spans="1:19" ht="14.65" customHeight="1" thickBot="1">
      <c r="A10" s="27" t="s">
        <v>2</v>
      </c>
      <c r="B10" s="270">
        <f t="shared" ref="B10:C16" si="2">B20+B30+B40</f>
        <v>1122566</v>
      </c>
      <c r="C10" s="270">
        <f t="shared" si="2"/>
        <v>186840</v>
      </c>
      <c r="D10" s="21">
        <f t="shared" ref="D10:D16" si="3">C10*100/B10</f>
        <v>16.644010240823256</v>
      </c>
      <c r="E10" s="270">
        <f t="shared" ref="E10:F16" si="4">E20+E30+E40</f>
        <v>1137273</v>
      </c>
      <c r="F10" s="270">
        <f t="shared" si="4"/>
        <v>191426</v>
      </c>
      <c r="G10" s="21">
        <f t="shared" ref="G10:G16" si="5">F10*100/E10</f>
        <v>16.832018345639085</v>
      </c>
      <c r="H10" s="270">
        <f t="shared" ref="H10:I16" si="6">H20+H30+H40</f>
        <v>1148429</v>
      </c>
      <c r="I10" s="270">
        <f t="shared" si="6"/>
        <v>193595</v>
      </c>
      <c r="J10" s="21">
        <f t="shared" ref="J10:J16" si="7">I10*100/H10</f>
        <v>16.857376468201341</v>
      </c>
      <c r="K10" s="270">
        <f t="shared" ref="K10:L16" si="8">K20+K30+K40</f>
        <v>1188256</v>
      </c>
      <c r="L10" s="270">
        <f t="shared" si="8"/>
        <v>205018</v>
      </c>
      <c r="M10" s="21">
        <f t="shared" ref="M10:M16" si="9">L10*100/K10</f>
        <v>17.253689440659251</v>
      </c>
      <c r="N10" s="270">
        <f t="shared" ref="N10:O10" si="10">N20+N30+N40</f>
        <v>1210625</v>
      </c>
      <c r="O10" s="270">
        <f t="shared" si="10"/>
        <v>215883</v>
      </c>
      <c r="P10" s="256">
        <f t="shared" ref="P10:P16" si="11">O10*100/N10</f>
        <v>17.832359318533815</v>
      </c>
      <c r="Q10" s="52">
        <f t="shared" ref="Q10:Q16" si="12">N10-B10</f>
        <v>88059</v>
      </c>
      <c r="R10" s="52">
        <f t="shared" si="0"/>
        <v>29043</v>
      </c>
      <c r="S10" s="54">
        <f t="shared" si="1"/>
        <v>1.1883490777105585</v>
      </c>
    </row>
    <row r="11" spans="1:19" ht="14.65" customHeight="1" thickBot="1">
      <c r="A11" s="30" t="s">
        <v>52</v>
      </c>
      <c r="B11" s="271">
        <f t="shared" si="2"/>
        <v>510018</v>
      </c>
      <c r="C11" s="271">
        <f t="shared" si="2"/>
        <v>84679</v>
      </c>
      <c r="D11" s="20">
        <f t="shared" si="3"/>
        <v>16.603139497037361</v>
      </c>
      <c r="E11" s="271">
        <f t="shared" si="4"/>
        <v>511621</v>
      </c>
      <c r="F11" s="271">
        <f t="shared" si="4"/>
        <v>84469</v>
      </c>
      <c r="G11" s="20">
        <f t="shared" si="5"/>
        <v>16.510072885983959</v>
      </c>
      <c r="H11" s="271">
        <f t="shared" si="6"/>
        <v>517539</v>
      </c>
      <c r="I11" s="271">
        <f t="shared" si="6"/>
        <v>84817</v>
      </c>
      <c r="J11" s="20">
        <f t="shared" si="7"/>
        <v>16.388523376982217</v>
      </c>
      <c r="K11" s="271">
        <f t="shared" si="8"/>
        <v>521730</v>
      </c>
      <c r="L11" s="271">
        <f t="shared" si="8"/>
        <v>86506</v>
      </c>
      <c r="M11" s="20">
        <f t="shared" si="9"/>
        <v>16.580606827286143</v>
      </c>
      <c r="N11" s="271">
        <f t="shared" ref="N11:O11" si="13">N21+N31+N41</f>
        <v>524512</v>
      </c>
      <c r="O11" s="271">
        <f t="shared" si="13"/>
        <v>90008</v>
      </c>
      <c r="P11" s="255">
        <f t="shared" si="11"/>
        <v>17.160331889451527</v>
      </c>
      <c r="Q11" s="178">
        <f t="shared" si="12"/>
        <v>14494</v>
      </c>
      <c r="R11" s="178">
        <f t="shared" si="0"/>
        <v>5329</v>
      </c>
      <c r="S11" s="53">
        <f t="shared" si="1"/>
        <v>0.55719239241416574</v>
      </c>
    </row>
    <row r="12" spans="1:19" ht="14.65" customHeight="1" thickBot="1">
      <c r="A12" s="27" t="s">
        <v>110</v>
      </c>
      <c r="B12" s="273">
        <f t="shared" si="2"/>
        <v>598433</v>
      </c>
      <c r="C12" s="273">
        <f t="shared" si="2"/>
        <v>98673</v>
      </c>
      <c r="D12" s="21">
        <f t="shared" si="3"/>
        <v>16.488562629400452</v>
      </c>
      <c r="E12" s="273">
        <f t="shared" si="4"/>
        <v>591811</v>
      </c>
      <c r="F12" s="273">
        <f t="shared" si="4"/>
        <v>98511</v>
      </c>
      <c r="G12" s="21">
        <f t="shared" si="5"/>
        <v>16.645685869306249</v>
      </c>
      <c r="H12" s="273">
        <f t="shared" si="6"/>
        <v>592294</v>
      </c>
      <c r="I12" s="273">
        <f t="shared" si="6"/>
        <v>101797</v>
      </c>
      <c r="J12" s="21">
        <f t="shared" si="7"/>
        <v>17.186903801152805</v>
      </c>
      <c r="K12" s="273">
        <f t="shared" si="8"/>
        <v>597872</v>
      </c>
      <c r="L12" s="273">
        <f t="shared" si="8"/>
        <v>105623</v>
      </c>
      <c r="M12" s="21">
        <f t="shared" si="9"/>
        <v>17.666490486257928</v>
      </c>
      <c r="N12" s="273">
        <f t="shared" ref="N12:O12" si="14">N22+N32+N42</f>
        <v>592162</v>
      </c>
      <c r="O12" s="273">
        <f t="shared" si="14"/>
        <v>107404</v>
      </c>
      <c r="P12" s="256">
        <f t="shared" si="11"/>
        <v>18.137604236678477</v>
      </c>
      <c r="Q12" s="179">
        <f t="shared" si="12"/>
        <v>-6271</v>
      </c>
      <c r="R12" s="179">
        <f t="shared" si="0"/>
        <v>8731</v>
      </c>
      <c r="S12" s="54">
        <f t="shared" si="1"/>
        <v>1.6490416072780256</v>
      </c>
    </row>
    <row r="13" spans="1:19" ht="14.65" customHeight="1" thickBot="1">
      <c r="A13" s="30" t="s">
        <v>8</v>
      </c>
      <c r="B13" s="271">
        <f t="shared" si="2"/>
        <v>154013</v>
      </c>
      <c r="C13" s="271">
        <f t="shared" si="2"/>
        <v>24118</v>
      </c>
      <c r="D13" s="20">
        <f t="shared" si="3"/>
        <v>15.659717036873511</v>
      </c>
      <c r="E13" s="271">
        <f t="shared" si="4"/>
        <v>157459</v>
      </c>
      <c r="F13" s="271">
        <f t="shared" si="4"/>
        <v>24583</v>
      </c>
      <c r="G13" s="20">
        <f t="shared" si="5"/>
        <v>15.612318127258524</v>
      </c>
      <c r="H13" s="271">
        <f t="shared" si="6"/>
        <v>161684</v>
      </c>
      <c r="I13" s="271">
        <f t="shared" si="6"/>
        <v>25471</v>
      </c>
      <c r="J13" s="20">
        <f t="shared" si="7"/>
        <v>15.753568689542565</v>
      </c>
      <c r="K13" s="271">
        <f t="shared" si="8"/>
        <v>165310</v>
      </c>
      <c r="L13" s="271">
        <f t="shared" si="8"/>
        <v>25760</v>
      </c>
      <c r="M13" s="20">
        <f t="shared" si="9"/>
        <v>15.582844353033694</v>
      </c>
      <c r="N13" s="271">
        <f t="shared" ref="N13:O13" si="15">N23+N33+N43</f>
        <v>170127</v>
      </c>
      <c r="O13" s="271">
        <f t="shared" si="15"/>
        <v>27159</v>
      </c>
      <c r="P13" s="255">
        <f t="shared" si="11"/>
        <v>15.963956338500061</v>
      </c>
      <c r="Q13" s="178">
        <f t="shared" si="12"/>
        <v>16114</v>
      </c>
      <c r="R13" s="178">
        <f t="shared" si="0"/>
        <v>3041</v>
      </c>
      <c r="S13" s="53">
        <f t="shared" si="1"/>
        <v>0.30423930162655033</v>
      </c>
    </row>
    <row r="14" spans="1:19" ht="14.65" customHeight="1" thickBot="1">
      <c r="A14" s="27" t="s">
        <v>51</v>
      </c>
      <c r="B14" s="273">
        <f t="shared" si="2"/>
        <v>278564</v>
      </c>
      <c r="C14" s="273">
        <f t="shared" si="2"/>
        <v>31750</v>
      </c>
      <c r="D14" s="21">
        <f t="shared" si="3"/>
        <v>11.397739837164888</v>
      </c>
      <c r="E14" s="273">
        <f t="shared" si="4"/>
        <v>284426</v>
      </c>
      <c r="F14" s="273">
        <f t="shared" si="4"/>
        <v>33450</v>
      </c>
      <c r="G14" s="21">
        <f t="shared" si="5"/>
        <v>11.76052822175188</v>
      </c>
      <c r="H14" s="273">
        <f t="shared" si="6"/>
        <v>294061</v>
      </c>
      <c r="I14" s="273">
        <f t="shared" si="6"/>
        <v>35315</v>
      </c>
      <c r="J14" s="21">
        <f t="shared" si="7"/>
        <v>12.009413012946293</v>
      </c>
      <c r="K14" s="273">
        <f t="shared" si="8"/>
        <v>296944</v>
      </c>
      <c r="L14" s="273">
        <f t="shared" si="8"/>
        <v>36634</v>
      </c>
      <c r="M14" s="21">
        <f t="shared" si="9"/>
        <v>12.337006304218978</v>
      </c>
      <c r="N14" s="273">
        <f t="shared" ref="N14:O14" si="16">N24+N34+N44</f>
        <v>308033</v>
      </c>
      <c r="O14" s="273">
        <f t="shared" si="16"/>
        <v>40241</v>
      </c>
      <c r="P14" s="256">
        <f t="shared" si="11"/>
        <v>13.063860040969637</v>
      </c>
      <c r="Q14" s="179">
        <f t="shared" si="12"/>
        <v>29469</v>
      </c>
      <c r="R14" s="179">
        <f t="shared" si="0"/>
        <v>8491</v>
      </c>
      <c r="S14" s="54">
        <f t="shared" si="1"/>
        <v>1.6661202038047485</v>
      </c>
    </row>
    <row r="15" spans="1:19" ht="14.65" customHeight="1" thickBot="1">
      <c r="A15" s="30" t="s">
        <v>9</v>
      </c>
      <c r="B15" s="271">
        <f t="shared" si="2"/>
        <v>93458</v>
      </c>
      <c r="C15" s="271">
        <f t="shared" si="2"/>
        <v>10025</v>
      </c>
      <c r="D15" s="20">
        <f t="shared" si="3"/>
        <v>10.726743563953862</v>
      </c>
      <c r="E15" s="271">
        <f t="shared" si="4"/>
        <v>95872</v>
      </c>
      <c r="F15" s="271">
        <f t="shared" si="4"/>
        <v>10543</v>
      </c>
      <c r="G15" s="20">
        <f t="shared" si="5"/>
        <v>10.996954272363151</v>
      </c>
      <c r="H15" s="271">
        <f t="shared" si="6"/>
        <v>97372</v>
      </c>
      <c r="I15" s="271">
        <f t="shared" si="6"/>
        <v>10382</v>
      </c>
      <c r="J15" s="20">
        <f t="shared" si="7"/>
        <v>10.662202686603951</v>
      </c>
      <c r="K15" s="271">
        <f t="shared" si="8"/>
        <v>101012</v>
      </c>
      <c r="L15" s="271">
        <f t="shared" si="8"/>
        <v>11247</v>
      </c>
      <c r="M15" s="20">
        <f t="shared" si="9"/>
        <v>11.134320674771315</v>
      </c>
      <c r="N15" s="271">
        <f t="shared" ref="N15:O15" si="17">N25+N35+N45</f>
        <v>103780</v>
      </c>
      <c r="O15" s="271">
        <f t="shared" si="17"/>
        <v>12220</v>
      </c>
      <c r="P15" s="255">
        <f t="shared" si="11"/>
        <v>11.774908460204278</v>
      </c>
      <c r="Q15" s="178">
        <f t="shared" si="12"/>
        <v>10322</v>
      </c>
      <c r="R15" s="178">
        <f t="shared" si="0"/>
        <v>2195</v>
      </c>
      <c r="S15" s="53">
        <f t="shared" si="1"/>
        <v>1.048164896250416</v>
      </c>
    </row>
    <row r="16" spans="1:19" ht="14.65" customHeight="1" thickBot="1">
      <c r="A16" s="27" t="s">
        <v>6</v>
      </c>
      <c r="B16" s="270">
        <f t="shared" si="2"/>
        <v>365648</v>
      </c>
      <c r="C16" s="270">
        <f t="shared" si="2"/>
        <v>48312</v>
      </c>
      <c r="D16" s="21">
        <f t="shared" si="3"/>
        <v>13.212707303198705</v>
      </c>
      <c r="E16" s="270">
        <f t="shared" si="4"/>
        <v>385137</v>
      </c>
      <c r="F16" s="270">
        <f t="shared" si="4"/>
        <v>52948</v>
      </c>
      <c r="G16" s="21">
        <f t="shared" si="5"/>
        <v>13.747835185920854</v>
      </c>
      <c r="H16" s="270">
        <f t="shared" si="6"/>
        <v>401786</v>
      </c>
      <c r="I16" s="270">
        <f t="shared" si="6"/>
        <v>56291</v>
      </c>
      <c r="J16" s="21">
        <f t="shared" si="7"/>
        <v>14.010194481639481</v>
      </c>
      <c r="K16" s="270">
        <f t="shared" si="8"/>
        <v>414002</v>
      </c>
      <c r="L16" s="270">
        <f t="shared" si="8"/>
        <v>58941</v>
      </c>
      <c r="M16" s="21">
        <f t="shared" si="9"/>
        <v>14.236887744503649</v>
      </c>
      <c r="N16" s="270">
        <f t="shared" ref="N16:O16" si="18">N26+N36+N46</f>
        <v>432547</v>
      </c>
      <c r="O16" s="270">
        <f t="shared" si="18"/>
        <v>65427</v>
      </c>
      <c r="P16" s="256">
        <f t="shared" si="11"/>
        <v>15.125986309002259</v>
      </c>
      <c r="Q16" s="52">
        <f t="shared" si="12"/>
        <v>66899</v>
      </c>
      <c r="R16" s="52">
        <f t="shared" si="0"/>
        <v>17115</v>
      </c>
      <c r="S16" s="54">
        <f t="shared" si="1"/>
        <v>1.9132790058035543</v>
      </c>
    </row>
    <row r="17" spans="1:19" ht="14.65" customHeight="1" thickBot="1">
      <c r="A17" s="139"/>
      <c r="B17" s="365" t="s">
        <v>100</v>
      </c>
      <c r="C17" s="365"/>
      <c r="D17" s="365"/>
      <c r="E17" s="365"/>
      <c r="F17" s="365"/>
      <c r="G17" s="365"/>
      <c r="H17" s="365" t="s">
        <v>100</v>
      </c>
      <c r="I17" s="365"/>
      <c r="J17" s="365"/>
      <c r="K17" s="365"/>
      <c r="L17" s="365"/>
      <c r="M17" s="365"/>
      <c r="N17" s="365"/>
      <c r="O17" s="365"/>
      <c r="P17" s="365"/>
      <c r="Q17" s="365"/>
      <c r="R17" s="365"/>
      <c r="S17" s="365"/>
    </row>
    <row r="18" spans="1:19" ht="14.65" customHeight="1" thickBot="1">
      <c r="A18" s="139"/>
      <c r="B18" s="362" t="s">
        <v>5</v>
      </c>
      <c r="C18" s="362"/>
      <c r="D18" s="134" t="s">
        <v>50</v>
      </c>
      <c r="E18" s="362" t="s">
        <v>5</v>
      </c>
      <c r="F18" s="362"/>
      <c r="G18" s="134" t="s">
        <v>50</v>
      </c>
      <c r="H18" s="362" t="s">
        <v>5</v>
      </c>
      <c r="I18" s="362"/>
      <c r="J18" s="134" t="s">
        <v>50</v>
      </c>
      <c r="K18" s="362" t="s">
        <v>5</v>
      </c>
      <c r="L18" s="362"/>
      <c r="M18" s="134" t="s">
        <v>50</v>
      </c>
      <c r="N18" s="362" t="s">
        <v>5</v>
      </c>
      <c r="O18" s="362"/>
      <c r="P18" s="328" t="s">
        <v>50</v>
      </c>
      <c r="Q18" s="362" t="s">
        <v>5</v>
      </c>
      <c r="R18" s="362"/>
      <c r="S18" s="134" t="s">
        <v>50</v>
      </c>
    </row>
    <row r="19" spans="1:19" ht="14.65" customHeight="1" thickBot="1">
      <c r="A19" s="26" t="s">
        <v>1</v>
      </c>
      <c r="B19" s="146">
        <f>SUM(B20:B26)</f>
        <v>437390</v>
      </c>
      <c r="C19" s="146">
        <f>SUM(C20:C26)</f>
        <v>41842</v>
      </c>
      <c r="D19" s="143">
        <f>C19*100/B19</f>
        <v>9.5662909531539366</v>
      </c>
      <c r="E19" s="146">
        <f>SUM(E20:E26)</f>
        <v>472176</v>
      </c>
      <c r="F19" s="146">
        <f>SUM(F20:F26)</f>
        <v>46981</v>
      </c>
      <c r="G19" s="143">
        <f>F19*100/E19</f>
        <v>9.9498915658567988</v>
      </c>
      <c r="H19" s="146">
        <f>SUM(H20:H26)</f>
        <v>503926</v>
      </c>
      <c r="I19" s="146">
        <f>SUM(I20:I26)</f>
        <v>52630</v>
      </c>
      <c r="J19" s="143">
        <f>I19*100/H19</f>
        <v>10.443993760988716</v>
      </c>
      <c r="K19" s="146">
        <f>SUM(K20:K26)</f>
        <v>561569</v>
      </c>
      <c r="L19" s="146">
        <f>SUM(L20:L26)</f>
        <v>64809</v>
      </c>
      <c r="M19" s="143">
        <f>L19*100/K19</f>
        <v>11.540701142691281</v>
      </c>
      <c r="N19" s="272">
        <f>SUM(N20:N26)</f>
        <v>593639</v>
      </c>
      <c r="O19" s="272">
        <f>SUM(O20:O26)</f>
        <v>73164</v>
      </c>
      <c r="P19" s="258">
        <f>O19*100/N19</f>
        <v>12.324661957856543</v>
      </c>
      <c r="Q19" s="177">
        <f t="shared" ref="Q19:Q26" si="19">N19-B19</f>
        <v>156249</v>
      </c>
      <c r="R19" s="177">
        <f t="shared" ref="R19:R26" si="20">O19-C19</f>
        <v>31322</v>
      </c>
      <c r="S19" s="204">
        <f t="shared" ref="S19:S26" si="21">P19-D19</f>
        <v>2.7583710047026067</v>
      </c>
    </row>
    <row r="20" spans="1:19" ht="14.65" customHeight="1" thickBot="1">
      <c r="A20" s="27" t="s">
        <v>2</v>
      </c>
      <c r="B20" s="23">
        <v>138161</v>
      </c>
      <c r="C20" s="23">
        <v>12558</v>
      </c>
      <c r="D20" s="21">
        <f t="shared" ref="D20:D26" si="22">C20*100/B20</f>
        <v>9.0893957050108209</v>
      </c>
      <c r="E20" s="270">
        <v>148207</v>
      </c>
      <c r="F20" s="270">
        <v>13921</v>
      </c>
      <c r="G20" s="21">
        <f t="shared" ref="G20:G26" si="23">F20*100/E20</f>
        <v>9.3929436531337931</v>
      </c>
      <c r="H20" s="270">
        <v>155182</v>
      </c>
      <c r="I20" s="270">
        <v>14856</v>
      </c>
      <c r="J20" s="21">
        <f t="shared" ref="J20:J26" si="24">I20*100/H20</f>
        <v>9.5732752509956054</v>
      </c>
      <c r="K20" s="23">
        <v>175823</v>
      </c>
      <c r="L20" s="23">
        <v>18876</v>
      </c>
      <c r="M20" s="21">
        <f t="shared" ref="M20:M26" si="25">L20*100/K20</f>
        <v>10.73579679564107</v>
      </c>
      <c r="N20" s="270">
        <v>183447</v>
      </c>
      <c r="O20" s="270">
        <v>21256</v>
      </c>
      <c r="P20" s="256">
        <f t="shared" ref="P20:P26" si="26">O20*100/N20</f>
        <v>11.586997879496531</v>
      </c>
      <c r="Q20" s="52">
        <f t="shared" si="19"/>
        <v>45286</v>
      </c>
      <c r="R20" s="52">
        <f t="shared" si="20"/>
        <v>8698</v>
      </c>
      <c r="S20" s="54">
        <f t="shared" si="21"/>
        <v>2.49760217448571</v>
      </c>
    </row>
    <row r="21" spans="1:19" ht="14.65" customHeight="1" thickBot="1">
      <c r="A21" s="30" t="s">
        <v>52</v>
      </c>
      <c r="B21" s="144">
        <v>58659</v>
      </c>
      <c r="C21" s="144">
        <v>5846</v>
      </c>
      <c r="D21" s="20">
        <f t="shared" si="22"/>
        <v>9.9660751120885109</v>
      </c>
      <c r="E21" s="271">
        <v>64702</v>
      </c>
      <c r="F21" s="271">
        <v>6542</v>
      </c>
      <c r="G21" s="20">
        <f t="shared" si="23"/>
        <v>10.11097029458131</v>
      </c>
      <c r="H21" s="271">
        <v>71151</v>
      </c>
      <c r="I21" s="271">
        <v>7331</v>
      </c>
      <c r="J21" s="20">
        <f t="shared" si="24"/>
        <v>10.303439164593611</v>
      </c>
      <c r="K21" s="144">
        <v>80309</v>
      </c>
      <c r="L21" s="144">
        <v>9196</v>
      </c>
      <c r="M21" s="20">
        <f t="shared" si="25"/>
        <v>11.450771395484939</v>
      </c>
      <c r="N21" s="271">
        <v>85220</v>
      </c>
      <c r="O21" s="271">
        <v>10352</v>
      </c>
      <c r="P21" s="255">
        <f t="shared" si="26"/>
        <v>12.147383243370101</v>
      </c>
      <c r="Q21" s="178">
        <f t="shared" si="19"/>
        <v>26561</v>
      </c>
      <c r="R21" s="178">
        <f t="shared" si="20"/>
        <v>4506</v>
      </c>
      <c r="S21" s="53">
        <f t="shared" si="21"/>
        <v>2.1813081312815896</v>
      </c>
    </row>
    <row r="22" spans="1:19" ht="14.65" customHeight="1" thickBot="1">
      <c r="A22" s="27" t="s">
        <v>110</v>
      </c>
      <c r="B22" s="147">
        <v>53767</v>
      </c>
      <c r="C22" s="147">
        <v>5676</v>
      </c>
      <c r="D22" s="21">
        <f t="shared" si="22"/>
        <v>10.556661149031934</v>
      </c>
      <c r="E22" s="273">
        <v>59475</v>
      </c>
      <c r="F22" s="273">
        <v>6498</v>
      </c>
      <c r="G22" s="21">
        <f t="shared" si="23"/>
        <v>10.925598991172762</v>
      </c>
      <c r="H22" s="273">
        <v>65688</v>
      </c>
      <c r="I22" s="273">
        <v>7383</v>
      </c>
      <c r="J22" s="21">
        <f t="shared" si="24"/>
        <v>11.239495798319327</v>
      </c>
      <c r="K22" s="147">
        <v>76212</v>
      </c>
      <c r="L22" s="147">
        <v>9584</v>
      </c>
      <c r="M22" s="21">
        <f t="shared" si="25"/>
        <v>12.575447436099301</v>
      </c>
      <c r="N22" s="273">
        <v>80017</v>
      </c>
      <c r="O22" s="273">
        <v>10513</v>
      </c>
      <c r="P22" s="256">
        <f t="shared" si="26"/>
        <v>13.138458077658498</v>
      </c>
      <c r="Q22" s="179">
        <f t="shared" si="19"/>
        <v>26250</v>
      </c>
      <c r="R22" s="179">
        <f t="shared" si="20"/>
        <v>4837</v>
      </c>
      <c r="S22" s="54">
        <f t="shared" si="21"/>
        <v>2.5817969286265647</v>
      </c>
    </row>
    <row r="23" spans="1:19" ht="14.65" customHeight="1" thickBot="1">
      <c r="A23" s="30" t="s">
        <v>8</v>
      </c>
      <c r="B23" s="144">
        <v>25696</v>
      </c>
      <c r="C23" s="144">
        <v>2450</v>
      </c>
      <c r="D23" s="20">
        <f t="shared" si="22"/>
        <v>9.5345579078455795</v>
      </c>
      <c r="E23" s="271">
        <v>27854</v>
      </c>
      <c r="F23" s="271">
        <v>2811</v>
      </c>
      <c r="G23" s="20">
        <f t="shared" si="23"/>
        <v>10.091907804983126</v>
      </c>
      <c r="H23" s="271">
        <v>29624</v>
      </c>
      <c r="I23" s="271">
        <v>3141</v>
      </c>
      <c r="J23" s="20">
        <f t="shared" si="24"/>
        <v>10.602889549014312</v>
      </c>
      <c r="K23" s="144">
        <v>32356</v>
      </c>
      <c r="L23" s="144">
        <v>3639</v>
      </c>
      <c r="M23" s="20">
        <f t="shared" si="25"/>
        <v>11.246754852268513</v>
      </c>
      <c r="N23" s="271">
        <v>34127</v>
      </c>
      <c r="O23" s="271">
        <v>4025</v>
      </c>
      <c r="P23" s="255">
        <f t="shared" si="26"/>
        <v>11.79418056084625</v>
      </c>
      <c r="Q23" s="178">
        <f t="shared" si="19"/>
        <v>8431</v>
      </c>
      <c r="R23" s="178">
        <f t="shared" si="20"/>
        <v>1575</v>
      </c>
      <c r="S23" s="53">
        <f t="shared" si="21"/>
        <v>2.2596226530006707</v>
      </c>
    </row>
    <row r="24" spans="1:19" ht="14.65" customHeight="1" thickBot="1">
      <c r="A24" s="27" t="s">
        <v>51</v>
      </c>
      <c r="B24" s="147">
        <v>56711</v>
      </c>
      <c r="C24" s="147">
        <v>4898</v>
      </c>
      <c r="D24" s="21">
        <f t="shared" si="22"/>
        <v>8.6367724074694507</v>
      </c>
      <c r="E24" s="273">
        <v>59280</v>
      </c>
      <c r="F24" s="273">
        <v>5293</v>
      </c>
      <c r="G24" s="21">
        <f t="shared" si="23"/>
        <v>8.9288124156545212</v>
      </c>
      <c r="H24" s="273">
        <v>61738</v>
      </c>
      <c r="I24" s="273">
        <v>5939</v>
      </c>
      <c r="J24" s="21">
        <f t="shared" si="24"/>
        <v>9.6196831772976132</v>
      </c>
      <c r="K24" s="147">
        <v>66037</v>
      </c>
      <c r="L24" s="147">
        <v>6928</v>
      </c>
      <c r="M24" s="21">
        <f t="shared" si="25"/>
        <v>10.491088329269955</v>
      </c>
      <c r="N24" s="273">
        <v>69936</v>
      </c>
      <c r="O24" s="273">
        <v>8068</v>
      </c>
      <c r="P24" s="256">
        <f t="shared" si="26"/>
        <v>11.536261725005719</v>
      </c>
      <c r="Q24" s="179">
        <f t="shared" si="19"/>
        <v>13225</v>
      </c>
      <c r="R24" s="179">
        <f t="shared" si="20"/>
        <v>3170</v>
      </c>
      <c r="S24" s="54">
        <f t="shared" si="21"/>
        <v>2.8994893175362684</v>
      </c>
    </row>
    <row r="25" spans="1:19" ht="14.65" customHeight="1" thickBot="1">
      <c r="A25" s="30" t="s">
        <v>9</v>
      </c>
      <c r="B25" s="144">
        <v>14131</v>
      </c>
      <c r="C25" s="144">
        <v>856</v>
      </c>
      <c r="D25" s="20">
        <f t="shared" si="22"/>
        <v>6.0576038496921658</v>
      </c>
      <c r="E25" s="271">
        <v>15668</v>
      </c>
      <c r="F25" s="271">
        <v>1018</v>
      </c>
      <c r="G25" s="20">
        <f t="shared" si="23"/>
        <v>6.4973193770742919</v>
      </c>
      <c r="H25" s="271">
        <v>16598</v>
      </c>
      <c r="I25" s="271">
        <v>1104</v>
      </c>
      <c r="J25" s="20">
        <f t="shared" si="24"/>
        <v>6.6514037835883846</v>
      </c>
      <c r="K25" s="144">
        <v>18593</v>
      </c>
      <c r="L25" s="144">
        <v>1537</v>
      </c>
      <c r="M25" s="20">
        <f t="shared" si="25"/>
        <v>8.2665519281450006</v>
      </c>
      <c r="N25" s="271">
        <v>19899</v>
      </c>
      <c r="O25" s="271">
        <v>1873</v>
      </c>
      <c r="P25" s="255">
        <f t="shared" si="26"/>
        <v>9.4125332931303074</v>
      </c>
      <c r="Q25" s="178">
        <f t="shared" si="19"/>
        <v>5768</v>
      </c>
      <c r="R25" s="178">
        <f t="shared" si="20"/>
        <v>1017</v>
      </c>
      <c r="S25" s="53">
        <f t="shared" si="21"/>
        <v>3.3549294434381416</v>
      </c>
    </row>
    <row r="26" spans="1:19" ht="14.65" customHeight="1" thickBot="1">
      <c r="A26" s="27" t="s">
        <v>6</v>
      </c>
      <c r="B26" s="23">
        <v>90265</v>
      </c>
      <c r="C26" s="23">
        <v>9558</v>
      </c>
      <c r="D26" s="21">
        <f t="shared" si="22"/>
        <v>10.588821802470504</v>
      </c>
      <c r="E26" s="270">
        <v>96990</v>
      </c>
      <c r="F26" s="270">
        <v>10898</v>
      </c>
      <c r="G26" s="21">
        <f t="shared" si="23"/>
        <v>11.236209918548305</v>
      </c>
      <c r="H26" s="270">
        <v>103945</v>
      </c>
      <c r="I26" s="270">
        <v>12876</v>
      </c>
      <c r="J26" s="21">
        <f t="shared" si="24"/>
        <v>12.387320217422676</v>
      </c>
      <c r="K26" s="23">
        <v>112239</v>
      </c>
      <c r="L26" s="23">
        <v>15049</v>
      </c>
      <c r="M26" s="21">
        <f t="shared" si="25"/>
        <v>13.407995438305758</v>
      </c>
      <c r="N26" s="270">
        <v>120993</v>
      </c>
      <c r="O26" s="270">
        <v>17077</v>
      </c>
      <c r="P26" s="256">
        <f t="shared" si="26"/>
        <v>14.114039655186664</v>
      </c>
      <c r="Q26" s="52">
        <f t="shared" si="19"/>
        <v>30728</v>
      </c>
      <c r="R26" s="52">
        <f t="shared" si="20"/>
        <v>7519</v>
      </c>
      <c r="S26" s="54">
        <f t="shared" si="21"/>
        <v>3.5252178527161604</v>
      </c>
    </row>
    <row r="27" spans="1:19" ht="14.65" customHeight="1" thickBot="1">
      <c r="A27" s="139"/>
      <c r="B27" s="365" t="s">
        <v>148</v>
      </c>
      <c r="C27" s="365"/>
      <c r="D27" s="365"/>
      <c r="E27" s="365"/>
      <c r="F27" s="365"/>
      <c r="G27" s="365"/>
      <c r="H27" s="401" t="s">
        <v>148</v>
      </c>
      <c r="I27" s="401"/>
      <c r="J27" s="401"/>
      <c r="K27" s="401"/>
      <c r="L27" s="401"/>
      <c r="M27" s="401"/>
      <c r="N27" s="401"/>
      <c r="O27" s="401"/>
      <c r="P27" s="401"/>
      <c r="Q27" s="401"/>
      <c r="R27" s="401"/>
      <c r="S27" s="401"/>
    </row>
    <row r="28" spans="1:19" ht="14.65" customHeight="1" thickBot="1">
      <c r="A28" s="139"/>
      <c r="B28" s="362" t="s">
        <v>5</v>
      </c>
      <c r="C28" s="362"/>
      <c r="D28" s="134" t="s">
        <v>50</v>
      </c>
      <c r="E28" s="362" t="s">
        <v>5</v>
      </c>
      <c r="F28" s="362"/>
      <c r="G28" s="134" t="s">
        <v>50</v>
      </c>
      <c r="H28" s="362" t="s">
        <v>5</v>
      </c>
      <c r="I28" s="362"/>
      <c r="J28" s="134" t="s">
        <v>50</v>
      </c>
      <c r="K28" s="362" t="s">
        <v>5</v>
      </c>
      <c r="L28" s="362"/>
      <c r="M28" s="134" t="s">
        <v>50</v>
      </c>
      <c r="N28" s="362" t="s">
        <v>5</v>
      </c>
      <c r="O28" s="362"/>
      <c r="P28" s="328" t="s">
        <v>50</v>
      </c>
      <c r="Q28" s="362" t="s">
        <v>5</v>
      </c>
      <c r="R28" s="362"/>
      <c r="S28" s="134" t="s">
        <v>50</v>
      </c>
    </row>
    <row r="29" spans="1:19" ht="14.65" customHeight="1" thickBot="1">
      <c r="A29" s="26" t="s">
        <v>1</v>
      </c>
      <c r="B29" s="146">
        <f>SUM(B30:B36)</f>
        <v>2245388</v>
      </c>
      <c r="C29" s="146">
        <f>SUM(C30:C36)</f>
        <v>396837</v>
      </c>
      <c r="D29" s="143">
        <f>C29*100/B29</f>
        <v>17.673426597095915</v>
      </c>
      <c r="E29" s="146">
        <f>SUM(E30:E36)</f>
        <v>2239350</v>
      </c>
      <c r="F29" s="146">
        <f>SUM(F30:F36)</f>
        <v>401463</v>
      </c>
      <c r="G29" s="143">
        <f>F29*100/E29</f>
        <v>17.927657579208251</v>
      </c>
      <c r="H29" s="146">
        <f>SUM(H30:H36)</f>
        <v>2248686</v>
      </c>
      <c r="I29" s="146">
        <f>SUM(I30:I36)</f>
        <v>406507</v>
      </c>
      <c r="J29" s="143">
        <f>I29*100/H29</f>
        <v>18.077535058251797</v>
      </c>
      <c r="K29" s="146">
        <f>SUM(K30:K36)</f>
        <v>2269584</v>
      </c>
      <c r="L29" s="146">
        <f>SUM(L30:L36)</f>
        <v>418463</v>
      </c>
      <c r="M29" s="143">
        <f>L29*100/K29</f>
        <v>18.437872314926437</v>
      </c>
      <c r="N29" s="272">
        <f>SUM(N30:N36)</f>
        <v>2280113</v>
      </c>
      <c r="O29" s="272">
        <f>SUM(O30:O36)</f>
        <v>436719</v>
      </c>
      <c r="P29" s="258">
        <f>O29*100/N29</f>
        <v>19.153392836232239</v>
      </c>
      <c r="Q29" s="177">
        <f t="shared" ref="Q29:Q36" si="27">N29-B29</f>
        <v>34725</v>
      </c>
      <c r="R29" s="177">
        <f t="shared" ref="R29:R36" si="28">O29-C29</f>
        <v>39882</v>
      </c>
      <c r="S29" s="204">
        <f t="shared" ref="S29:S36" si="29">P29-D29</f>
        <v>1.4799662391363242</v>
      </c>
    </row>
    <row r="30" spans="1:19" ht="14.65" customHeight="1" thickBot="1">
      <c r="A30" s="27" t="s">
        <v>2</v>
      </c>
      <c r="B30" s="23">
        <v>767939</v>
      </c>
      <c r="C30" s="23">
        <v>151906</v>
      </c>
      <c r="D30" s="21">
        <f t="shared" ref="D30:D36" si="30">C30*100/B30</f>
        <v>19.780998230328191</v>
      </c>
      <c r="E30" s="270">
        <v>767318</v>
      </c>
      <c r="F30" s="23">
        <v>153872</v>
      </c>
      <c r="G30" s="21">
        <f t="shared" ref="G30:G36" si="31">F30*100/E30</f>
        <v>20.053224347662898</v>
      </c>
      <c r="H30" s="270">
        <v>768128</v>
      </c>
      <c r="I30" s="270">
        <v>154308</v>
      </c>
      <c r="J30" s="21">
        <f t="shared" ref="J30:J36" si="32">I30*100/H30</f>
        <v>20.08883936010665</v>
      </c>
      <c r="K30" s="23">
        <v>784615</v>
      </c>
      <c r="L30" s="23">
        <v>161271</v>
      </c>
      <c r="M30" s="21">
        <f t="shared" ref="M30:M36" si="33">L30*100/K30</f>
        <v>20.554157134390753</v>
      </c>
      <c r="N30" s="270">
        <f>'Tab. 2.17'!N30</f>
        <v>792310</v>
      </c>
      <c r="O30" s="270">
        <v>168435</v>
      </c>
      <c r="P30" s="256">
        <f t="shared" ref="P30:P36" si="34">O30*100/N30</f>
        <v>21.258724489151973</v>
      </c>
      <c r="Q30" s="52">
        <f t="shared" si="27"/>
        <v>24371</v>
      </c>
      <c r="R30" s="52">
        <f t="shared" si="28"/>
        <v>16529</v>
      </c>
      <c r="S30" s="54">
        <f t="shared" si="29"/>
        <v>1.4777262588237825</v>
      </c>
    </row>
    <row r="31" spans="1:19" ht="14.65" customHeight="1" thickBot="1">
      <c r="A31" s="30" t="s">
        <v>52</v>
      </c>
      <c r="B31" s="144">
        <v>413563</v>
      </c>
      <c r="C31" s="144">
        <v>74302</v>
      </c>
      <c r="D31" s="20">
        <f t="shared" si="30"/>
        <v>17.966307430790472</v>
      </c>
      <c r="E31" s="271">
        <v>407585</v>
      </c>
      <c r="F31" s="144">
        <v>73483</v>
      </c>
      <c r="G31" s="20">
        <f t="shared" si="31"/>
        <v>18.028877412073555</v>
      </c>
      <c r="H31" s="271">
        <v>406241</v>
      </c>
      <c r="I31" s="271">
        <v>72967</v>
      </c>
      <c r="J31" s="20">
        <f t="shared" si="32"/>
        <v>17.961505608739639</v>
      </c>
      <c r="K31" s="144">
        <v>401278</v>
      </c>
      <c r="L31" s="144">
        <v>72910</v>
      </c>
      <c r="M31" s="20">
        <f t="shared" si="33"/>
        <v>18.169448611685663</v>
      </c>
      <c r="N31" s="271">
        <f>'Tab. 2.17'!N31</f>
        <v>397884</v>
      </c>
      <c r="O31" s="271">
        <v>75193</v>
      </c>
      <c r="P31" s="255">
        <f t="shared" si="34"/>
        <v>18.89822159222286</v>
      </c>
      <c r="Q31" s="178">
        <f t="shared" si="27"/>
        <v>-15679</v>
      </c>
      <c r="R31" s="178">
        <f t="shared" si="28"/>
        <v>891</v>
      </c>
      <c r="S31" s="53">
        <f t="shared" si="29"/>
        <v>0.93191416143238825</v>
      </c>
    </row>
    <row r="32" spans="1:19" ht="14.65" customHeight="1" thickBot="1">
      <c r="A32" s="27" t="s">
        <v>110</v>
      </c>
      <c r="B32" s="147">
        <v>513970</v>
      </c>
      <c r="C32" s="147">
        <v>88089</v>
      </c>
      <c r="D32" s="21">
        <f t="shared" si="30"/>
        <v>17.138938070315387</v>
      </c>
      <c r="E32" s="273">
        <v>502211</v>
      </c>
      <c r="F32" s="147">
        <v>87207</v>
      </c>
      <c r="G32" s="21">
        <f t="shared" si="31"/>
        <v>17.364613678314495</v>
      </c>
      <c r="H32" s="273">
        <v>496341</v>
      </c>
      <c r="I32" s="273">
        <v>89349</v>
      </c>
      <c r="J32" s="21">
        <f t="shared" si="32"/>
        <v>18.001535234848621</v>
      </c>
      <c r="K32" s="147">
        <v>492599</v>
      </c>
      <c r="L32" s="147">
        <v>91438</v>
      </c>
      <c r="M32" s="21">
        <f t="shared" si="33"/>
        <v>18.562360053512087</v>
      </c>
      <c r="N32" s="273">
        <f>'Tab. 2.17'!N32</f>
        <v>482174</v>
      </c>
      <c r="O32" s="273">
        <v>92122</v>
      </c>
      <c r="P32" s="256">
        <f t="shared" si="34"/>
        <v>19.105551108106201</v>
      </c>
      <c r="Q32" s="179">
        <f t="shared" si="27"/>
        <v>-31796</v>
      </c>
      <c r="R32" s="179">
        <f t="shared" si="28"/>
        <v>4033</v>
      </c>
      <c r="S32" s="54">
        <f t="shared" si="29"/>
        <v>1.9666130377908146</v>
      </c>
    </row>
    <row r="33" spans="1:19" ht="14.65" customHeight="1" thickBot="1">
      <c r="A33" s="30" t="s">
        <v>8</v>
      </c>
      <c r="B33" s="144">
        <v>103249</v>
      </c>
      <c r="C33" s="144">
        <v>19148</v>
      </c>
      <c r="D33" s="20">
        <f t="shared" si="30"/>
        <v>18.545458067390484</v>
      </c>
      <c r="E33" s="271">
        <v>104065</v>
      </c>
      <c r="F33" s="144">
        <v>19197</v>
      </c>
      <c r="G33" s="20">
        <f t="shared" si="31"/>
        <v>18.447124393407965</v>
      </c>
      <c r="H33" s="271">
        <v>106160</v>
      </c>
      <c r="I33" s="271">
        <v>19782</v>
      </c>
      <c r="J33" s="20">
        <f t="shared" si="32"/>
        <v>18.634137151469481</v>
      </c>
      <c r="K33" s="144">
        <v>107270</v>
      </c>
      <c r="L33" s="144">
        <v>19621</v>
      </c>
      <c r="M33" s="20">
        <f t="shared" si="33"/>
        <v>18.291227743078213</v>
      </c>
      <c r="N33" s="271">
        <f>'Tab. 2.17'!N33</f>
        <v>108862</v>
      </c>
      <c r="O33" s="271">
        <v>20721</v>
      </c>
      <c r="P33" s="255">
        <f t="shared" si="34"/>
        <v>19.034190075508441</v>
      </c>
      <c r="Q33" s="178">
        <f t="shared" si="27"/>
        <v>5613</v>
      </c>
      <c r="R33" s="178">
        <f t="shared" si="28"/>
        <v>1573</v>
      </c>
      <c r="S33" s="53">
        <f t="shared" si="29"/>
        <v>0.4887320081179567</v>
      </c>
    </row>
    <row r="34" spans="1:19" ht="14.65" customHeight="1" thickBot="1">
      <c r="A34" s="27" t="s">
        <v>51</v>
      </c>
      <c r="B34" s="147">
        <v>177991</v>
      </c>
      <c r="C34" s="147">
        <v>23659</v>
      </c>
      <c r="D34" s="21">
        <f t="shared" si="30"/>
        <v>13.292245113516975</v>
      </c>
      <c r="E34" s="273">
        <v>179410</v>
      </c>
      <c r="F34" s="147">
        <v>24838</v>
      </c>
      <c r="G34" s="21">
        <f t="shared" si="31"/>
        <v>13.844267320662171</v>
      </c>
      <c r="H34" s="273">
        <v>185029</v>
      </c>
      <c r="I34" s="273">
        <v>25868</v>
      </c>
      <c r="J34" s="21">
        <f t="shared" si="32"/>
        <v>13.98051116311497</v>
      </c>
      <c r="K34" s="147">
        <v>185755</v>
      </c>
      <c r="L34" s="147">
        <v>26529</v>
      </c>
      <c r="M34" s="21">
        <f t="shared" si="33"/>
        <v>14.281715162445156</v>
      </c>
      <c r="N34" s="273">
        <f>'Tab. 2.17'!N34</f>
        <v>190635</v>
      </c>
      <c r="O34" s="273">
        <v>28841</v>
      </c>
      <c r="P34" s="256">
        <f t="shared" si="34"/>
        <v>15.128911270228446</v>
      </c>
      <c r="Q34" s="179">
        <f t="shared" si="27"/>
        <v>12644</v>
      </c>
      <c r="R34" s="179">
        <f t="shared" si="28"/>
        <v>5182</v>
      </c>
      <c r="S34" s="54">
        <f t="shared" si="29"/>
        <v>1.8366661567114715</v>
      </c>
    </row>
    <row r="35" spans="1:19" ht="14.65" customHeight="1" thickBot="1">
      <c r="A35" s="30" t="s">
        <v>9</v>
      </c>
      <c r="B35" s="144">
        <v>65087</v>
      </c>
      <c r="C35" s="144">
        <v>7881</v>
      </c>
      <c r="D35" s="20">
        <f t="shared" si="30"/>
        <v>12.10840874521794</v>
      </c>
      <c r="E35" s="271">
        <v>65954</v>
      </c>
      <c r="F35" s="144">
        <v>8241</v>
      </c>
      <c r="G35" s="20">
        <f t="shared" si="31"/>
        <v>12.495072323134305</v>
      </c>
      <c r="H35" s="271">
        <v>66208</v>
      </c>
      <c r="I35" s="271">
        <v>8163</v>
      </c>
      <c r="J35" s="20">
        <f t="shared" si="32"/>
        <v>12.329325761237312</v>
      </c>
      <c r="K35" s="144">
        <v>67667</v>
      </c>
      <c r="L35" s="144">
        <v>8770</v>
      </c>
      <c r="M35" s="20">
        <f t="shared" si="33"/>
        <v>12.960527288042917</v>
      </c>
      <c r="N35" s="271">
        <f>'Tab. 2.17'!N35</f>
        <v>68362</v>
      </c>
      <c r="O35" s="271">
        <v>9394</v>
      </c>
      <c r="P35" s="255">
        <f t="shared" si="34"/>
        <v>13.741552324390744</v>
      </c>
      <c r="Q35" s="178">
        <f t="shared" si="27"/>
        <v>3275</v>
      </c>
      <c r="R35" s="178">
        <f t="shared" si="28"/>
        <v>1513</v>
      </c>
      <c r="S35" s="53">
        <f t="shared" si="29"/>
        <v>1.6331435791728044</v>
      </c>
    </row>
    <row r="36" spans="1:19" ht="14.65" customHeight="1" thickBot="1">
      <c r="A36" s="27" t="s">
        <v>6</v>
      </c>
      <c r="B36" s="23">
        <v>203589</v>
      </c>
      <c r="C36" s="23">
        <v>31852</v>
      </c>
      <c r="D36" s="21">
        <f t="shared" si="30"/>
        <v>15.645246059462938</v>
      </c>
      <c r="E36" s="270">
        <v>212807</v>
      </c>
      <c r="F36" s="23">
        <v>34625</v>
      </c>
      <c r="G36" s="21">
        <f t="shared" si="31"/>
        <v>16.270611399061121</v>
      </c>
      <c r="H36" s="270">
        <v>220579</v>
      </c>
      <c r="I36" s="270">
        <v>36070</v>
      </c>
      <c r="J36" s="21">
        <f t="shared" si="32"/>
        <v>16.352417954565031</v>
      </c>
      <c r="K36" s="23">
        <v>230400</v>
      </c>
      <c r="L36" s="23">
        <v>37924</v>
      </c>
      <c r="M36" s="21">
        <f t="shared" si="33"/>
        <v>16.460069444444443</v>
      </c>
      <c r="N36" s="270">
        <f>'Tab. 2.17'!N36</f>
        <v>239886</v>
      </c>
      <c r="O36" s="270">
        <v>42013</v>
      </c>
      <c r="P36" s="256">
        <f t="shared" si="34"/>
        <v>17.513735691119948</v>
      </c>
      <c r="Q36" s="52">
        <f t="shared" si="27"/>
        <v>36297</v>
      </c>
      <c r="R36" s="52">
        <f t="shared" si="28"/>
        <v>10161</v>
      </c>
      <c r="S36" s="54">
        <f t="shared" si="29"/>
        <v>1.8684896316570097</v>
      </c>
    </row>
    <row r="37" spans="1:19" ht="14.65" customHeight="1" thickBot="1">
      <c r="A37" s="139"/>
      <c r="B37" s="365" t="s">
        <v>12</v>
      </c>
      <c r="C37" s="365"/>
      <c r="D37" s="365"/>
      <c r="E37" s="365"/>
      <c r="F37" s="365"/>
      <c r="G37" s="365"/>
      <c r="H37" s="365" t="s">
        <v>12</v>
      </c>
      <c r="I37" s="365"/>
      <c r="J37" s="365"/>
      <c r="K37" s="365"/>
      <c r="L37" s="365"/>
      <c r="M37" s="365"/>
      <c r="N37" s="365"/>
      <c r="O37" s="365"/>
      <c r="P37" s="365"/>
      <c r="Q37" s="365"/>
      <c r="R37" s="365"/>
      <c r="S37" s="365"/>
    </row>
    <row r="38" spans="1:19" ht="14.65" customHeight="1" thickBot="1">
      <c r="A38" s="139"/>
      <c r="B38" s="362" t="s">
        <v>5</v>
      </c>
      <c r="C38" s="362"/>
      <c r="D38" s="134" t="s">
        <v>50</v>
      </c>
      <c r="E38" s="362" t="s">
        <v>5</v>
      </c>
      <c r="F38" s="362"/>
      <c r="G38" s="134" t="s">
        <v>50</v>
      </c>
      <c r="H38" s="362" t="s">
        <v>5</v>
      </c>
      <c r="I38" s="362"/>
      <c r="J38" s="134" t="s">
        <v>50</v>
      </c>
      <c r="K38" s="362" t="s">
        <v>5</v>
      </c>
      <c r="L38" s="362"/>
      <c r="M38" s="134" t="s">
        <v>50</v>
      </c>
      <c r="N38" s="362" t="s">
        <v>5</v>
      </c>
      <c r="O38" s="362"/>
      <c r="P38" s="328" t="s">
        <v>50</v>
      </c>
      <c r="Q38" s="362" t="s">
        <v>5</v>
      </c>
      <c r="R38" s="362"/>
      <c r="S38" s="134" t="s">
        <v>50</v>
      </c>
    </row>
    <row r="39" spans="1:19" ht="14.65" customHeight="1" thickBot="1">
      <c r="A39" s="26" t="s">
        <v>1</v>
      </c>
      <c r="B39" s="146">
        <f>SUM(B40:B46)</f>
        <v>439922</v>
      </c>
      <c r="C39" s="146">
        <f>SUM(C40:C46)</f>
        <v>45718</v>
      </c>
      <c r="D39" s="143">
        <f>C39*100/B39</f>
        <v>10.39229681625379</v>
      </c>
      <c r="E39" s="146">
        <f>SUM(E40:E46)</f>
        <v>452073</v>
      </c>
      <c r="F39" s="146">
        <f>SUM(F40:F46)</f>
        <v>47486</v>
      </c>
      <c r="G39" s="143">
        <f>F39*100/E39</f>
        <v>10.504055760905871</v>
      </c>
      <c r="H39" s="146">
        <f>SUM(H40:H46)</f>
        <v>460553</v>
      </c>
      <c r="I39" s="146">
        <f>SUM(I40:I46)</f>
        <v>48531</v>
      </c>
      <c r="J39" s="143">
        <f>I39*100/H39</f>
        <v>10.537549424279073</v>
      </c>
      <c r="K39" s="146">
        <f>SUM(K40:K46)</f>
        <v>453973</v>
      </c>
      <c r="L39" s="146">
        <f>SUM(L40:L46)</f>
        <v>46457</v>
      </c>
      <c r="M39" s="143">
        <f>L39*100/K39</f>
        <v>10.233427979197002</v>
      </c>
      <c r="N39" s="272">
        <f>SUM(N40:N46)</f>
        <v>468034</v>
      </c>
      <c r="O39" s="272">
        <f>SUM(O40:O46)</f>
        <v>48459</v>
      </c>
      <c r="P39" s="258">
        <f>O39*100/N39</f>
        <v>10.353734985065188</v>
      </c>
      <c r="Q39" s="177">
        <f t="shared" ref="Q39:Q46" si="35">N39-B39</f>
        <v>28112</v>
      </c>
      <c r="R39" s="177">
        <f t="shared" ref="R39:R46" si="36">O39-C39</f>
        <v>2741</v>
      </c>
      <c r="S39" s="204">
        <f t="shared" ref="S39:S46" si="37">P39-D39</f>
        <v>-3.8561831188602014E-2</v>
      </c>
    </row>
    <row r="40" spans="1:19" ht="14.65" customHeight="1" thickBot="1">
      <c r="A40" s="27" t="s">
        <v>2</v>
      </c>
      <c r="B40" s="23">
        <v>216466</v>
      </c>
      <c r="C40" s="23">
        <v>22376</v>
      </c>
      <c r="D40" s="21">
        <f t="shared" ref="D40:D46" si="38">C40*100/B40</f>
        <v>10.336958229005941</v>
      </c>
      <c r="E40" s="270">
        <v>221748</v>
      </c>
      <c r="F40" s="270">
        <v>23633</v>
      </c>
      <c r="G40" s="21">
        <f t="shared" ref="G40:G46" si="39">F40*100/E40</f>
        <v>10.657593304110973</v>
      </c>
      <c r="H40" s="23">
        <v>225119</v>
      </c>
      <c r="I40" s="23">
        <v>24431</v>
      </c>
      <c r="J40" s="21">
        <f t="shared" ref="J40:J46" si="40">I40*100/H40</f>
        <v>10.852482464829713</v>
      </c>
      <c r="K40" s="23">
        <v>227818</v>
      </c>
      <c r="L40" s="23">
        <v>24871</v>
      </c>
      <c r="M40" s="21">
        <f t="shared" ref="M40:M46" si="41">L40*100/K40</f>
        <v>10.917047818872961</v>
      </c>
      <c r="N40" s="270">
        <v>234868</v>
      </c>
      <c r="O40" s="270">
        <v>26192</v>
      </c>
      <c r="P40" s="256">
        <f t="shared" ref="P40:P46" si="42">O40*100/N40</f>
        <v>11.151795902379209</v>
      </c>
      <c r="Q40" s="52">
        <f t="shared" si="35"/>
        <v>18402</v>
      </c>
      <c r="R40" s="52">
        <f t="shared" si="36"/>
        <v>3816</v>
      </c>
      <c r="S40" s="54">
        <f t="shared" si="37"/>
        <v>0.81483767337326896</v>
      </c>
    </row>
    <row r="41" spans="1:19" ht="14.65" customHeight="1" thickBot="1">
      <c r="A41" s="30" t="s">
        <v>52</v>
      </c>
      <c r="B41" s="144">
        <v>37796</v>
      </c>
      <c r="C41" s="144">
        <v>4531</v>
      </c>
      <c r="D41" s="20">
        <f t="shared" si="38"/>
        <v>11.988041062546301</v>
      </c>
      <c r="E41" s="271">
        <v>39334</v>
      </c>
      <c r="F41" s="271">
        <v>4444</v>
      </c>
      <c r="G41" s="20">
        <f t="shared" si="39"/>
        <v>11.298113591295063</v>
      </c>
      <c r="H41" s="144">
        <v>40147</v>
      </c>
      <c r="I41" s="144">
        <v>4519</v>
      </c>
      <c r="J41" s="20">
        <f t="shared" si="40"/>
        <v>11.256133708620819</v>
      </c>
      <c r="K41" s="144">
        <v>40143</v>
      </c>
      <c r="L41" s="144">
        <v>4400</v>
      </c>
      <c r="M41" s="20">
        <f t="shared" si="41"/>
        <v>10.96081508606731</v>
      </c>
      <c r="N41" s="271">
        <f>'Tab. 2.17'!N41</f>
        <v>41408</v>
      </c>
      <c r="O41" s="271">
        <v>4463</v>
      </c>
      <c r="P41" s="255">
        <f t="shared" si="42"/>
        <v>10.778110510046368</v>
      </c>
      <c r="Q41" s="178">
        <f t="shared" si="35"/>
        <v>3612</v>
      </c>
      <c r="R41" s="178">
        <f t="shared" si="36"/>
        <v>-68</v>
      </c>
      <c r="S41" s="53">
        <f t="shared" si="37"/>
        <v>-1.2099305524999338</v>
      </c>
    </row>
    <row r="42" spans="1:19" ht="14.65" customHeight="1" thickBot="1">
      <c r="A42" s="27" t="s">
        <v>110</v>
      </c>
      <c r="B42" s="147">
        <v>30696</v>
      </c>
      <c r="C42" s="147">
        <v>4908</v>
      </c>
      <c r="D42" s="21">
        <f t="shared" si="38"/>
        <v>15.989053948397185</v>
      </c>
      <c r="E42" s="273">
        <v>30125</v>
      </c>
      <c r="F42" s="273">
        <v>4806</v>
      </c>
      <c r="G42" s="21">
        <f t="shared" si="39"/>
        <v>15.953526970954357</v>
      </c>
      <c r="H42" s="147">
        <v>30265</v>
      </c>
      <c r="I42" s="147">
        <v>5065</v>
      </c>
      <c r="J42" s="21">
        <f t="shared" si="40"/>
        <v>16.735503056335702</v>
      </c>
      <c r="K42" s="147">
        <v>29061</v>
      </c>
      <c r="L42" s="147">
        <v>4601</v>
      </c>
      <c r="M42" s="21">
        <f t="shared" si="41"/>
        <v>15.832214996042806</v>
      </c>
      <c r="N42" s="273">
        <f>'Tab. 2.17'!N42</f>
        <v>29971</v>
      </c>
      <c r="O42" s="273">
        <v>4769</v>
      </c>
      <c r="P42" s="256">
        <f t="shared" si="42"/>
        <v>15.91204831336959</v>
      </c>
      <c r="Q42" s="179">
        <f t="shared" si="35"/>
        <v>-725</v>
      </c>
      <c r="R42" s="179">
        <f t="shared" si="36"/>
        <v>-139</v>
      </c>
      <c r="S42" s="54">
        <f t="shared" si="37"/>
        <v>-7.7005635027594721E-2</v>
      </c>
    </row>
    <row r="43" spans="1:19" ht="14.65" customHeight="1" thickBot="1">
      <c r="A43" s="30" t="s">
        <v>8</v>
      </c>
      <c r="B43" s="144">
        <v>25068</v>
      </c>
      <c r="C43" s="144">
        <v>2520</v>
      </c>
      <c r="D43" s="20">
        <f t="shared" si="38"/>
        <v>10.052656773575874</v>
      </c>
      <c r="E43" s="271">
        <v>25540</v>
      </c>
      <c r="F43" s="271">
        <v>2575</v>
      </c>
      <c r="G43" s="20">
        <f t="shared" si="39"/>
        <v>10.082223962411902</v>
      </c>
      <c r="H43" s="144">
        <v>25900</v>
      </c>
      <c r="I43" s="144">
        <v>2548</v>
      </c>
      <c r="J43" s="20">
        <f t="shared" si="40"/>
        <v>9.8378378378378386</v>
      </c>
      <c r="K43" s="144">
        <v>25684</v>
      </c>
      <c r="L43" s="144">
        <v>2500</v>
      </c>
      <c r="M43" s="20">
        <f t="shared" si="41"/>
        <v>9.7336863416913246</v>
      </c>
      <c r="N43" s="271">
        <f>'Tab. 2.17'!N43</f>
        <v>27138</v>
      </c>
      <c r="O43" s="271">
        <v>2413</v>
      </c>
      <c r="P43" s="255">
        <f t="shared" si="42"/>
        <v>8.8915911268332231</v>
      </c>
      <c r="Q43" s="178">
        <f t="shared" si="35"/>
        <v>2070</v>
      </c>
      <c r="R43" s="178">
        <f t="shared" si="36"/>
        <v>-107</v>
      </c>
      <c r="S43" s="53">
        <f t="shared" si="37"/>
        <v>-1.1610656467426512</v>
      </c>
    </row>
    <row r="44" spans="1:19" ht="14.65" customHeight="1" thickBot="1">
      <c r="A44" s="27" t="s">
        <v>51</v>
      </c>
      <c r="B44" s="147">
        <v>43862</v>
      </c>
      <c r="C44" s="147">
        <v>3193</v>
      </c>
      <c r="D44" s="21">
        <f t="shared" si="38"/>
        <v>7.2796498107701426</v>
      </c>
      <c r="E44" s="273">
        <v>45736</v>
      </c>
      <c r="F44" s="273">
        <v>3319</v>
      </c>
      <c r="G44" s="21">
        <f t="shared" si="39"/>
        <v>7.2568654888927755</v>
      </c>
      <c r="H44" s="147">
        <v>47294</v>
      </c>
      <c r="I44" s="147">
        <v>3508</v>
      </c>
      <c r="J44" s="21">
        <f t="shared" si="40"/>
        <v>7.4174313866452408</v>
      </c>
      <c r="K44" s="147">
        <v>45152</v>
      </c>
      <c r="L44" s="147">
        <v>3177</v>
      </c>
      <c r="M44" s="21">
        <f t="shared" si="41"/>
        <v>7.0362331679659817</v>
      </c>
      <c r="N44" s="273">
        <f>'Tab. 2.17'!N44</f>
        <v>47462</v>
      </c>
      <c r="O44" s="273">
        <v>3332</v>
      </c>
      <c r="P44" s="256">
        <f t="shared" si="42"/>
        <v>7.0203531246049469</v>
      </c>
      <c r="Q44" s="179">
        <f t="shared" si="35"/>
        <v>3600</v>
      </c>
      <c r="R44" s="179">
        <f t="shared" si="36"/>
        <v>139</v>
      </c>
      <c r="S44" s="54">
        <f t="shared" si="37"/>
        <v>-0.25929668616519574</v>
      </c>
    </row>
    <row r="45" spans="1:19" ht="14.65" customHeight="1" thickBot="1">
      <c r="A45" s="30" t="s">
        <v>9</v>
      </c>
      <c r="B45" s="144">
        <v>14240</v>
      </c>
      <c r="C45" s="144">
        <v>1288</v>
      </c>
      <c r="D45" s="20">
        <f t="shared" si="38"/>
        <v>9.0449438202247183</v>
      </c>
      <c r="E45" s="271">
        <v>14250</v>
      </c>
      <c r="F45" s="271">
        <v>1284</v>
      </c>
      <c r="G45" s="20">
        <f t="shared" si="39"/>
        <v>9.0105263157894733</v>
      </c>
      <c r="H45" s="144">
        <v>14566</v>
      </c>
      <c r="I45" s="144">
        <v>1115</v>
      </c>
      <c r="J45" s="20">
        <f t="shared" si="40"/>
        <v>7.6548125772346562</v>
      </c>
      <c r="K45" s="144">
        <v>14752</v>
      </c>
      <c r="L45" s="144">
        <v>940</v>
      </c>
      <c r="M45" s="20">
        <f t="shared" si="41"/>
        <v>6.3720173535791753</v>
      </c>
      <c r="N45" s="271">
        <f>'Tab. 2.17'!N45</f>
        <v>15519</v>
      </c>
      <c r="O45" s="271">
        <v>953</v>
      </c>
      <c r="P45" s="255">
        <f t="shared" si="42"/>
        <v>6.1408595914685229</v>
      </c>
      <c r="Q45" s="178">
        <f t="shared" si="35"/>
        <v>1279</v>
      </c>
      <c r="R45" s="178">
        <f t="shared" si="36"/>
        <v>-335</v>
      </c>
      <c r="S45" s="53">
        <f t="shared" si="37"/>
        <v>-2.9040842287561954</v>
      </c>
    </row>
    <row r="46" spans="1:19" ht="14.65" customHeight="1" thickBot="1">
      <c r="A46" s="27" t="s">
        <v>6</v>
      </c>
      <c r="B46" s="23">
        <v>71794</v>
      </c>
      <c r="C46" s="23">
        <v>6902</v>
      </c>
      <c r="D46" s="21">
        <f t="shared" si="38"/>
        <v>9.6136167367746612</v>
      </c>
      <c r="E46" s="270">
        <v>75340</v>
      </c>
      <c r="F46" s="270">
        <v>7425</v>
      </c>
      <c r="G46" s="21">
        <f t="shared" si="39"/>
        <v>9.8553225378285099</v>
      </c>
      <c r="H46" s="23">
        <v>77262</v>
      </c>
      <c r="I46" s="23">
        <v>7345</v>
      </c>
      <c r="J46" s="21">
        <f t="shared" si="40"/>
        <v>9.5066138593357667</v>
      </c>
      <c r="K46" s="23">
        <v>71363</v>
      </c>
      <c r="L46" s="23">
        <v>5968</v>
      </c>
      <c r="M46" s="21">
        <f t="shared" si="41"/>
        <v>8.3628771211972595</v>
      </c>
      <c r="N46" s="270">
        <f>'Tab. 2.17'!N46</f>
        <v>71668</v>
      </c>
      <c r="O46" s="270">
        <v>6337</v>
      </c>
      <c r="P46" s="256">
        <f t="shared" si="42"/>
        <v>8.8421610760730029</v>
      </c>
      <c r="Q46" s="52">
        <f t="shared" si="35"/>
        <v>-126</v>
      </c>
      <c r="R46" s="52">
        <f t="shared" si="36"/>
        <v>-565</v>
      </c>
      <c r="S46" s="54">
        <f t="shared" si="37"/>
        <v>-0.77145566070165827</v>
      </c>
    </row>
    <row r="47" spans="1:19" ht="20" customHeight="1">
      <c r="A47" s="381" t="s">
        <v>127</v>
      </c>
      <c r="B47" s="381"/>
      <c r="C47" s="381"/>
      <c r="D47" s="381"/>
      <c r="E47" s="381"/>
      <c r="F47" s="381"/>
      <c r="G47" s="381"/>
      <c r="H47" s="381"/>
      <c r="I47" s="381"/>
      <c r="J47" s="381"/>
      <c r="K47" s="381"/>
      <c r="L47" s="381"/>
      <c r="M47" s="381"/>
      <c r="N47" s="381"/>
      <c r="O47" s="381"/>
      <c r="P47" s="381"/>
      <c r="Q47" s="381"/>
      <c r="R47" s="381"/>
      <c r="S47" s="381"/>
    </row>
  </sheetData>
  <mergeCells count="46">
    <mergeCell ref="B37:G37"/>
    <mergeCell ref="H37:S37"/>
    <mergeCell ref="B38:C38"/>
    <mergeCell ref="E38:F38"/>
    <mergeCell ref="H38:I38"/>
    <mergeCell ref="K38:L38"/>
    <mergeCell ref="Q38:R38"/>
    <mergeCell ref="N38:O38"/>
    <mergeCell ref="B27:G27"/>
    <mergeCell ref="H27:S27"/>
    <mergeCell ref="B28:C28"/>
    <mergeCell ref="E28:F28"/>
    <mergeCell ref="H28:I28"/>
    <mergeCell ref="K28:L28"/>
    <mergeCell ref="Q28:R28"/>
    <mergeCell ref="N28:O28"/>
    <mergeCell ref="B17:G17"/>
    <mergeCell ref="H17:S17"/>
    <mergeCell ref="B18:C18"/>
    <mergeCell ref="E18:F18"/>
    <mergeCell ref="H18:I18"/>
    <mergeCell ref="K18:L18"/>
    <mergeCell ref="Q18:R18"/>
    <mergeCell ref="N18:O18"/>
    <mergeCell ref="B8:C8"/>
    <mergeCell ref="E8:F8"/>
    <mergeCell ref="H8:I8"/>
    <mergeCell ref="K8:L8"/>
    <mergeCell ref="Q8:R8"/>
    <mergeCell ref="N8:O8"/>
    <mergeCell ref="A47:S47"/>
    <mergeCell ref="Q5:S5"/>
    <mergeCell ref="C6:D6"/>
    <mergeCell ref="F6:G6"/>
    <mergeCell ref="I6:J6"/>
    <mergeCell ref="L6:M6"/>
    <mergeCell ref="R6:S6"/>
    <mergeCell ref="N5:P5"/>
    <mergeCell ref="O6:P6"/>
    <mergeCell ref="A5:A6"/>
    <mergeCell ref="B5:D5"/>
    <mergeCell ref="E5:G5"/>
    <mergeCell ref="H5:J5"/>
    <mergeCell ref="K5:M5"/>
    <mergeCell ref="B7:G7"/>
    <mergeCell ref="H7:S7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1200" verticalDpi="120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2"/>
  <sheetViews>
    <sheetView zoomScaleNormal="100" workbookViewId="0"/>
  </sheetViews>
  <sheetFormatPr baseColWidth="10" defaultColWidth="10.81640625" defaultRowHeight="11.5"/>
  <cols>
    <col min="1" max="1" width="18.81640625" style="3" customWidth="1"/>
    <col min="2" max="10" width="10.54296875" style="3" customWidth="1"/>
    <col min="11" max="16384" width="10.81640625" style="3"/>
  </cols>
  <sheetData>
    <row r="1" spans="1:10" s="5" customFormat="1" ht="20.25" customHeight="1">
      <c r="A1" s="4" t="s">
        <v>0</v>
      </c>
      <c r="B1" s="4"/>
      <c r="C1" s="4"/>
      <c r="E1" s="4"/>
      <c r="F1" s="4"/>
      <c r="H1" s="4"/>
      <c r="I1" s="4"/>
    </row>
    <row r="2" spans="1:10" s="2" customFormat="1" ht="12.5">
      <c r="A2" s="1"/>
      <c r="B2" s="1"/>
      <c r="C2" s="1"/>
      <c r="E2" s="1"/>
      <c r="F2" s="1"/>
      <c r="H2" s="1"/>
      <c r="I2" s="1"/>
    </row>
    <row r="3" spans="1:10" s="2" customFormat="1" ht="14.65" customHeight="1">
      <c r="A3" s="9" t="s">
        <v>300</v>
      </c>
      <c r="B3" s="9"/>
      <c r="C3" s="9"/>
      <c r="E3" s="9"/>
      <c r="F3" s="9"/>
      <c r="H3" s="9"/>
      <c r="I3" s="9"/>
    </row>
    <row r="4" spans="1:10" ht="14.65" customHeight="1" thickBot="1"/>
    <row r="5" spans="1:10" s="11" customFormat="1" ht="24.75" customHeight="1" thickBot="1">
      <c r="A5" s="389" t="s">
        <v>16</v>
      </c>
      <c r="B5" s="390">
        <v>2011</v>
      </c>
      <c r="C5" s="390"/>
      <c r="D5" s="390"/>
      <c r="E5" s="390">
        <v>2015</v>
      </c>
      <c r="F5" s="390"/>
      <c r="G5" s="390"/>
      <c r="H5" s="390" t="s">
        <v>11</v>
      </c>
      <c r="I5" s="390"/>
      <c r="J5" s="390"/>
    </row>
    <row r="6" spans="1:10" s="11" customFormat="1" ht="45" customHeight="1" thickBot="1">
      <c r="A6" s="389"/>
      <c r="B6" s="24" t="s">
        <v>54</v>
      </c>
      <c r="C6" s="389" t="s">
        <v>112</v>
      </c>
      <c r="D6" s="389"/>
      <c r="E6" s="199" t="s">
        <v>54</v>
      </c>
      <c r="F6" s="389" t="s">
        <v>112</v>
      </c>
      <c r="G6" s="389"/>
      <c r="H6" s="199" t="s">
        <v>54</v>
      </c>
      <c r="I6" s="389" t="s">
        <v>112</v>
      </c>
      <c r="J6" s="389"/>
    </row>
    <row r="7" spans="1:10" ht="14.65" customHeight="1" thickBot="1">
      <c r="A7" s="176"/>
      <c r="B7" s="362" t="s">
        <v>5</v>
      </c>
      <c r="C7" s="362"/>
      <c r="D7" s="134" t="s">
        <v>50</v>
      </c>
      <c r="E7" s="362" t="s">
        <v>5</v>
      </c>
      <c r="F7" s="362"/>
      <c r="G7" s="134" t="s">
        <v>50</v>
      </c>
      <c r="H7" s="362" t="s">
        <v>5</v>
      </c>
      <c r="I7" s="362"/>
      <c r="J7" s="134" t="s">
        <v>50</v>
      </c>
    </row>
    <row r="8" spans="1:10" ht="14.65" customHeight="1" thickBot="1">
      <c r="A8" s="13" t="s">
        <v>1</v>
      </c>
      <c r="B8" s="146">
        <f>B9+B10+B16</f>
        <v>3122700</v>
      </c>
      <c r="C8" s="146">
        <f>C9+C10+C16</f>
        <v>484397</v>
      </c>
      <c r="D8" s="143">
        <f>C8*100/B8</f>
        <v>15.512120920997855</v>
      </c>
      <c r="E8" s="146">
        <f>E9+E10+E16</f>
        <v>3341786</v>
      </c>
      <c r="F8" s="146">
        <f>F9+F10+F16</f>
        <v>558342</v>
      </c>
      <c r="G8" s="143">
        <f>F8*100/E8</f>
        <v>16.707892127143989</v>
      </c>
      <c r="H8" s="177">
        <f>E8-B8</f>
        <v>219086</v>
      </c>
      <c r="I8" s="177">
        <f>F8-C8</f>
        <v>73945</v>
      </c>
      <c r="J8" s="167">
        <f>G8-D8</f>
        <v>1.1957712061461336</v>
      </c>
    </row>
    <row r="9" spans="1:10" ht="14.65" customHeight="1" thickBot="1">
      <c r="A9" s="14" t="s">
        <v>4</v>
      </c>
      <c r="B9" s="23">
        <v>437390</v>
      </c>
      <c r="C9" s="23">
        <v>41842</v>
      </c>
      <c r="D9" s="21">
        <f t="shared" ref="D9:D19" si="0">C9*100/B9</f>
        <v>9.5662909531539366</v>
      </c>
      <c r="E9" s="23">
        <f>'Tab. 2.22'!N19</f>
        <v>593639</v>
      </c>
      <c r="F9" s="270">
        <f>'Tab. 2.22'!O19</f>
        <v>73164</v>
      </c>
      <c r="G9" s="21">
        <f t="shared" ref="G9:G21" si="1">F9*100/E9</f>
        <v>12.324661957856543</v>
      </c>
      <c r="H9" s="52">
        <f>E9-B9</f>
        <v>156249</v>
      </c>
      <c r="I9" s="52">
        <f t="shared" ref="H9:J21" si="2">F9-C9</f>
        <v>31322</v>
      </c>
      <c r="J9" s="72">
        <f>G9-D9</f>
        <v>2.7583710047026067</v>
      </c>
    </row>
    <row r="10" spans="1:10" ht="14.65" customHeight="1" thickBot="1">
      <c r="A10" s="84" t="s">
        <v>24</v>
      </c>
      <c r="B10" s="144">
        <f>SUM(B11:B15)</f>
        <v>2245388</v>
      </c>
      <c r="C10" s="144">
        <f>SUM(C11:C15)</f>
        <v>396837</v>
      </c>
      <c r="D10" s="20">
        <f t="shared" si="0"/>
        <v>17.673426597095915</v>
      </c>
      <c r="E10" s="144">
        <f>SUM(E11:E15)</f>
        <v>2280113</v>
      </c>
      <c r="F10" s="144">
        <f>SUM(F11:F15)</f>
        <v>436719</v>
      </c>
      <c r="G10" s="20">
        <f t="shared" si="1"/>
        <v>19.153392836232239</v>
      </c>
      <c r="H10" s="178">
        <f t="shared" si="2"/>
        <v>34725</v>
      </c>
      <c r="I10" s="178">
        <f t="shared" si="2"/>
        <v>39882</v>
      </c>
      <c r="J10" s="168">
        <f t="shared" si="2"/>
        <v>1.4799662391363242</v>
      </c>
    </row>
    <row r="11" spans="1:10" ht="14.65" customHeight="1" thickBot="1">
      <c r="A11" s="19" t="s">
        <v>17</v>
      </c>
      <c r="B11" s="147">
        <v>597495</v>
      </c>
      <c r="C11" s="147">
        <v>104106</v>
      </c>
      <c r="D11" s="21">
        <f t="shared" si="0"/>
        <v>17.423744131750055</v>
      </c>
      <c r="E11" s="147">
        <v>612931</v>
      </c>
      <c r="F11" s="147">
        <v>114544</v>
      </c>
      <c r="G11" s="21">
        <f t="shared" si="1"/>
        <v>18.687911037294572</v>
      </c>
      <c r="H11" s="179">
        <f t="shared" si="2"/>
        <v>15436</v>
      </c>
      <c r="I11" s="179">
        <f t="shared" si="2"/>
        <v>10438</v>
      </c>
      <c r="J11" s="170">
        <f t="shared" si="2"/>
        <v>1.264166905544517</v>
      </c>
    </row>
    <row r="12" spans="1:10" ht="14.65" customHeight="1" thickBot="1">
      <c r="A12" s="17" t="s">
        <v>18</v>
      </c>
      <c r="B12" s="144">
        <v>648934</v>
      </c>
      <c r="C12" s="144">
        <v>119908</v>
      </c>
      <c r="D12" s="20">
        <f t="shared" si="0"/>
        <v>18.477688023743553</v>
      </c>
      <c r="E12" s="144">
        <v>670925</v>
      </c>
      <c r="F12" s="144">
        <v>131383</v>
      </c>
      <c r="G12" s="20">
        <f t="shared" si="1"/>
        <v>19.582367626783917</v>
      </c>
      <c r="H12" s="178">
        <f t="shared" si="2"/>
        <v>21991</v>
      </c>
      <c r="I12" s="178">
        <f t="shared" si="2"/>
        <v>11475</v>
      </c>
      <c r="J12" s="168">
        <f t="shared" si="2"/>
        <v>1.1046796030403634</v>
      </c>
    </row>
    <row r="13" spans="1:10" ht="14.65" customHeight="1" thickBot="1">
      <c r="A13" s="19" t="s">
        <v>19</v>
      </c>
      <c r="B13" s="147">
        <v>656004</v>
      </c>
      <c r="C13" s="147">
        <v>115993</v>
      </c>
      <c r="D13" s="21">
        <f t="shared" si="0"/>
        <v>17.681751940536948</v>
      </c>
      <c r="E13" s="147">
        <v>663505</v>
      </c>
      <c r="F13" s="147">
        <v>129296</v>
      </c>
      <c r="G13" s="21">
        <f t="shared" si="1"/>
        <v>19.486816225951575</v>
      </c>
      <c r="H13" s="179">
        <f t="shared" si="2"/>
        <v>7501</v>
      </c>
      <c r="I13" s="179">
        <f t="shared" si="2"/>
        <v>13303</v>
      </c>
      <c r="J13" s="170">
        <f t="shared" si="2"/>
        <v>1.8050642854146268</v>
      </c>
    </row>
    <row r="14" spans="1:10" ht="14.65" customHeight="1" thickBot="1">
      <c r="A14" s="17" t="s">
        <v>20</v>
      </c>
      <c r="B14" s="144">
        <v>335685</v>
      </c>
      <c r="C14" s="144">
        <v>55404</v>
      </c>
      <c r="D14" s="20">
        <f t="shared" si="0"/>
        <v>16.504758925778631</v>
      </c>
      <c r="E14" s="144">
        <v>327945</v>
      </c>
      <c r="F14" s="144">
        <v>60496</v>
      </c>
      <c r="G14" s="20">
        <f t="shared" si="1"/>
        <v>18.446995685252102</v>
      </c>
      <c r="H14" s="178">
        <f t="shared" si="2"/>
        <v>-7740</v>
      </c>
      <c r="I14" s="178">
        <f t="shared" si="2"/>
        <v>5092</v>
      </c>
      <c r="J14" s="168">
        <f t="shared" si="2"/>
        <v>1.9422367594734702</v>
      </c>
    </row>
    <row r="15" spans="1:10" ht="14.65" customHeight="1" thickBot="1">
      <c r="A15" s="145" t="s">
        <v>60</v>
      </c>
      <c r="B15" s="23">
        <v>7270</v>
      </c>
      <c r="C15" s="23">
        <v>1426</v>
      </c>
      <c r="D15" s="21">
        <f t="shared" si="0"/>
        <v>19.614855570839065</v>
      </c>
      <c r="E15" s="23">
        <v>4807</v>
      </c>
      <c r="F15" s="23">
        <v>1000</v>
      </c>
      <c r="G15" s="21">
        <f t="shared" si="1"/>
        <v>20.802995631370916</v>
      </c>
      <c r="H15" s="52">
        <f t="shared" si="2"/>
        <v>-2463</v>
      </c>
      <c r="I15" s="52">
        <f t="shared" si="2"/>
        <v>-426</v>
      </c>
      <c r="J15" s="72">
        <f t="shared" si="2"/>
        <v>1.1881400605318504</v>
      </c>
    </row>
    <row r="16" spans="1:10" ht="14.65" customHeight="1" thickBot="1">
      <c r="A16" s="84" t="s">
        <v>12</v>
      </c>
      <c r="B16" s="144">
        <f>SUM(B17:B21)</f>
        <v>439922</v>
      </c>
      <c r="C16" s="144">
        <f>SUM(C17:C21)</f>
        <v>45718</v>
      </c>
      <c r="D16" s="20">
        <f t="shared" si="0"/>
        <v>10.39229681625379</v>
      </c>
      <c r="E16" s="144">
        <f>SUM(E17:E21)</f>
        <v>468034</v>
      </c>
      <c r="F16" s="144">
        <f>SUM(F17:F21)</f>
        <v>48459</v>
      </c>
      <c r="G16" s="20">
        <f t="shared" si="1"/>
        <v>10.353734985065188</v>
      </c>
      <c r="H16" s="178">
        <f t="shared" si="2"/>
        <v>28112</v>
      </c>
      <c r="I16" s="178">
        <f t="shared" si="2"/>
        <v>2741</v>
      </c>
      <c r="J16" s="168">
        <f t="shared" si="2"/>
        <v>-3.8561831188602014E-2</v>
      </c>
    </row>
    <row r="17" spans="1:10" ht="14.65" customHeight="1" thickBot="1">
      <c r="A17" s="19" t="s">
        <v>113</v>
      </c>
      <c r="B17" s="147">
        <v>54612</v>
      </c>
      <c r="C17" s="147">
        <v>6160</v>
      </c>
      <c r="D17" s="21">
        <f t="shared" si="0"/>
        <v>11.279572255182011</v>
      </c>
      <c r="E17" s="147">
        <v>54349</v>
      </c>
      <c r="F17" s="147">
        <v>5794</v>
      </c>
      <c r="G17" s="21">
        <f t="shared" si="1"/>
        <v>10.66072972823787</v>
      </c>
      <c r="H17" s="179">
        <f t="shared" si="2"/>
        <v>-263</v>
      </c>
      <c r="I17" s="179">
        <f t="shared" si="2"/>
        <v>-366</v>
      </c>
      <c r="J17" s="170">
        <f t="shared" si="2"/>
        <v>-0.61884252694414066</v>
      </c>
    </row>
    <row r="18" spans="1:10" ht="14.65" customHeight="1" thickBot="1">
      <c r="A18" s="17" t="s">
        <v>21</v>
      </c>
      <c r="B18" s="144">
        <v>115697</v>
      </c>
      <c r="C18" s="144">
        <v>11391</v>
      </c>
      <c r="D18" s="20">
        <f t="shared" si="0"/>
        <v>9.8455448283015112</v>
      </c>
      <c r="E18" s="144">
        <v>125901</v>
      </c>
      <c r="F18" s="144">
        <v>12460</v>
      </c>
      <c r="G18" s="20">
        <f t="shared" si="1"/>
        <v>9.8966648398344734</v>
      </c>
      <c r="H18" s="178">
        <f t="shared" si="2"/>
        <v>10204</v>
      </c>
      <c r="I18" s="178">
        <f t="shared" si="2"/>
        <v>1069</v>
      </c>
      <c r="J18" s="168">
        <f t="shared" si="2"/>
        <v>5.1120011532962195E-2</v>
      </c>
    </row>
    <row r="19" spans="1:10" ht="14.65" customHeight="1" thickBot="1">
      <c r="A19" s="19" t="s">
        <v>55</v>
      </c>
      <c r="B19" s="147">
        <v>107075</v>
      </c>
      <c r="C19" s="147">
        <v>10712</v>
      </c>
      <c r="D19" s="21">
        <f t="shared" si="0"/>
        <v>10.004202661685735</v>
      </c>
      <c r="E19" s="147">
        <v>113758</v>
      </c>
      <c r="F19" s="147">
        <v>11607</v>
      </c>
      <c r="G19" s="21">
        <f t="shared" si="1"/>
        <v>10.20323845355931</v>
      </c>
      <c r="H19" s="179">
        <f t="shared" si="2"/>
        <v>6683</v>
      </c>
      <c r="I19" s="179">
        <f t="shared" si="2"/>
        <v>895</v>
      </c>
      <c r="J19" s="170">
        <f t="shared" si="2"/>
        <v>0.19903579187357501</v>
      </c>
    </row>
    <row r="20" spans="1:10" ht="14.65" customHeight="1" thickBot="1">
      <c r="A20" s="17" t="s">
        <v>56</v>
      </c>
      <c r="B20" s="271">
        <v>90953</v>
      </c>
      <c r="C20" s="271">
        <v>8821</v>
      </c>
      <c r="D20" s="255">
        <f>C20*100/B20</f>
        <v>9.6984156652336928</v>
      </c>
      <c r="E20" s="271">
        <v>98695</v>
      </c>
      <c r="F20" s="271">
        <v>9872</v>
      </c>
      <c r="G20" s="255">
        <f t="shared" si="1"/>
        <v>10.002533056385834</v>
      </c>
      <c r="H20" s="178">
        <f t="shared" si="2"/>
        <v>7742</v>
      </c>
      <c r="I20" s="178">
        <f t="shared" si="2"/>
        <v>1051</v>
      </c>
      <c r="J20" s="168">
        <f t="shared" si="2"/>
        <v>0.30411739115214154</v>
      </c>
    </row>
    <row r="21" spans="1:10" ht="15" customHeight="1" thickBot="1">
      <c r="A21" s="19" t="s">
        <v>114</v>
      </c>
      <c r="B21" s="273">
        <v>71585</v>
      </c>
      <c r="C21" s="273">
        <v>8634</v>
      </c>
      <c r="D21" s="256">
        <f t="shared" ref="D21" si="3">C21*100/B21</f>
        <v>12.061186002654187</v>
      </c>
      <c r="E21" s="273">
        <v>75331</v>
      </c>
      <c r="F21" s="273">
        <v>8726</v>
      </c>
      <c r="G21" s="256">
        <f t="shared" si="1"/>
        <v>11.583544623063545</v>
      </c>
      <c r="H21" s="179">
        <f t="shared" si="2"/>
        <v>3746</v>
      </c>
      <c r="I21" s="179">
        <f t="shared" si="2"/>
        <v>92</v>
      </c>
      <c r="J21" s="170">
        <f t="shared" si="2"/>
        <v>-0.47764137959064179</v>
      </c>
    </row>
    <row r="22" spans="1:10" ht="30" customHeight="1">
      <c r="A22" s="370" t="s">
        <v>127</v>
      </c>
      <c r="B22" s="370"/>
      <c r="C22" s="370"/>
      <c r="D22" s="370"/>
      <c r="E22" s="370"/>
      <c r="F22" s="370"/>
      <c r="G22" s="370"/>
      <c r="H22" s="370"/>
      <c r="I22" s="370"/>
      <c r="J22" s="370"/>
    </row>
  </sheetData>
  <mergeCells count="11">
    <mergeCell ref="B7:C7"/>
    <mergeCell ref="E7:F7"/>
    <mergeCell ref="H7:I7"/>
    <mergeCell ref="A22:J22"/>
    <mergeCell ref="A5:A6"/>
    <mergeCell ref="B5:D5"/>
    <mergeCell ref="E5:G5"/>
    <mergeCell ref="H5:J5"/>
    <mergeCell ref="C6:D6"/>
    <mergeCell ref="F6:G6"/>
    <mergeCell ref="I6:J6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1200" verticalDpi="1200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2"/>
  <sheetViews>
    <sheetView workbookViewId="0"/>
  </sheetViews>
  <sheetFormatPr baseColWidth="10" defaultColWidth="10.81640625" defaultRowHeight="11.5"/>
  <cols>
    <col min="1" max="1" width="18.81640625" style="3" customWidth="1"/>
    <col min="2" max="10" width="10.54296875" style="3" customWidth="1"/>
    <col min="11" max="16384" width="10.81640625" style="3"/>
  </cols>
  <sheetData>
    <row r="1" spans="1:10" s="5" customFormat="1" ht="20.25" customHeight="1">
      <c r="A1" s="4" t="s">
        <v>0</v>
      </c>
      <c r="B1" s="4"/>
      <c r="C1" s="4"/>
      <c r="E1" s="4"/>
      <c r="F1" s="4"/>
      <c r="H1" s="4"/>
      <c r="I1" s="4"/>
    </row>
    <row r="2" spans="1:10" s="2" customFormat="1" ht="12.5">
      <c r="A2" s="1"/>
      <c r="B2" s="1"/>
      <c r="C2" s="1"/>
      <c r="E2" s="1"/>
      <c r="F2" s="1"/>
      <c r="H2" s="1"/>
      <c r="I2" s="1"/>
    </row>
    <row r="3" spans="1:10" s="2" customFormat="1" ht="14.65" customHeight="1">
      <c r="A3" s="9" t="s">
        <v>301</v>
      </c>
      <c r="B3" s="9"/>
      <c r="C3" s="9"/>
      <c r="E3" s="9"/>
      <c r="F3" s="9"/>
      <c r="H3" s="9"/>
      <c r="I3" s="9"/>
    </row>
    <row r="4" spans="1:10" ht="14.65" customHeight="1" thickBot="1"/>
    <row r="5" spans="1:10" s="11" customFormat="1" ht="24.75" customHeight="1" thickBot="1">
      <c r="A5" s="389" t="s">
        <v>16</v>
      </c>
      <c r="B5" s="390">
        <v>2011</v>
      </c>
      <c r="C5" s="390"/>
      <c r="D5" s="390"/>
      <c r="E5" s="390">
        <v>2015</v>
      </c>
      <c r="F5" s="390"/>
      <c r="G5" s="390"/>
      <c r="H5" s="390" t="s">
        <v>11</v>
      </c>
      <c r="I5" s="390"/>
      <c r="J5" s="390"/>
    </row>
    <row r="6" spans="1:10" s="11" customFormat="1" ht="45" customHeight="1" thickBot="1">
      <c r="A6" s="389"/>
      <c r="B6" s="24" t="s">
        <v>54</v>
      </c>
      <c r="C6" s="389" t="s">
        <v>112</v>
      </c>
      <c r="D6" s="389"/>
      <c r="E6" s="199" t="s">
        <v>54</v>
      </c>
      <c r="F6" s="389" t="s">
        <v>112</v>
      </c>
      <c r="G6" s="389"/>
      <c r="H6" s="199" t="s">
        <v>54</v>
      </c>
      <c r="I6" s="389" t="s">
        <v>112</v>
      </c>
      <c r="J6" s="389"/>
    </row>
    <row r="7" spans="1:10" ht="14.65" customHeight="1" thickBot="1">
      <c r="A7" s="176"/>
      <c r="B7" s="362" t="s">
        <v>5</v>
      </c>
      <c r="C7" s="362"/>
      <c r="D7" s="134" t="s">
        <v>50</v>
      </c>
      <c r="E7" s="362" t="s">
        <v>5</v>
      </c>
      <c r="F7" s="362"/>
      <c r="G7" s="134" t="s">
        <v>50</v>
      </c>
      <c r="H7" s="362" t="s">
        <v>5</v>
      </c>
      <c r="I7" s="362"/>
      <c r="J7" s="134" t="s">
        <v>50</v>
      </c>
    </row>
    <row r="8" spans="1:10" ht="14.65" customHeight="1" thickBot="1">
      <c r="A8" s="13" t="s">
        <v>1</v>
      </c>
      <c r="B8" s="146">
        <f>B9+B10+B16</f>
        <v>1122566</v>
      </c>
      <c r="C8" s="146">
        <f>C9+C10+C16</f>
        <v>186840</v>
      </c>
      <c r="D8" s="143">
        <f>C8*100/B8</f>
        <v>16.644010240823256</v>
      </c>
      <c r="E8" s="146">
        <f>E9+E10+E16</f>
        <v>1210625</v>
      </c>
      <c r="F8" s="146">
        <f>F9+F10+F16</f>
        <v>215883</v>
      </c>
      <c r="G8" s="143">
        <f>F8*100/E8</f>
        <v>17.832359318533815</v>
      </c>
      <c r="H8" s="177">
        <f>E8-B8</f>
        <v>88059</v>
      </c>
      <c r="I8" s="177">
        <f>F8-C8</f>
        <v>29043</v>
      </c>
      <c r="J8" s="167">
        <f>G8-D8</f>
        <v>1.1883490777105585</v>
      </c>
    </row>
    <row r="9" spans="1:10" ht="14.65" customHeight="1" thickBot="1">
      <c r="A9" s="14" t="s">
        <v>4</v>
      </c>
      <c r="B9" s="23">
        <v>138161</v>
      </c>
      <c r="C9" s="23">
        <v>12558</v>
      </c>
      <c r="D9" s="21">
        <f>C9*100/B9</f>
        <v>9.0893957050108209</v>
      </c>
      <c r="E9" s="23">
        <v>183447</v>
      </c>
      <c r="F9" s="23">
        <v>21256</v>
      </c>
      <c r="G9" s="21">
        <f t="shared" ref="G9:G21" si="0">F9*100/E9</f>
        <v>11.586997879496531</v>
      </c>
      <c r="H9" s="52">
        <f t="shared" ref="H9:J21" si="1">E9-B9</f>
        <v>45286</v>
      </c>
      <c r="I9" s="52">
        <f t="shared" si="1"/>
        <v>8698</v>
      </c>
      <c r="J9" s="72">
        <f t="shared" si="1"/>
        <v>2.49760217448571</v>
      </c>
    </row>
    <row r="10" spans="1:10" ht="14.65" customHeight="1" thickBot="1">
      <c r="A10" s="84" t="s">
        <v>24</v>
      </c>
      <c r="B10" s="144">
        <f>SUM(B11:B15)</f>
        <v>767939</v>
      </c>
      <c r="C10" s="144">
        <f>SUM(C11:C15)</f>
        <v>151906</v>
      </c>
      <c r="D10" s="20">
        <f t="shared" ref="D10:D21" si="2">C10*100/B10</f>
        <v>19.780998230328191</v>
      </c>
      <c r="E10" s="144">
        <f>SUM(E11:E15)</f>
        <v>792310</v>
      </c>
      <c r="F10" s="144">
        <f>SUM(F11:F15)</f>
        <v>168435</v>
      </c>
      <c r="G10" s="20">
        <f t="shared" si="0"/>
        <v>21.258724489151973</v>
      </c>
      <c r="H10" s="178">
        <f t="shared" si="1"/>
        <v>24371</v>
      </c>
      <c r="I10" s="178">
        <f t="shared" si="1"/>
        <v>16529</v>
      </c>
      <c r="J10" s="168">
        <f t="shared" si="1"/>
        <v>1.4777262588237825</v>
      </c>
    </row>
    <row r="11" spans="1:10" ht="14.65" customHeight="1" thickBot="1">
      <c r="A11" s="19" t="s">
        <v>17</v>
      </c>
      <c r="B11" s="147">
        <v>203765</v>
      </c>
      <c r="C11" s="147">
        <v>39115</v>
      </c>
      <c r="D11" s="21">
        <f t="shared" si="2"/>
        <v>19.196132800039262</v>
      </c>
      <c r="E11" s="147">
        <v>210307</v>
      </c>
      <c r="F11" s="147">
        <v>42626</v>
      </c>
      <c r="G11" s="21">
        <f t="shared" si="0"/>
        <v>20.268464673073176</v>
      </c>
      <c r="H11" s="179">
        <f t="shared" si="1"/>
        <v>6542</v>
      </c>
      <c r="I11" s="179">
        <f t="shared" si="1"/>
        <v>3511</v>
      </c>
      <c r="J11" s="170">
        <f t="shared" si="1"/>
        <v>1.0723318730339138</v>
      </c>
    </row>
    <row r="12" spans="1:10" ht="14.65" customHeight="1" thickBot="1">
      <c r="A12" s="17" t="s">
        <v>18</v>
      </c>
      <c r="B12" s="144">
        <v>220676</v>
      </c>
      <c r="C12" s="144">
        <v>45594</v>
      </c>
      <c r="D12" s="20">
        <f t="shared" si="2"/>
        <v>20.661059653066033</v>
      </c>
      <c r="E12" s="144">
        <v>232562</v>
      </c>
      <c r="F12" s="144">
        <v>50986</v>
      </c>
      <c r="G12" s="20">
        <f t="shared" si="0"/>
        <v>21.923616067973271</v>
      </c>
      <c r="H12" s="178">
        <f t="shared" si="1"/>
        <v>11886</v>
      </c>
      <c r="I12" s="178">
        <f t="shared" si="1"/>
        <v>5392</v>
      </c>
      <c r="J12" s="168">
        <f t="shared" si="1"/>
        <v>1.2625564149072375</v>
      </c>
    </row>
    <row r="13" spans="1:10" ht="14.65" customHeight="1" thickBot="1">
      <c r="A13" s="19" t="s">
        <v>19</v>
      </c>
      <c r="B13" s="147">
        <v>224649</v>
      </c>
      <c r="C13" s="147">
        <v>44771</v>
      </c>
      <c r="D13" s="21">
        <f t="shared" si="2"/>
        <v>19.929311948862448</v>
      </c>
      <c r="E13" s="147">
        <v>231520</v>
      </c>
      <c r="F13" s="147">
        <v>50191</v>
      </c>
      <c r="G13" s="21">
        <f t="shared" si="0"/>
        <v>21.678904630269525</v>
      </c>
      <c r="H13" s="179">
        <f t="shared" si="1"/>
        <v>6871</v>
      </c>
      <c r="I13" s="179">
        <f t="shared" si="1"/>
        <v>5420</v>
      </c>
      <c r="J13" s="170">
        <f t="shared" si="1"/>
        <v>1.7495926814070764</v>
      </c>
    </row>
    <row r="14" spans="1:10" ht="14.65" customHeight="1" thickBot="1">
      <c r="A14" s="17" t="s">
        <v>20</v>
      </c>
      <c r="B14" s="144">
        <v>116303</v>
      </c>
      <c r="C14" s="144">
        <v>21810</v>
      </c>
      <c r="D14" s="20">
        <f t="shared" si="2"/>
        <v>18.752740685966828</v>
      </c>
      <c r="E14" s="144">
        <v>116488</v>
      </c>
      <c r="F14" s="144">
        <v>24259</v>
      </c>
      <c r="G14" s="20">
        <f t="shared" si="0"/>
        <v>20.825321063113797</v>
      </c>
      <c r="H14" s="178">
        <f t="shared" si="1"/>
        <v>185</v>
      </c>
      <c r="I14" s="178">
        <f t="shared" si="1"/>
        <v>2449</v>
      </c>
      <c r="J14" s="168">
        <f t="shared" si="1"/>
        <v>2.07258037714697</v>
      </c>
    </row>
    <row r="15" spans="1:10" ht="14.65" customHeight="1" thickBot="1">
      <c r="A15" s="145" t="s">
        <v>60</v>
      </c>
      <c r="B15" s="23">
        <v>2546</v>
      </c>
      <c r="C15" s="23">
        <v>616</v>
      </c>
      <c r="D15" s="21">
        <f t="shared" si="2"/>
        <v>24.194815396700708</v>
      </c>
      <c r="E15" s="23">
        <v>1433</v>
      </c>
      <c r="F15" s="23">
        <v>373</v>
      </c>
      <c r="G15" s="21">
        <f t="shared" si="0"/>
        <v>26.02930914166085</v>
      </c>
      <c r="H15" s="52">
        <f t="shared" si="1"/>
        <v>-1113</v>
      </c>
      <c r="I15" s="52">
        <f t="shared" si="1"/>
        <v>-243</v>
      </c>
      <c r="J15" s="72">
        <f t="shared" si="1"/>
        <v>1.8344937449601417</v>
      </c>
    </row>
    <row r="16" spans="1:10" ht="14.65" customHeight="1" thickBot="1">
      <c r="A16" s="84" t="s">
        <v>12</v>
      </c>
      <c r="B16" s="144">
        <f>SUM(B17:B21)</f>
        <v>216466</v>
      </c>
      <c r="C16" s="144">
        <f>SUM(C17:C21)</f>
        <v>22376</v>
      </c>
      <c r="D16" s="20">
        <f t="shared" si="2"/>
        <v>10.336958229005941</v>
      </c>
      <c r="E16" s="144">
        <f>SUM(E17:E21)</f>
        <v>234868</v>
      </c>
      <c r="F16" s="144">
        <f>SUM(F17:F21)</f>
        <v>26192</v>
      </c>
      <c r="G16" s="20">
        <f t="shared" si="0"/>
        <v>11.151795902379209</v>
      </c>
      <c r="H16" s="178">
        <f t="shared" si="1"/>
        <v>18402</v>
      </c>
      <c r="I16" s="178">
        <f t="shared" si="1"/>
        <v>3816</v>
      </c>
      <c r="J16" s="168">
        <f t="shared" si="1"/>
        <v>0.81483767337326896</v>
      </c>
    </row>
    <row r="17" spans="1:10" ht="14.65" customHeight="1" thickBot="1">
      <c r="A17" s="19" t="s">
        <v>113</v>
      </c>
      <c r="B17" s="147">
        <v>26237</v>
      </c>
      <c r="C17" s="147">
        <v>3003</v>
      </c>
      <c r="D17" s="21">
        <f t="shared" si="2"/>
        <v>11.445668330982963</v>
      </c>
      <c r="E17" s="147">
        <v>27251</v>
      </c>
      <c r="F17" s="147">
        <v>3051</v>
      </c>
      <c r="G17" s="21">
        <f t="shared" si="0"/>
        <v>11.195919415801255</v>
      </c>
      <c r="H17" s="179">
        <f t="shared" si="1"/>
        <v>1014</v>
      </c>
      <c r="I17" s="179">
        <f t="shared" si="1"/>
        <v>48</v>
      </c>
      <c r="J17" s="170">
        <f t="shared" si="1"/>
        <v>-0.2497489151817085</v>
      </c>
    </row>
    <row r="18" spans="1:10" ht="14.65" customHeight="1" thickBot="1">
      <c r="A18" s="17" t="s">
        <v>21</v>
      </c>
      <c r="B18" s="144">
        <v>57373</v>
      </c>
      <c r="C18" s="144">
        <v>5731</v>
      </c>
      <c r="D18" s="20">
        <f t="shared" si="2"/>
        <v>9.9890192250710257</v>
      </c>
      <c r="E18" s="144">
        <v>63520</v>
      </c>
      <c r="F18" s="144">
        <v>6847</v>
      </c>
      <c r="G18" s="20">
        <f t="shared" si="0"/>
        <v>10.779282115869018</v>
      </c>
      <c r="H18" s="178">
        <f t="shared" si="1"/>
        <v>6147</v>
      </c>
      <c r="I18" s="178">
        <f t="shared" si="1"/>
        <v>1116</v>
      </c>
      <c r="J18" s="168">
        <f t="shared" si="1"/>
        <v>0.79026289079799206</v>
      </c>
    </row>
    <row r="19" spans="1:10" ht="14.65" customHeight="1" thickBot="1">
      <c r="A19" s="19" t="s">
        <v>55</v>
      </c>
      <c r="B19" s="147">
        <v>53508</v>
      </c>
      <c r="C19" s="147">
        <v>5476</v>
      </c>
      <c r="D19" s="21">
        <f t="shared" si="2"/>
        <v>10.233983703371459</v>
      </c>
      <c r="E19" s="147">
        <v>57503</v>
      </c>
      <c r="F19" s="147">
        <v>6406</v>
      </c>
      <c r="G19" s="21">
        <f t="shared" si="0"/>
        <v>11.140288332782637</v>
      </c>
      <c r="H19" s="179">
        <f t="shared" si="1"/>
        <v>3995</v>
      </c>
      <c r="I19" s="179">
        <f t="shared" si="1"/>
        <v>930</v>
      </c>
      <c r="J19" s="170">
        <f t="shared" si="1"/>
        <v>0.90630462941117784</v>
      </c>
    </row>
    <row r="20" spans="1:10" s="283" customFormat="1" ht="14.65" customHeight="1" thickBot="1">
      <c r="A20" s="17" t="s">
        <v>56</v>
      </c>
      <c r="B20" s="271">
        <v>45851</v>
      </c>
      <c r="C20" s="271">
        <v>4368</v>
      </c>
      <c r="D20" s="255">
        <f>C20*100/B20</f>
        <v>9.5265097816841511</v>
      </c>
      <c r="E20" s="271">
        <v>50613</v>
      </c>
      <c r="F20" s="271">
        <v>5474</v>
      </c>
      <c r="G20" s="255">
        <f t="shared" si="0"/>
        <v>10.815403157291605</v>
      </c>
      <c r="H20" s="178">
        <f t="shared" si="1"/>
        <v>4762</v>
      </c>
      <c r="I20" s="178">
        <f t="shared" si="1"/>
        <v>1106</v>
      </c>
      <c r="J20" s="168">
        <f t="shared" si="1"/>
        <v>1.2888933756074543</v>
      </c>
    </row>
    <row r="21" spans="1:10" ht="14.65" customHeight="1" thickBot="1">
      <c r="A21" s="19" t="s">
        <v>114</v>
      </c>
      <c r="B21" s="273">
        <v>33497</v>
      </c>
      <c r="C21" s="273">
        <v>3798</v>
      </c>
      <c r="D21" s="256">
        <f t="shared" si="2"/>
        <v>11.338328805564677</v>
      </c>
      <c r="E21" s="273">
        <v>35981</v>
      </c>
      <c r="F21" s="273">
        <v>4414</v>
      </c>
      <c r="G21" s="256">
        <f t="shared" si="0"/>
        <v>12.267585670214835</v>
      </c>
      <c r="H21" s="179">
        <f t="shared" si="1"/>
        <v>2484</v>
      </c>
      <c r="I21" s="179">
        <f t="shared" si="1"/>
        <v>616</v>
      </c>
      <c r="J21" s="170">
        <f t="shared" si="1"/>
        <v>0.92925686465015822</v>
      </c>
    </row>
    <row r="22" spans="1:10" ht="25.15" customHeight="1">
      <c r="A22" s="370" t="s">
        <v>127</v>
      </c>
      <c r="B22" s="370"/>
      <c r="C22" s="370"/>
      <c r="D22" s="370"/>
      <c r="E22" s="370"/>
      <c r="F22" s="370"/>
      <c r="G22" s="370"/>
      <c r="H22" s="370"/>
      <c r="I22" s="370"/>
      <c r="J22" s="370"/>
    </row>
  </sheetData>
  <mergeCells count="11">
    <mergeCell ref="B7:C7"/>
    <mergeCell ref="E7:F7"/>
    <mergeCell ref="H7:I7"/>
    <mergeCell ref="A22:J22"/>
    <mergeCell ref="A5:A6"/>
    <mergeCell ref="B5:D5"/>
    <mergeCell ref="E5:G5"/>
    <mergeCell ref="H5:J5"/>
    <mergeCell ref="C6:D6"/>
    <mergeCell ref="F6:G6"/>
    <mergeCell ref="I6:J6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1200" verticalDpi="1200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2"/>
  <sheetViews>
    <sheetView workbookViewId="0"/>
  </sheetViews>
  <sheetFormatPr baseColWidth="10" defaultColWidth="10.81640625" defaultRowHeight="11.5"/>
  <cols>
    <col min="1" max="1" width="18.81640625" style="3" customWidth="1"/>
    <col min="2" max="10" width="10.54296875" style="3" customWidth="1"/>
    <col min="11" max="16384" width="10.81640625" style="3"/>
  </cols>
  <sheetData>
    <row r="1" spans="1:10" s="5" customFormat="1" ht="20.25" customHeight="1">
      <c r="A1" s="4" t="s">
        <v>0</v>
      </c>
      <c r="B1" s="4"/>
      <c r="C1" s="4"/>
      <c r="E1" s="4"/>
      <c r="F1" s="4"/>
      <c r="H1" s="4"/>
      <c r="I1" s="4"/>
    </row>
    <row r="2" spans="1:10" s="2" customFormat="1" ht="12.5">
      <c r="A2" s="1"/>
      <c r="B2" s="1"/>
      <c r="C2" s="1"/>
      <c r="E2" s="1"/>
      <c r="F2" s="1"/>
      <c r="H2" s="1"/>
      <c r="I2" s="1"/>
    </row>
    <row r="3" spans="1:10" s="2" customFormat="1" ht="14.65" customHeight="1">
      <c r="A3" s="9" t="s">
        <v>302</v>
      </c>
      <c r="B3" s="9"/>
      <c r="C3" s="9"/>
      <c r="E3" s="9"/>
      <c r="F3" s="9"/>
      <c r="H3" s="9"/>
      <c r="I3" s="9"/>
    </row>
    <row r="4" spans="1:10" ht="14.65" customHeight="1" thickBot="1"/>
    <row r="5" spans="1:10" s="11" customFormat="1" ht="24.75" customHeight="1" thickBot="1">
      <c r="A5" s="389" t="s">
        <v>16</v>
      </c>
      <c r="B5" s="390">
        <v>2011</v>
      </c>
      <c r="C5" s="390"/>
      <c r="D5" s="390"/>
      <c r="E5" s="390">
        <v>2015</v>
      </c>
      <c r="F5" s="390"/>
      <c r="G5" s="390"/>
      <c r="H5" s="390" t="s">
        <v>11</v>
      </c>
      <c r="I5" s="390"/>
      <c r="J5" s="390"/>
    </row>
    <row r="6" spans="1:10" s="11" customFormat="1" ht="45" customHeight="1" thickBot="1">
      <c r="A6" s="389"/>
      <c r="B6" s="24" t="s">
        <v>54</v>
      </c>
      <c r="C6" s="389" t="s">
        <v>112</v>
      </c>
      <c r="D6" s="389"/>
      <c r="E6" s="199" t="s">
        <v>54</v>
      </c>
      <c r="F6" s="389" t="s">
        <v>112</v>
      </c>
      <c r="G6" s="389"/>
      <c r="H6" s="199" t="s">
        <v>54</v>
      </c>
      <c r="I6" s="389" t="s">
        <v>112</v>
      </c>
      <c r="J6" s="389"/>
    </row>
    <row r="7" spans="1:10" ht="14.65" customHeight="1" thickBot="1">
      <c r="A7" s="176"/>
      <c r="B7" s="362" t="s">
        <v>5</v>
      </c>
      <c r="C7" s="362"/>
      <c r="D7" s="134" t="s">
        <v>50</v>
      </c>
      <c r="E7" s="362" t="s">
        <v>5</v>
      </c>
      <c r="F7" s="362"/>
      <c r="G7" s="134" t="s">
        <v>50</v>
      </c>
      <c r="H7" s="362" t="s">
        <v>5</v>
      </c>
      <c r="I7" s="362"/>
      <c r="J7" s="134" t="s">
        <v>50</v>
      </c>
    </row>
    <row r="8" spans="1:10" ht="14.65" customHeight="1" thickBot="1">
      <c r="A8" s="13" t="s">
        <v>1</v>
      </c>
      <c r="B8" s="146">
        <f>B9+B10+B16</f>
        <v>510018</v>
      </c>
      <c r="C8" s="146">
        <f>C9+C10+C16</f>
        <v>84679</v>
      </c>
      <c r="D8" s="143">
        <f>C8*100/B8</f>
        <v>16.603139497037361</v>
      </c>
      <c r="E8" s="146">
        <f>E9+E10+E16</f>
        <v>524512</v>
      </c>
      <c r="F8" s="146">
        <f>F9+F10+F16</f>
        <v>90008</v>
      </c>
      <c r="G8" s="143">
        <f>F8*100/E8</f>
        <v>17.160331889451527</v>
      </c>
      <c r="H8" s="177">
        <f>E8-B8</f>
        <v>14494</v>
      </c>
      <c r="I8" s="177">
        <f>F8-C8</f>
        <v>5329</v>
      </c>
      <c r="J8" s="167">
        <f>G8-D8</f>
        <v>0.55719239241416574</v>
      </c>
    </row>
    <row r="9" spans="1:10" ht="14.65" customHeight="1" thickBot="1">
      <c r="A9" s="14" t="s">
        <v>4</v>
      </c>
      <c r="B9" s="23">
        <v>58659</v>
      </c>
      <c r="C9" s="23">
        <v>5846</v>
      </c>
      <c r="D9" s="21">
        <f t="shared" ref="D9:D19" si="0">C9*100/B9</f>
        <v>9.9660751120885109</v>
      </c>
      <c r="E9" s="23">
        <v>85220</v>
      </c>
      <c r="F9" s="23">
        <v>10352</v>
      </c>
      <c r="G9" s="21">
        <f t="shared" ref="G9:G21" si="1">F9*100/E9</f>
        <v>12.147383243370101</v>
      </c>
      <c r="H9" s="52">
        <f t="shared" ref="H9:J21" si="2">E9-B9</f>
        <v>26561</v>
      </c>
      <c r="I9" s="52">
        <f t="shared" si="2"/>
        <v>4506</v>
      </c>
      <c r="J9" s="72">
        <f t="shared" si="2"/>
        <v>2.1813081312815896</v>
      </c>
    </row>
    <row r="10" spans="1:10" ht="14.65" customHeight="1" thickBot="1">
      <c r="A10" s="84" t="s">
        <v>24</v>
      </c>
      <c r="B10" s="144">
        <f>SUM(B11:B15)</f>
        <v>413563</v>
      </c>
      <c r="C10" s="144">
        <f>SUM(C11:C15)</f>
        <v>74302</v>
      </c>
      <c r="D10" s="20">
        <f t="shared" si="0"/>
        <v>17.966307430790472</v>
      </c>
      <c r="E10" s="144">
        <f>SUM(E11:E15)</f>
        <v>397884</v>
      </c>
      <c r="F10" s="144">
        <f>SUM(F11:F15)</f>
        <v>75193</v>
      </c>
      <c r="G10" s="20">
        <f t="shared" si="1"/>
        <v>18.89822159222286</v>
      </c>
      <c r="H10" s="178">
        <f t="shared" si="2"/>
        <v>-15679</v>
      </c>
      <c r="I10" s="178">
        <f t="shared" si="2"/>
        <v>891</v>
      </c>
      <c r="J10" s="168">
        <f t="shared" si="2"/>
        <v>0.93191416143238825</v>
      </c>
    </row>
    <row r="11" spans="1:10" ht="14.65" customHeight="1" thickBot="1">
      <c r="A11" s="19" t="s">
        <v>17</v>
      </c>
      <c r="B11" s="147">
        <v>107121</v>
      </c>
      <c r="C11" s="147">
        <v>19169</v>
      </c>
      <c r="D11" s="21">
        <f t="shared" si="0"/>
        <v>17.894717188973218</v>
      </c>
      <c r="E11" s="147">
        <v>105694</v>
      </c>
      <c r="F11" s="147">
        <v>19787</v>
      </c>
      <c r="G11" s="21">
        <f t="shared" si="1"/>
        <v>18.721024845308154</v>
      </c>
      <c r="H11" s="179">
        <f t="shared" si="2"/>
        <v>-1427</v>
      </c>
      <c r="I11" s="179">
        <f t="shared" si="2"/>
        <v>618</v>
      </c>
      <c r="J11" s="170">
        <f t="shared" si="2"/>
        <v>0.82630765633493652</v>
      </c>
    </row>
    <row r="12" spans="1:10" ht="14.65" customHeight="1" thickBot="1">
      <c r="A12" s="17" t="s">
        <v>18</v>
      </c>
      <c r="B12" s="144">
        <v>120416</v>
      </c>
      <c r="C12" s="144">
        <v>22440</v>
      </c>
      <c r="D12" s="20">
        <f t="shared" si="0"/>
        <v>18.635397289396757</v>
      </c>
      <c r="E12" s="144">
        <v>117439</v>
      </c>
      <c r="F12" s="144">
        <v>22334</v>
      </c>
      <c r="G12" s="20">
        <f t="shared" si="1"/>
        <v>19.017532506237281</v>
      </c>
      <c r="H12" s="178">
        <f t="shared" si="2"/>
        <v>-2977</v>
      </c>
      <c r="I12" s="178">
        <f t="shared" si="2"/>
        <v>-106</v>
      </c>
      <c r="J12" s="168">
        <f t="shared" si="2"/>
        <v>0.38213521684052409</v>
      </c>
    </row>
    <row r="13" spans="1:10" ht="14.65" customHeight="1" thickBot="1">
      <c r="A13" s="19" t="s">
        <v>19</v>
      </c>
      <c r="B13" s="147">
        <v>122074</v>
      </c>
      <c r="C13" s="147">
        <v>21836</v>
      </c>
      <c r="D13" s="21">
        <f t="shared" si="0"/>
        <v>17.887510854072119</v>
      </c>
      <c r="E13" s="147">
        <v>116752</v>
      </c>
      <c r="F13" s="147">
        <v>22317</v>
      </c>
      <c r="G13" s="21">
        <f t="shared" si="1"/>
        <v>19.114875976428671</v>
      </c>
      <c r="H13" s="179">
        <f t="shared" si="2"/>
        <v>-5322</v>
      </c>
      <c r="I13" s="179">
        <f t="shared" si="2"/>
        <v>481</v>
      </c>
      <c r="J13" s="170">
        <f t="shared" si="2"/>
        <v>1.2273651223565523</v>
      </c>
    </row>
    <row r="14" spans="1:10" ht="14.65" customHeight="1" thickBot="1">
      <c r="A14" s="17" t="s">
        <v>20</v>
      </c>
      <c r="B14" s="144">
        <v>62691</v>
      </c>
      <c r="C14" s="144">
        <v>10641</v>
      </c>
      <c r="D14" s="20">
        <f t="shared" si="0"/>
        <v>16.973728286356895</v>
      </c>
      <c r="E14" s="144">
        <v>57116</v>
      </c>
      <c r="F14" s="144">
        <v>10569</v>
      </c>
      <c r="G14" s="20">
        <f t="shared" si="1"/>
        <v>18.504447090132363</v>
      </c>
      <c r="H14" s="178">
        <f t="shared" si="2"/>
        <v>-5575</v>
      </c>
      <c r="I14" s="178">
        <f t="shared" si="2"/>
        <v>-72</v>
      </c>
      <c r="J14" s="168">
        <f t="shared" si="2"/>
        <v>1.5307188037754678</v>
      </c>
    </row>
    <row r="15" spans="1:10" ht="14.65" customHeight="1" thickBot="1">
      <c r="A15" s="145" t="s">
        <v>60</v>
      </c>
      <c r="B15" s="23">
        <v>1261</v>
      </c>
      <c r="C15" s="23">
        <v>216</v>
      </c>
      <c r="D15" s="21">
        <f t="shared" si="0"/>
        <v>17.129262490087232</v>
      </c>
      <c r="E15" s="23">
        <v>883</v>
      </c>
      <c r="F15" s="23">
        <v>186</v>
      </c>
      <c r="G15" s="21">
        <f t="shared" si="1"/>
        <v>21.064552661381654</v>
      </c>
      <c r="H15" s="52">
        <f t="shared" si="2"/>
        <v>-378</v>
      </c>
      <c r="I15" s="52">
        <f t="shared" si="2"/>
        <v>-30</v>
      </c>
      <c r="J15" s="72">
        <f t="shared" si="2"/>
        <v>3.9352901712944224</v>
      </c>
    </row>
    <row r="16" spans="1:10" ht="14.65" customHeight="1" thickBot="1">
      <c r="A16" s="84" t="s">
        <v>12</v>
      </c>
      <c r="B16" s="144">
        <f>SUM(B17:B21)</f>
        <v>37796</v>
      </c>
      <c r="C16" s="144">
        <f>SUM(C17:C21)</f>
        <v>4531</v>
      </c>
      <c r="D16" s="20">
        <f t="shared" si="0"/>
        <v>11.988041062546301</v>
      </c>
      <c r="E16" s="144">
        <f>SUM(E17:E21)</f>
        <v>41408</v>
      </c>
      <c r="F16" s="144">
        <f>SUM(F17:F21)</f>
        <v>4463</v>
      </c>
      <c r="G16" s="20">
        <f t="shared" si="1"/>
        <v>10.778110510046368</v>
      </c>
      <c r="H16" s="178">
        <f t="shared" si="2"/>
        <v>3612</v>
      </c>
      <c r="I16" s="178">
        <f t="shared" si="2"/>
        <v>-68</v>
      </c>
      <c r="J16" s="168">
        <f t="shared" si="2"/>
        <v>-1.2099305524999338</v>
      </c>
    </row>
    <row r="17" spans="1:10" ht="14.65" customHeight="1" thickBot="1">
      <c r="A17" s="19" t="s">
        <v>113</v>
      </c>
      <c r="B17" s="147">
        <v>5184</v>
      </c>
      <c r="C17" s="147">
        <v>609</v>
      </c>
      <c r="D17" s="21">
        <f t="shared" si="0"/>
        <v>11.747685185185185</v>
      </c>
      <c r="E17" s="147">
        <v>5119</v>
      </c>
      <c r="F17" s="147">
        <v>555</v>
      </c>
      <c r="G17" s="21">
        <f t="shared" si="1"/>
        <v>10.841961320570423</v>
      </c>
      <c r="H17" s="179">
        <f t="shared" si="2"/>
        <v>-65</v>
      </c>
      <c r="I17" s="179">
        <f t="shared" si="2"/>
        <v>-54</v>
      </c>
      <c r="J17" s="170">
        <f t="shared" si="2"/>
        <v>-0.90572386461476206</v>
      </c>
    </row>
    <row r="18" spans="1:10" ht="14.65" customHeight="1" thickBot="1">
      <c r="A18" s="17" t="s">
        <v>21</v>
      </c>
      <c r="B18" s="144">
        <v>10206</v>
      </c>
      <c r="C18" s="144">
        <v>1126</v>
      </c>
      <c r="D18" s="20">
        <f t="shared" si="0"/>
        <v>11.032725847540663</v>
      </c>
      <c r="E18" s="144">
        <v>11327</v>
      </c>
      <c r="F18" s="144">
        <v>1180</v>
      </c>
      <c r="G18" s="20">
        <f t="shared" si="1"/>
        <v>10.417586298225478</v>
      </c>
      <c r="H18" s="178">
        <f t="shared" si="2"/>
        <v>1121</v>
      </c>
      <c r="I18" s="178">
        <f t="shared" si="2"/>
        <v>54</v>
      </c>
      <c r="J18" s="168">
        <f t="shared" si="2"/>
        <v>-0.61513954931518455</v>
      </c>
    </row>
    <row r="19" spans="1:10" ht="14.65" customHeight="1" thickBot="1">
      <c r="A19" s="19" t="s">
        <v>55</v>
      </c>
      <c r="B19" s="147">
        <v>9133</v>
      </c>
      <c r="C19" s="147">
        <v>1043</v>
      </c>
      <c r="D19" s="21">
        <f t="shared" si="0"/>
        <v>11.420124822073799</v>
      </c>
      <c r="E19" s="147">
        <v>9974</v>
      </c>
      <c r="F19" s="147">
        <v>1072</v>
      </c>
      <c r="G19" s="21">
        <f t="shared" si="1"/>
        <v>10.747944656105876</v>
      </c>
      <c r="H19" s="179">
        <f t="shared" si="2"/>
        <v>841</v>
      </c>
      <c r="I19" s="179">
        <f t="shared" si="2"/>
        <v>29</v>
      </c>
      <c r="J19" s="170">
        <f t="shared" si="2"/>
        <v>-0.67218016596792296</v>
      </c>
    </row>
    <row r="20" spans="1:10" s="283" customFormat="1" ht="14.65" customHeight="1" thickBot="1">
      <c r="A20" s="17" t="s">
        <v>56</v>
      </c>
      <c r="B20" s="271">
        <v>7481</v>
      </c>
      <c r="C20" s="271">
        <v>907</v>
      </c>
      <c r="D20" s="255">
        <f>C20*100/B20</f>
        <v>12.124047587220959</v>
      </c>
      <c r="E20" s="271">
        <v>8350</v>
      </c>
      <c r="F20" s="271">
        <v>872</v>
      </c>
      <c r="G20" s="255">
        <f t="shared" si="1"/>
        <v>10.44311377245509</v>
      </c>
      <c r="H20" s="178">
        <f t="shared" si="2"/>
        <v>869</v>
      </c>
      <c r="I20" s="178">
        <f t="shared" si="2"/>
        <v>-35</v>
      </c>
      <c r="J20" s="168">
        <f t="shared" si="2"/>
        <v>-1.6809338147658686</v>
      </c>
    </row>
    <row r="21" spans="1:10" ht="14.65" customHeight="1" thickBot="1">
      <c r="A21" s="19" t="s">
        <v>114</v>
      </c>
      <c r="B21" s="273">
        <v>5792</v>
      </c>
      <c r="C21" s="273">
        <v>846</v>
      </c>
      <c r="D21" s="256">
        <f t="shared" ref="D21" si="3">C21*100/B21</f>
        <v>14.606353591160222</v>
      </c>
      <c r="E21" s="273">
        <v>6638</v>
      </c>
      <c r="F21" s="273">
        <v>784</v>
      </c>
      <c r="G21" s="256">
        <f t="shared" si="1"/>
        <v>11.810786381440193</v>
      </c>
      <c r="H21" s="179">
        <f t="shared" si="2"/>
        <v>846</v>
      </c>
      <c r="I21" s="179">
        <f t="shared" si="2"/>
        <v>-62</v>
      </c>
      <c r="J21" s="170">
        <f t="shared" si="2"/>
        <v>-2.7955672097200281</v>
      </c>
    </row>
    <row r="22" spans="1:10" ht="25.15" customHeight="1">
      <c r="A22" s="370" t="s">
        <v>127</v>
      </c>
      <c r="B22" s="370"/>
      <c r="C22" s="370"/>
      <c r="D22" s="370"/>
      <c r="E22" s="370"/>
      <c r="F22" s="370"/>
      <c r="G22" s="370"/>
      <c r="H22" s="370"/>
      <c r="I22" s="370"/>
      <c r="J22" s="370"/>
    </row>
  </sheetData>
  <mergeCells count="11">
    <mergeCell ref="B7:C7"/>
    <mergeCell ref="E7:F7"/>
    <mergeCell ref="H7:I7"/>
    <mergeCell ref="A22:J22"/>
    <mergeCell ref="A5:A6"/>
    <mergeCell ref="B5:D5"/>
    <mergeCell ref="E5:G5"/>
    <mergeCell ref="H5:J5"/>
    <mergeCell ref="C6:D6"/>
    <mergeCell ref="F6:G6"/>
    <mergeCell ref="I6:J6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1200" verticalDpi="1200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2"/>
  <sheetViews>
    <sheetView workbookViewId="0"/>
  </sheetViews>
  <sheetFormatPr baseColWidth="10" defaultColWidth="10.81640625" defaultRowHeight="11.5"/>
  <cols>
    <col min="1" max="1" width="18.81640625" style="3" customWidth="1"/>
    <col min="2" max="10" width="10.54296875" style="3" customWidth="1"/>
    <col min="11" max="16384" width="10.81640625" style="3"/>
  </cols>
  <sheetData>
    <row r="1" spans="1:10" s="5" customFormat="1" ht="20.25" customHeight="1">
      <c r="A1" s="4" t="s">
        <v>0</v>
      </c>
      <c r="B1" s="4"/>
      <c r="C1" s="4"/>
      <c r="E1" s="4"/>
      <c r="F1" s="4"/>
      <c r="H1" s="4"/>
      <c r="I1" s="4"/>
    </row>
    <row r="2" spans="1:10" s="2" customFormat="1" ht="12.5">
      <c r="A2" s="1"/>
      <c r="B2" s="1"/>
      <c r="C2" s="1"/>
      <c r="E2" s="1"/>
      <c r="F2" s="1"/>
      <c r="H2" s="1"/>
      <c r="I2" s="1"/>
    </row>
    <row r="3" spans="1:10" s="2" customFormat="1" ht="14.65" customHeight="1">
      <c r="A3" s="9" t="s">
        <v>303</v>
      </c>
      <c r="B3" s="9"/>
      <c r="C3" s="9"/>
      <c r="E3" s="9"/>
      <c r="F3" s="9"/>
      <c r="H3" s="9"/>
      <c r="I3" s="9"/>
    </row>
    <row r="4" spans="1:10" ht="14.65" customHeight="1" thickBot="1"/>
    <row r="5" spans="1:10" s="11" customFormat="1" ht="24.75" customHeight="1" thickBot="1">
      <c r="A5" s="389" t="s">
        <v>16</v>
      </c>
      <c r="B5" s="390">
        <v>2011</v>
      </c>
      <c r="C5" s="390"/>
      <c r="D5" s="390"/>
      <c r="E5" s="390">
        <v>2015</v>
      </c>
      <c r="F5" s="390"/>
      <c r="G5" s="390"/>
      <c r="H5" s="390" t="s">
        <v>11</v>
      </c>
      <c r="I5" s="390"/>
      <c r="J5" s="390"/>
    </row>
    <row r="6" spans="1:10" s="11" customFormat="1" ht="45" customHeight="1" thickBot="1">
      <c r="A6" s="389"/>
      <c r="B6" s="24" t="s">
        <v>54</v>
      </c>
      <c r="C6" s="389" t="s">
        <v>112</v>
      </c>
      <c r="D6" s="389"/>
      <c r="E6" s="199" t="s">
        <v>54</v>
      </c>
      <c r="F6" s="389" t="s">
        <v>112</v>
      </c>
      <c r="G6" s="389"/>
      <c r="H6" s="199" t="s">
        <v>54</v>
      </c>
      <c r="I6" s="389" t="s">
        <v>112</v>
      </c>
      <c r="J6" s="389"/>
    </row>
    <row r="7" spans="1:10" ht="14.65" customHeight="1" thickBot="1">
      <c r="A7" s="176"/>
      <c r="B7" s="362" t="s">
        <v>5</v>
      </c>
      <c r="C7" s="362"/>
      <c r="D7" s="134" t="s">
        <v>50</v>
      </c>
      <c r="E7" s="362" t="s">
        <v>5</v>
      </c>
      <c r="F7" s="362"/>
      <c r="G7" s="134" t="s">
        <v>50</v>
      </c>
      <c r="H7" s="362" t="s">
        <v>5</v>
      </c>
      <c r="I7" s="362"/>
      <c r="J7" s="134" t="s">
        <v>50</v>
      </c>
    </row>
    <row r="8" spans="1:10" ht="14.65" customHeight="1" thickBot="1">
      <c r="A8" s="13" t="s">
        <v>1</v>
      </c>
      <c r="B8" s="146">
        <f>B9+B10+B16</f>
        <v>598433</v>
      </c>
      <c r="C8" s="146">
        <f>C9+C10+C16</f>
        <v>98673</v>
      </c>
      <c r="D8" s="143">
        <f>C8*100/B8</f>
        <v>16.488562629400452</v>
      </c>
      <c r="E8" s="146">
        <f>E9+E10+E16</f>
        <v>592162</v>
      </c>
      <c r="F8" s="146">
        <f>F9+F10+F16</f>
        <v>107404</v>
      </c>
      <c r="G8" s="143">
        <f>F8*100/E8</f>
        <v>18.137604236678477</v>
      </c>
      <c r="H8" s="177">
        <f>E8-B8</f>
        <v>-6271</v>
      </c>
      <c r="I8" s="177">
        <f>F8-C8</f>
        <v>8731</v>
      </c>
      <c r="J8" s="167">
        <f>G8-D8</f>
        <v>1.6490416072780256</v>
      </c>
    </row>
    <row r="9" spans="1:10" ht="14.65" customHeight="1" thickBot="1">
      <c r="A9" s="14" t="s">
        <v>4</v>
      </c>
      <c r="B9" s="23">
        <v>53767</v>
      </c>
      <c r="C9" s="23">
        <v>5676</v>
      </c>
      <c r="D9" s="21">
        <f t="shared" ref="D9:D19" si="0">C9*100/B9</f>
        <v>10.556661149031934</v>
      </c>
      <c r="E9" s="23">
        <v>80017</v>
      </c>
      <c r="F9" s="23">
        <v>10513</v>
      </c>
      <c r="G9" s="21">
        <f t="shared" ref="G9:G21" si="1">F9*100/E9</f>
        <v>13.138458077658498</v>
      </c>
      <c r="H9" s="52">
        <f t="shared" ref="H9:J21" si="2">E9-B9</f>
        <v>26250</v>
      </c>
      <c r="I9" s="52">
        <f t="shared" si="2"/>
        <v>4837</v>
      </c>
      <c r="J9" s="72">
        <f t="shared" si="2"/>
        <v>2.5817969286265647</v>
      </c>
    </row>
    <row r="10" spans="1:10" ht="14.65" customHeight="1" thickBot="1">
      <c r="A10" s="84" t="s">
        <v>24</v>
      </c>
      <c r="B10" s="144">
        <f>SUM(B11:B15)</f>
        <v>513970</v>
      </c>
      <c r="C10" s="144">
        <f>SUM(C11:C15)</f>
        <v>88089</v>
      </c>
      <c r="D10" s="20">
        <f t="shared" si="0"/>
        <v>17.138938070315387</v>
      </c>
      <c r="E10" s="144">
        <f>SUM(E11:E15)</f>
        <v>482174</v>
      </c>
      <c r="F10" s="144">
        <f>SUM(F11:F15)</f>
        <v>92122</v>
      </c>
      <c r="G10" s="20">
        <f t="shared" si="1"/>
        <v>19.105551108106201</v>
      </c>
      <c r="H10" s="178">
        <f t="shared" si="2"/>
        <v>-31796</v>
      </c>
      <c r="I10" s="178">
        <f t="shared" si="2"/>
        <v>4033</v>
      </c>
      <c r="J10" s="168">
        <f t="shared" si="2"/>
        <v>1.9666130377908146</v>
      </c>
    </row>
    <row r="11" spans="1:10" ht="14.65" customHeight="1" thickBot="1">
      <c r="A11" s="19" t="s">
        <v>17</v>
      </c>
      <c r="B11" s="147">
        <v>132967</v>
      </c>
      <c r="C11" s="147">
        <v>22914</v>
      </c>
      <c r="D11" s="21">
        <f t="shared" si="0"/>
        <v>17.232847247813368</v>
      </c>
      <c r="E11" s="147">
        <v>126681</v>
      </c>
      <c r="F11" s="147">
        <v>23432</v>
      </c>
      <c r="G11" s="21">
        <f t="shared" si="1"/>
        <v>18.496854303328835</v>
      </c>
      <c r="H11" s="179">
        <f t="shared" si="2"/>
        <v>-6286</v>
      </c>
      <c r="I11" s="179">
        <f t="shared" si="2"/>
        <v>518</v>
      </c>
      <c r="J11" s="170">
        <f t="shared" si="2"/>
        <v>1.2640070555154672</v>
      </c>
    </row>
    <row r="12" spans="1:10" ht="14.65" customHeight="1" thickBot="1">
      <c r="A12" s="17" t="s">
        <v>18</v>
      </c>
      <c r="B12" s="144">
        <v>150716</v>
      </c>
      <c r="C12" s="144">
        <v>26739</v>
      </c>
      <c r="D12" s="20">
        <f t="shared" si="0"/>
        <v>17.74131479073224</v>
      </c>
      <c r="E12" s="144">
        <v>143051</v>
      </c>
      <c r="F12" s="144">
        <v>27315</v>
      </c>
      <c r="G12" s="20">
        <f t="shared" si="1"/>
        <v>19.094588643211164</v>
      </c>
      <c r="H12" s="178">
        <f t="shared" si="2"/>
        <v>-7665</v>
      </c>
      <c r="I12" s="178">
        <f t="shared" si="2"/>
        <v>576</v>
      </c>
      <c r="J12" s="168">
        <f t="shared" si="2"/>
        <v>1.3532738524789245</v>
      </c>
    </row>
    <row r="13" spans="1:10" ht="14.65" customHeight="1" thickBot="1">
      <c r="A13" s="19" t="s">
        <v>19</v>
      </c>
      <c r="B13" s="147">
        <v>153850</v>
      </c>
      <c r="C13" s="147">
        <v>25683</v>
      </c>
      <c r="D13" s="21">
        <f t="shared" si="0"/>
        <v>16.693532661683459</v>
      </c>
      <c r="E13" s="147">
        <v>143681</v>
      </c>
      <c r="F13" s="147">
        <v>27839</v>
      </c>
      <c r="G13" s="21">
        <f t="shared" si="1"/>
        <v>19.375561138911895</v>
      </c>
      <c r="H13" s="179">
        <f t="shared" si="2"/>
        <v>-10169</v>
      </c>
      <c r="I13" s="179">
        <f t="shared" si="2"/>
        <v>2156</v>
      </c>
      <c r="J13" s="170">
        <f t="shared" si="2"/>
        <v>2.6820284772284353</v>
      </c>
    </row>
    <row r="14" spans="1:10" ht="14.65" customHeight="1" thickBot="1">
      <c r="A14" s="17" t="s">
        <v>20</v>
      </c>
      <c r="B14" s="144">
        <v>75382</v>
      </c>
      <c r="C14" s="144">
        <v>12512</v>
      </c>
      <c r="D14" s="20">
        <f t="shared" si="0"/>
        <v>16.5981268737895</v>
      </c>
      <c r="E14" s="144">
        <v>68072</v>
      </c>
      <c r="F14" s="144">
        <v>13349</v>
      </c>
      <c r="G14" s="20">
        <f t="shared" si="1"/>
        <v>19.610118697849337</v>
      </c>
      <c r="H14" s="178">
        <f t="shared" si="2"/>
        <v>-7310</v>
      </c>
      <c r="I14" s="178">
        <f t="shared" si="2"/>
        <v>837</v>
      </c>
      <c r="J14" s="168">
        <f t="shared" si="2"/>
        <v>3.0119918240598373</v>
      </c>
    </row>
    <row r="15" spans="1:10" ht="14.65" customHeight="1" thickBot="1">
      <c r="A15" s="145" t="s">
        <v>60</v>
      </c>
      <c r="B15" s="23">
        <v>1055</v>
      </c>
      <c r="C15" s="23">
        <v>241</v>
      </c>
      <c r="D15" s="21">
        <f t="shared" si="0"/>
        <v>22.843601895734597</v>
      </c>
      <c r="E15" s="23">
        <v>689</v>
      </c>
      <c r="F15" s="23">
        <v>187</v>
      </c>
      <c r="G15" s="21">
        <f t="shared" si="1"/>
        <v>27.140783744557329</v>
      </c>
      <c r="H15" s="52">
        <f t="shared" si="2"/>
        <v>-366</v>
      </c>
      <c r="I15" s="52">
        <f t="shared" si="2"/>
        <v>-54</v>
      </c>
      <c r="J15" s="72">
        <f t="shared" si="2"/>
        <v>4.2971818488227314</v>
      </c>
    </row>
    <row r="16" spans="1:10" ht="14.65" customHeight="1" thickBot="1">
      <c r="A16" s="84" t="s">
        <v>12</v>
      </c>
      <c r="B16" s="144">
        <f>SUM(B17:B21)</f>
        <v>30696</v>
      </c>
      <c r="C16" s="144">
        <f>SUM(C17:C21)</f>
        <v>4908</v>
      </c>
      <c r="D16" s="20">
        <f t="shared" si="0"/>
        <v>15.989053948397185</v>
      </c>
      <c r="E16" s="144">
        <f>SUM(E17:E21)</f>
        <v>29971</v>
      </c>
      <c r="F16" s="144">
        <f>SUM(F17:F21)</f>
        <v>4769</v>
      </c>
      <c r="G16" s="20">
        <f t="shared" si="1"/>
        <v>15.91204831336959</v>
      </c>
      <c r="H16" s="178">
        <f t="shared" si="2"/>
        <v>-725</v>
      </c>
      <c r="I16" s="178">
        <f t="shared" si="2"/>
        <v>-139</v>
      </c>
      <c r="J16" s="168">
        <f t="shared" si="2"/>
        <v>-7.7005635027594721E-2</v>
      </c>
    </row>
    <row r="17" spans="1:10" ht="14.65" customHeight="1" thickBot="1">
      <c r="A17" s="19" t="s">
        <v>113</v>
      </c>
      <c r="B17" s="147">
        <v>4807</v>
      </c>
      <c r="C17" s="147">
        <v>674</v>
      </c>
      <c r="D17" s="21">
        <f t="shared" si="0"/>
        <v>14.021219055543998</v>
      </c>
      <c r="E17" s="147">
        <v>4182</v>
      </c>
      <c r="F17" s="147">
        <v>550</v>
      </c>
      <c r="G17" s="21">
        <f t="shared" si="1"/>
        <v>13.151602104256337</v>
      </c>
      <c r="H17" s="179">
        <f t="shared" si="2"/>
        <v>-625</v>
      </c>
      <c r="I17" s="179">
        <f t="shared" si="2"/>
        <v>-124</v>
      </c>
      <c r="J17" s="170">
        <f t="shared" si="2"/>
        <v>-0.86961695128766081</v>
      </c>
    </row>
    <row r="18" spans="1:10" ht="14.65" customHeight="1" thickBot="1">
      <c r="A18" s="17" t="s">
        <v>21</v>
      </c>
      <c r="B18" s="144">
        <v>7943</v>
      </c>
      <c r="C18" s="144">
        <v>1180</v>
      </c>
      <c r="D18" s="20">
        <f t="shared" si="0"/>
        <v>14.855847916404381</v>
      </c>
      <c r="E18" s="144">
        <v>8105</v>
      </c>
      <c r="F18" s="144">
        <v>1166</v>
      </c>
      <c r="G18" s="20">
        <f t="shared" si="1"/>
        <v>14.386181369524985</v>
      </c>
      <c r="H18" s="178">
        <f t="shared" si="2"/>
        <v>162</v>
      </c>
      <c r="I18" s="178">
        <f t="shared" si="2"/>
        <v>-14</v>
      </c>
      <c r="J18" s="168">
        <f t="shared" si="2"/>
        <v>-0.46966654687939524</v>
      </c>
    </row>
    <row r="19" spans="1:10" ht="14.65" customHeight="1" thickBot="1">
      <c r="A19" s="19" t="s">
        <v>55</v>
      </c>
      <c r="B19" s="147">
        <v>6938</v>
      </c>
      <c r="C19" s="147">
        <v>1058</v>
      </c>
      <c r="D19" s="21">
        <f t="shared" si="0"/>
        <v>15.249351398097435</v>
      </c>
      <c r="E19" s="147">
        <v>6795</v>
      </c>
      <c r="F19" s="147">
        <v>1070</v>
      </c>
      <c r="G19" s="21">
        <f t="shared" si="1"/>
        <v>15.746872700515084</v>
      </c>
      <c r="H19" s="179">
        <f t="shared" si="2"/>
        <v>-143</v>
      </c>
      <c r="I19" s="179">
        <f t="shared" si="2"/>
        <v>12</v>
      </c>
      <c r="J19" s="170">
        <f t="shared" si="2"/>
        <v>0.49752130241764903</v>
      </c>
    </row>
    <row r="20" spans="1:10" s="283" customFormat="1" ht="14.65" customHeight="1" thickBot="1">
      <c r="A20" s="17" t="s">
        <v>56</v>
      </c>
      <c r="B20" s="271">
        <v>5352</v>
      </c>
      <c r="C20" s="271">
        <v>896</v>
      </c>
      <c r="D20" s="255">
        <f>C20*100/B20</f>
        <v>16.741405082212257</v>
      </c>
      <c r="E20" s="271">
        <v>5634</v>
      </c>
      <c r="F20" s="271">
        <v>929</v>
      </c>
      <c r="G20" s="255">
        <f t="shared" si="1"/>
        <v>16.489172878949237</v>
      </c>
      <c r="H20" s="178">
        <f t="shared" si="2"/>
        <v>282</v>
      </c>
      <c r="I20" s="178">
        <f t="shared" si="2"/>
        <v>33</v>
      </c>
      <c r="J20" s="168">
        <f t="shared" si="2"/>
        <v>-0.25223220326301998</v>
      </c>
    </row>
    <row r="21" spans="1:10" ht="14.65" customHeight="1" thickBot="1">
      <c r="A21" s="19" t="s">
        <v>114</v>
      </c>
      <c r="B21" s="273">
        <v>5656</v>
      </c>
      <c r="C21" s="273">
        <v>1100</v>
      </c>
      <c r="D21" s="256">
        <f t="shared" ref="D21" si="3">C21*100/B21</f>
        <v>19.448373408769449</v>
      </c>
      <c r="E21" s="273">
        <v>5255</v>
      </c>
      <c r="F21" s="273">
        <v>1054</v>
      </c>
      <c r="G21" s="256">
        <f t="shared" si="1"/>
        <v>20.057088487155092</v>
      </c>
      <c r="H21" s="179">
        <f t="shared" si="2"/>
        <v>-401</v>
      </c>
      <c r="I21" s="179">
        <f t="shared" si="2"/>
        <v>-46</v>
      </c>
      <c r="J21" s="170">
        <f t="shared" si="2"/>
        <v>0.60871507838564298</v>
      </c>
    </row>
    <row r="22" spans="1:10" ht="25.15" customHeight="1">
      <c r="A22" s="370" t="s">
        <v>127</v>
      </c>
      <c r="B22" s="370"/>
      <c r="C22" s="370"/>
      <c r="D22" s="370"/>
      <c r="E22" s="370"/>
      <c r="F22" s="370"/>
      <c r="G22" s="370"/>
      <c r="H22" s="370"/>
      <c r="I22" s="370"/>
      <c r="J22" s="370"/>
    </row>
  </sheetData>
  <mergeCells count="11">
    <mergeCell ref="B7:C7"/>
    <mergeCell ref="E7:F7"/>
    <mergeCell ref="H7:I7"/>
    <mergeCell ref="A22:J22"/>
    <mergeCell ref="A5:A6"/>
    <mergeCell ref="B5:D5"/>
    <mergeCell ref="E5:G5"/>
    <mergeCell ref="H5:J5"/>
    <mergeCell ref="C6:D6"/>
    <mergeCell ref="F6:G6"/>
    <mergeCell ref="I6:J6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1200" verticalDpi="1200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2"/>
  <sheetViews>
    <sheetView workbookViewId="0"/>
  </sheetViews>
  <sheetFormatPr baseColWidth="10" defaultColWidth="10.81640625" defaultRowHeight="11.5"/>
  <cols>
    <col min="1" max="1" width="18.81640625" style="3" customWidth="1"/>
    <col min="2" max="10" width="10.54296875" style="3" customWidth="1"/>
    <col min="11" max="16384" width="10.81640625" style="3"/>
  </cols>
  <sheetData>
    <row r="1" spans="1:10" s="5" customFormat="1" ht="20.25" customHeight="1">
      <c r="A1" s="4" t="s">
        <v>0</v>
      </c>
      <c r="B1" s="4"/>
      <c r="C1" s="4"/>
      <c r="E1" s="4"/>
      <c r="F1" s="4"/>
      <c r="H1" s="4"/>
      <c r="I1" s="4"/>
    </row>
    <row r="2" spans="1:10" s="2" customFormat="1" ht="12.5">
      <c r="A2" s="1"/>
      <c r="B2" s="1"/>
      <c r="C2" s="1"/>
      <c r="E2" s="1"/>
      <c r="F2" s="1"/>
      <c r="H2" s="1"/>
      <c r="I2" s="1"/>
    </row>
    <row r="3" spans="1:10" s="2" customFormat="1" ht="14.65" customHeight="1">
      <c r="A3" s="9" t="s">
        <v>304</v>
      </c>
      <c r="B3" s="9"/>
      <c r="C3" s="9"/>
      <c r="E3" s="9"/>
      <c r="F3" s="9"/>
      <c r="H3" s="9"/>
      <c r="I3" s="9"/>
    </row>
    <row r="4" spans="1:10" ht="14.65" customHeight="1" thickBot="1"/>
    <row r="5" spans="1:10" s="11" customFormat="1" ht="24.75" customHeight="1" thickBot="1">
      <c r="A5" s="389" t="s">
        <v>16</v>
      </c>
      <c r="B5" s="390">
        <v>2011</v>
      </c>
      <c r="C5" s="390"/>
      <c r="D5" s="390"/>
      <c r="E5" s="390">
        <v>2015</v>
      </c>
      <c r="F5" s="390"/>
      <c r="G5" s="390"/>
      <c r="H5" s="390" t="s">
        <v>11</v>
      </c>
      <c r="I5" s="390"/>
      <c r="J5" s="390"/>
    </row>
    <row r="6" spans="1:10" s="11" customFormat="1" ht="45" customHeight="1" thickBot="1">
      <c r="A6" s="389"/>
      <c r="B6" s="24" t="s">
        <v>54</v>
      </c>
      <c r="C6" s="389" t="s">
        <v>112</v>
      </c>
      <c r="D6" s="389"/>
      <c r="E6" s="199" t="s">
        <v>54</v>
      </c>
      <c r="F6" s="389" t="s">
        <v>112</v>
      </c>
      <c r="G6" s="389"/>
      <c r="H6" s="199" t="s">
        <v>54</v>
      </c>
      <c r="I6" s="389" t="s">
        <v>112</v>
      </c>
      <c r="J6" s="389"/>
    </row>
    <row r="7" spans="1:10" ht="14.65" customHeight="1" thickBot="1">
      <c r="A7" s="176"/>
      <c r="B7" s="362" t="s">
        <v>5</v>
      </c>
      <c r="C7" s="362"/>
      <c r="D7" s="134" t="s">
        <v>50</v>
      </c>
      <c r="E7" s="362" t="s">
        <v>5</v>
      </c>
      <c r="F7" s="362"/>
      <c r="G7" s="134" t="s">
        <v>50</v>
      </c>
      <c r="H7" s="362" t="s">
        <v>5</v>
      </c>
      <c r="I7" s="362"/>
      <c r="J7" s="134" t="s">
        <v>50</v>
      </c>
    </row>
    <row r="8" spans="1:10" ht="14.65" customHeight="1" thickBot="1">
      <c r="A8" s="13" t="s">
        <v>1</v>
      </c>
      <c r="B8" s="146">
        <f>B9+B10+B16</f>
        <v>154013</v>
      </c>
      <c r="C8" s="146">
        <f>C9+C10+C16</f>
        <v>24118</v>
      </c>
      <c r="D8" s="143">
        <f>C8*100/B8</f>
        <v>15.659717036873511</v>
      </c>
      <c r="E8" s="146">
        <f>E9+E10+E16</f>
        <v>170127</v>
      </c>
      <c r="F8" s="146">
        <f>F9+F10+F16</f>
        <v>27159</v>
      </c>
      <c r="G8" s="143">
        <f>F8*100/E8</f>
        <v>15.963956338500061</v>
      </c>
      <c r="H8" s="177">
        <f>E8-B8</f>
        <v>16114</v>
      </c>
      <c r="I8" s="177">
        <f>F8-C8</f>
        <v>3041</v>
      </c>
      <c r="J8" s="167">
        <f>G8-D8</f>
        <v>0.30423930162655033</v>
      </c>
    </row>
    <row r="9" spans="1:10" ht="14.65" customHeight="1" thickBot="1">
      <c r="A9" s="14" t="s">
        <v>4</v>
      </c>
      <c r="B9" s="23">
        <v>25696</v>
      </c>
      <c r="C9" s="23">
        <v>2450</v>
      </c>
      <c r="D9" s="21">
        <f t="shared" ref="D9:D19" si="0">C9*100/B9</f>
        <v>9.5345579078455795</v>
      </c>
      <c r="E9" s="23">
        <v>34127</v>
      </c>
      <c r="F9" s="23">
        <v>4025</v>
      </c>
      <c r="G9" s="21">
        <f t="shared" ref="G9:G21" si="1">F9*100/E9</f>
        <v>11.79418056084625</v>
      </c>
      <c r="H9" s="52">
        <f t="shared" ref="H9:J21" si="2">E9-B9</f>
        <v>8431</v>
      </c>
      <c r="I9" s="52">
        <f t="shared" si="2"/>
        <v>1575</v>
      </c>
      <c r="J9" s="72">
        <f t="shared" si="2"/>
        <v>2.2596226530006707</v>
      </c>
    </row>
    <row r="10" spans="1:10" ht="14.65" customHeight="1" thickBot="1">
      <c r="A10" s="84" t="s">
        <v>24</v>
      </c>
      <c r="B10" s="144">
        <f>SUM(B11:B15)</f>
        <v>103249</v>
      </c>
      <c r="C10" s="144">
        <f>SUM(C11:C15)</f>
        <v>19148</v>
      </c>
      <c r="D10" s="20">
        <f t="shared" si="0"/>
        <v>18.545458067390484</v>
      </c>
      <c r="E10" s="144">
        <f>SUM(E11:E15)</f>
        <v>108862</v>
      </c>
      <c r="F10" s="144">
        <f>SUM(F11:F15)</f>
        <v>20721</v>
      </c>
      <c r="G10" s="20">
        <f t="shared" si="1"/>
        <v>19.034190075508441</v>
      </c>
      <c r="H10" s="178">
        <f t="shared" si="2"/>
        <v>5613</v>
      </c>
      <c r="I10" s="178">
        <f t="shared" si="2"/>
        <v>1573</v>
      </c>
      <c r="J10" s="168">
        <f t="shared" si="2"/>
        <v>0.4887320081179567</v>
      </c>
    </row>
    <row r="11" spans="1:10" ht="14.65" customHeight="1" thickBot="1">
      <c r="A11" s="19" t="s">
        <v>17</v>
      </c>
      <c r="B11" s="147">
        <v>27866</v>
      </c>
      <c r="C11" s="147">
        <v>5090</v>
      </c>
      <c r="D11" s="21">
        <f t="shared" si="0"/>
        <v>18.265987224574751</v>
      </c>
      <c r="E11" s="147">
        <v>29191</v>
      </c>
      <c r="F11" s="147">
        <v>5415</v>
      </c>
      <c r="G11" s="21">
        <f t="shared" si="1"/>
        <v>18.550238087081635</v>
      </c>
      <c r="H11" s="179">
        <f t="shared" si="2"/>
        <v>1325</v>
      </c>
      <c r="I11" s="179">
        <f t="shared" si="2"/>
        <v>325</v>
      </c>
      <c r="J11" s="170">
        <f t="shared" si="2"/>
        <v>0.28425086250688381</v>
      </c>
    </row>
    <row r="12" spans="1:10" ht="14.65" customHeight="1" thickBot="1">
      <c r="A12" s="17" t="s">
        <v>18</v>
      </c>
      <c r="B12" s="144">
        <v>29265</v>
      </c>
      <c r="C12" s="144">
        <v>5707</v>
      </c>
      <c r="D12" s="20">
        <f t="shared" si="0"/>
        <v>19.501110541602596</v>
      </c>
      <c r="E12" s="144">
        <v>32088</v>
      </c>
      <c r="F12" s="144">
        <v>6269</v>
      </c>
      <c r="G12" s="20">
        <f t="shared" si="1"/>
        <v>19.536898529045125</v>
      </c>
      <c r="H12" s="178">
        <f t="shared" si="2"/>
        <v>2823</v>
      </c>
      <c r="I12" s="178">
        <f t="shared" si="2"/>
        <v>562</v>
      </c>
      <c r="J12" s="168">
        <f t="shared" si="2"/>
        <v>3.5787987442528646E-2</v>
      </c>
    </row>
    <row r="13" spans="1:10" ht="14.65" customHeight="1" thickBot="1">
      <c r="A13" s="19" t="s">
        <v>19</v>
      </c>
      <c r="B13" s="147">
        <v>29650</v>
      </c>
      <c r="C13" s="147">
        <v>5637</v>
      </c>
      <c r="D13" s="21">
        <f t="shared" si="0"/>
        <v>19.011804384485664</v>
      </c>
      <c r="E13" s="147">
        <v>31405</v>
      </c>
      <c r="F13" s="147">
        <v>6208</v>
      </c>
      <c r="G13" s="21">
        <f t="shared" si="1"/>
        <v>19.767552937430345</v>
      </c>
      <c r="H13" s="179">
        <f t="shared" si="2"/>
        <v>1755</v>
      </c>
      <c r="I13" s="179">
        <f t="shared" si="2"/>
        <v>571</v>
      </c>
      <c r="J13" s="170">
        <f t="shared" si="2"/>
        <v>0.7557485529446808</v>
      </c>
    </row>
    <row r="14" spans="1:10" ht="14.65" customHeight="1" thickBot="1">
      <c r="A14" s="17" t="s">
        <v>20</v>
      </c>
      <c r="B14" s="144">
        <v>16066</v>
      </c>
      <c r="C14" s="144">
        <v>2670</v>
      </c>
      <c r="D14" s="20">
        <f t="shared" si="0"/>
        <v>16.618946844267398</v>
      </c>
      <c r="E14" s="144">
        <v>15869</v>
      </c>
      <c r="F14" s="144">
        <v>2783</v>
      </c>
      <c r="G14" s="20">
        <f t="shared" si="1"/>
        <v>17.5373369462474</v>
      </c>
      <c r="H14" s="178">
        <f t="shared" si="2"/>
        <v>-197</v>
      </c>
      <c r="I14" s="178">
        <f t="shared" si="2"/>
        <v>113</v>
      </c>
      <c r="J14" s="168">
        <f t="shared" si="2"/>
        <v>0.91839010198000182</v>
      </c>
    </row>
    <row r="15" spans="1:10" ht="14.65" customHeight="1" thickBot="1">
      <c r="A15" s="145" t="s">
        <v>60</v>
      </c>
      <c r="B15" s="23">
        <v>402</v>
      </c>
      <c r="C15" s="23">
        <v>44</v>
      </c>
      <c r="D15" s="21">
        <f t="shared" si="0"/>
        <v>10.945273631840797</v>
      </c>
      <c r="E15" s="23">
        <v>309</v>
      </c>
      <c r="F15" s="23">
        <v>46</v>
      </c>
      <c r="G15" s="21">
        <f t="shared" si="1"/>
        <v>14.88673139158576</v>
      </c>
      <c r="H15" s="52">
        <f t="shared" si="2"/>
        <v>-93</v>
      </c>
      <c r="I15" s="52">
        <f t="shared" si="2"/>
        <v>2</v>
      </c>
      <c r="J15" s="72">
        <f t="shared" si="2"/>
        <v>3.9414577597449636</v>
      </c>
    </row>
    <row r="16" spans="1:10" ht="14.65" customHeight="1" thickBot="1">
      <c r="A16" s="84" t="s">
        <v>12</v>
      </c>
      <c r="B16" s="144">
        <f>SUM(B17:B21)</f>
        <v>25068</v>
      </c>
      <c r="C16" s="144">
        <f>SUM(C17:C21)</f>
        <v>2520</v>
      </c>
      <c r="D16" s="20">
        <f t="shared" si="0"/>
        <v>10.052656773575874</v>
      </c>
      <c r="E16" s="144">
        <f>SUM(E17:E21)</f>
        <v>27138</v>
      </c>
      <c r="F16" s="144">
        <f>SUM(F17:F21)</f>
        <v>2413</v>
      </c>
      <c r="G16" s="20">
        <f t="shared" si="1"/>
        <v>8.8915911268332231</v>
      </c>
      <c r="H16" s="178">
        <f t="shared" si="2"/>
        <v>2070</v>
      </c>
      <c r="I16" s="178">
        <f t="shared" si="2"/>
        <v>-107</v>
      </c>
      <c r="J16" s="168">
        <f t="shared" si="2"/>
        <v>-1.1610656467426512</v>
      </c>
    </row>
    <row r="17" spans="1:10" ht="14.65" customHeight="1" thickBot="1">
      <c r="A17" s="19" t="s">
        <v>113</v>
      </c>
      <c r="B17" s="147">
        <v>2998</v>
      </c>
      <c r="C17" s="147">
        <v>313</v>
      </c>
      <c r="D17" s="21">
        <f t="shared" si="0"/>
        <v>10.440293529019346</v>
      </c>
      <c r="E17" s="147">
        <v>3111</v>
      </c>
      <c r="F17" s="147">
        <v>264</v>
      </c>
      <c r="G17" s="21">
        <f t="shared" si="1"/>
        <v>8.486017357762778</v>
      </c>
      <c r="H17" s="179">
        <f t="shared" si="2"/>
        <v>113</v>
      </c>
      <c r="I17" s="179">
        <f t="shared" si="2"/>
        <v>-49</v>
      </c>
      <c r="J17" s="170">
        <f t="shared" si="2"/>
        <v>-1.9542761712565682</v>
      </c>
    </row>
    <row r="18" spans="1:10" ht="14.65" customHeight="1" thickBot="1">
      <c r="A18" s="17" t="s">
        <v>21</v>
      </c>
      <c r="B18" s="144">
        <v>6502</v>
      </c>
      <c r="C18" s="144">
        <v>627</v>
      </c>
      <c r="D18" s="20">
        <f t="shared" si="0"/>
        <v>9.6431867117809897</v>
      </c>
      <c r="E18" s="144">
        <v>7398</v>
      </c>
      <c r="F18" s="144">
        <v>591</v>
      </c>
      <c r="G18" s="20">
        <f t="shared" si="1"/>
        <v>7.9886455798864562</v>
      </c>
      <c r="H18" s="178">
        <f t="shared" si="2"/>
        <v>896</v>
      </c>
      <c r="I18" s="178">
        <f t="shared" si="2"/>
        <v>-36</v>
      </c>
      <c r="J18" s="168">
        <f t="shared" si="2"/>
        <v>-1.6545411318945336</v>
      </c>
    </row>
    <row r="19" spans="1:10" ht="14.65" customHeight="1" thickBot="1">
      <c r="A19" s="19" t="s">
        <v>55</v>
      </c>
      <c r="B19" s="147">
        <v>6155</v>
      </c>
      <c r="C19" s="147">
        <v>601</v>
      </c>
      <c r="D19" s="21">
        <f t="shared" si="0"/>
        <v>9.7644191714053612</v>
      </c>
      <c r="E19" s="147">
        <v>6719</v>
      </c>
      <c r="F19" s="147">
        <v>610</v>
      </c>
      <c r="G19" s="21">
        <f t="shared" si="1"/>
        <v>9.0787319541598457</v>
      </c>
      <c r="H19" s="179">
        <f t="shared" si="2"/>
        <v>564</v>
      </c>
      <c r="I19" s="179">
        <f t="shared" si="2"/>
        <v>9</v>
      </c>
      <c r="J19" s="170">
        <f t="shared" si="2"/>
        <v>-0.68568721724551551</v>
      </c>
    </row>
    <row r="20" spans="1:10" s="283" customFormat="1" ht="14.65" customHeight="1" thickBot="1">
      <c r="A20" s="17" t="s">
        <v>56</v>
      </c>
      <c r="B20" s="271">
        <v>5258</v>
      </c>
      <c r="C20" s="271">
        <v>470</v>
      </c>
      <c r="D20" s="255">
        <f>C20*100/B20</f>
        <v>8.93875998478509</v>
      </c>
      <c r="E20" s="271">
        <v>5869</v>
      </c>
      <c r="F20" s="271">
        <v>562</v>
      </c>
      <c r="G20" s="255">
        <f t="shared" si="1"/>
        <v>9.5757369228147891</v>
      </c>
      <c r="H20" s="178">
        <f t="shared" si="2"/>
        <v>611</v>
      </c>
      <c r="I20" s="178">
        <f t="shared" si="2"/>
        <v>92</v>
      </c>
      <c r="J20" s="168">
        <f t="shared" si="2"/>
        <v>0.63697693802969901</v>
      </c>
    </row>
    <row r="21" spans="1:10" ht="14.65" customHeight="1" thickBot="1">
      <c r="A21" s="19" t="s">
        <v>114</v>
      </c>
      <c r="B21" s="273">
        <v>4155</v>
      </c>
      <c r="C21" s="273">
        <v>509</v>
      </c>
      <c r="D21" s="256">
        <f t="shared" ref="D21" si="3">C21*100/B21</f>
        <v>12.250300842358604</v>
      </c>
      <c r="E21" s="273">
        <v>4041</v>
      </c>
      <c r="F21" s="273">
        <v>386</v>
      </c>
      <c r="G21" s="256">
        <f t="shared" si="1"/>
        <v>9.5520910665676819</v>
      </c>
      <c r="H21" s="179">
        <f t="shared" si="2"/>
        <v>-114</v>
      </c>
      <c r="I21" s="179">
        <f t="shared" si="2"/>
        <v>-123</v>
      </c>
      <c r="J21" s="170">
        <f t="shared" si="2"/>
        <v>-2.6982097757909216</v>
      </c>
    </row>
    <row r="22" spans="1:10" ht="25.15" customHeight="1">
      <c r="A22" s="370" t="s">
        <v>127</v>
      </c>
      <c r="B22" s="370"/>
      <c r="C22" s="370"/>
      <c r="D22" s="370"/>
      <c r="E22" s="370"/>
      <c r="F22" s="370"/>
      <c r="G22" s="370"/>
      <c r="H22" s="370"/>
      <c r="I22" s="370"/>
      <c r="J22" s="370"/>
    </row>
  </sheetData>
  <mergeCells count="11">
    <mergeCell ref="B7:C7"/>
    <mergeCell ref="E7:F7"/>
    <mergeCell ref="H7:I7"/>
    <mergeCell ref="A22:J22"/>
    <mergeCell ref="A5:A6"/>
    <mergeCell ref="B5:D5"/>
    <mergeCell ref="E5:G5"/>
    <mergeCell ref="H5:J5"/>
    <mergeCell ref="C6:D6"/>
    <mergeCell ref="F6:G6"/>
    <mergeCell ref="I6:J6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1200" verticalDpi="1200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2"/>
  <sheetViews>
    <sheetView workbookViewId="0"/>
  </sheetViews>
  <sheetFormatPr baseColWidth="10" defaultColWidth="10.81640625" defaultRowHeight="11.5"/>
  <cols>
    <col min="1" max="1" width="18.81640625" style="3" customWidth="1"/>
    <col min="2" max="10" width="10.54296875" style="3" customWidth="1"/>
    <col min="11" max="16384" width="10.81640625" style="3"/>
  </cols>
  <sheetData>
    <row r="1" spans="1:10" s="5" customFormat="1" ht="20.25" customHeight="1">
      <c r="A1" s="4" t="s">
        <v>0</v>
      </c>
      <c r="B1" s="4"/>
      <c r="C1" s="4"/>
      <c r="E1" s="4"/>
      <c r="F1" s="4"/>
      <c r="H1" s="4"/>
      <c r="I1" s="4"/>
    </row>
    <row r="2" spans="1:10" s="2" customFormat="1" ht="12.5">
      <c r="A2" s="1"/>
      <c r="B2" s="1"/>
      <c r="C2" s="1"/>
      <c r="E2" s="1"/>
      <c r="F2" s="1"/>
      <c r="H2" s="1"/>
      <c r="I2" s="1"/>
    </row>
    <row r="3" spans="1:10" s="2" customFormat="1" ht="14.65" customHeight="1">
      <c r="A3" s="9" t="s">
        <v>305</v>
      </c>
      <c r="B3" s="9"/>
      <c r="C3" s="9"/>
      <c r="E3" s="9"/>
      <c r="F3" s="9"/>
      <c r="H3" s="9"/>
      <c r="I3" s="9"/>
    </row>
    <row r="4" spans="1:10" ht="14.65" customHeight="1" thickBot="1"/>
    <row r="5" spans="1:10" s="11" customFormat="1" ht="24.75" customHeight="1" thickBot="1">
      <c r="A5" s="389" t="s">
        <v>16</v>
      </c>
      <c r="B5" s="390">
        <v>2011</v>
      </c>
      <c r="C5" s="390"/>
      <c r="D5" s="390"/>
      <c r="E5" s="390">
        <v>2015</v>
      </c>
      <c r="F5" s="390"/>
      <c r="G5" s="390"/>
      <c r="H5" s="390" t="s">
        <v>11</v>
      </c>
      <c r="I5" s="390"/>
      <c r="J5" s="390"/>
    </row>
    <row r="6" spans="1:10" s="11" customFormat="1" ht="45" customHeight="1" thickBot="1">
      <c r="A6" s="389"/>
      <c r="B6" s="24" t="s">
        <v>54</v>
      </c>
      <c r="C6" s="389" t="s">
        <v>112</v>
      </c>
      <c r="D6" s="389"/>
      <c r="E6" s="199" t="s">
        <v>54</v>
      </c>
      <c r="F6" s="389" t="s">
        <v>112</v>
      </c>
      <c r="G6" s="389"/>
      <c r="H6" s="199" t="s">
        <v>54</v>
      </c>
      <c r="I6" s="389" t="s">
        <v>112</v>
      </c>
      <c r="J6" s="389"/>
    </row>
    <row r="7" spans="1:10" ht="14.65" customHeight="1" thickBot="1">
      <c r="A7" s="176"/>
      <c r="B7" s="362" t="s">
        <v>5</v>
      </c>
      <c r="C7" s="362"/>
      <c r="D7" s="134" t="s">
        <v>50</v>
      </c>
      <c r="E7" s="362" t="s">
        <v>5</v>
      </c>
      <c r="F7" s="362"/>
      <c r="G7" s="134" t="s">
        <v>50</v>
      </c>
      <c r="H7" s="362" t="s">
        <v>5</v>
      </c>
      <c r="I7" s="362"/>
      <c r="J7" s="134" t="s">
        <v>50</v>
      </c>
    </row>
    <row r="8" spans="1:10" ht="14.65" customHeight="1" thickBot="1">
      <c r="A8" s="13" t="s">
        <v>1</v>
      </c>
      <c r="B8" s="146">
        <f>B9+B10+B16</f>
        <v>278564</v>
      </c>
      <c r="C8" s="146">
        <f>C9+C10+C16</f>
        <v>31750</v>
      </c>
      <c r="D8" s="143">
        <f>C8*100/B8</f>
        <v>11.397739837164888</v>
      </c>
      <c r="E8" s="146">
        <f>E9+E10+E16</f>
        <v>308033</v>
      </c>
      <c r="F8" s="146">
        <f>F9+F10+F16</f>
        <v>40241</v>
      </c>
      <c r="G8" s="143">
        <f>F8*100/E8</f>
        <v>13.063860040969637</v>
      </c>
      <c r="H8" s="177">
        <f>E8-B8</f>
        <v>29469</v>
      </c>
      <c r="I8" s="177">
        <f>F8-C8</f>
        <v>8491</v>
      </c>
      <c r="J8" s="167">
        <f>G8-D8</f>
        <v>1.6661202038047485</v>
      </c>
    </row>
    <row r="9" spans="1:10" ht="14.65" customHeight="1" thickBot="1">
      <c r="A9" s="14" t="s">
        <v>4</v>
      </c>
      <c r="B9" s="23">
        <v>56711</v>
      </c>
      <c r="C9" s="23">
        <v>4898</v>
      </c>
      <c r="D9" s="21">
        <f t="shared" ref="D9:D19" si="0">C9*100/B9</f>
        <v>8.6367724074694507</v>
      </c>
      <c r="E9" s="23">
        <v>69936</v>
      </c>
      <c r="F9" s="23">
        <v>8068</v>
      </c>
      <c r="G9" s="21">
        <f t="shared" ref="G9:G21" si="1">F9*100/E9</f>
        <v>11.536261725005719</v>
      </c>
      <c r="H9" s="52">
        <f t="shared" ref="H9:J21" si="2">E9-B9</f>
        <v>13225</v>
      </c>
      <c r="I9" s="52">
        <f t="shared" si="2"/>
        <v>3170</v>
      </c>
      <c r="J9" s="72">
        <f t="shared" si="2"/>
        <v>2.8994893175362684</v>
      </c>
    </row>
    <row r="10" spans="1:10" ht="14.65" customHeight="1" thickBot="1">
      <c r="A10" s="84" t="s">
        <v>24</v>
      </c>
      <c r="B10" s="144">
        <f>SUM(B11:B15)</f>
        <v>177991</v>
      </c>
      <c r="C10" s="144">
        <f>SUM(C11:C15)</f>
        <v>23659</v>
      </c>
      <c r="D10" s="20">
        <f t="shared" si="0"/>
        <v>13.292245113516975</v>
      </c>
      <c r="E10" s="144">
        <f>SUM(E11:E15)</f>
        <v>190635</v>
      </c>
      <c r="F10" s="144">
        <f>SUM(F11:F15)</f>
        <v>28841</v>
      </c>
      <c r="G10" s="20">
        <f t="shared" si="1"/>
        <v>15.128911270228446</v>
      </c>
      <c r="H10" s="178">
        <f t="shared" si="2"/>
        <v>12644</v>
      </c>
      <c r="I10" s="178">
        <f t="shared" si="2"/>
        <v>5182</v>
      </c>
      <c r="J10" s="168">
        <f t="shared" si="2"/>
        <v>1.8366661567114715</v>
      </c>
    </row>
    <row r="11" spans="1:10" ht="14.65" customHeight="1" thickBot="1">
      <c r="A11" s="19" t="s">
        <v>17</v>
      </c>
      <c r="B11" s="147">
        <v>49078</v>
      </c>
      <c r="C11" s="147">
        <v>6600</v>
      </c>
      <c r="D11" s="21">
        <f t="shared" si="0"/>
        <v>13.44798076531236</v>
      </c>
      <c r="E11" s="147">
        <v>52275</v>
      </c>
      <c r="F11" s="147">
        <v>8074</v>
      </c>
      <c r="G11" s="21">
        <f t="shared" si="1"/>
        <v>15.445241511238642</v>
      </c>
      <c r="H11" s="179">
        <f t="shared" si="2"/>
        <v>3197</v>
      </c>
      <c r="I11" s="179">
        <f t="shared" si="2"/>
        <v>1474</v>
      </c>
      <c r="J11" s="170">
        <f t="shared" si="2"/>
        <v>1.9972607459262814</v>
      </c>
    </row>
    <row r="12" spans="1:10" ht="14.65" customHeight="1" thickBot="1">
      <c r="A12" s="17" t="s">
        <v>18</v>
      </c>
      <c r="B12" s="144">
        <v>50861</v>
      </c>
      <c r="C12" s="144">
        <v>7237</v>
      </c>
      <c r="D12" s="20">
        <f t="shared" si="0"/>
        <v>14.228977015788129</v>
      </c>
      <c r="E12" s="144">
        <v>55289</v>
      </c>
      <c r="F12" s="144">
        <v>8734</v>
      </c>
      <c r="G12" s="20">
        <f t="shared" si="1"/>
        <v>15.796993977102137</v>
      </c>
      <c r="H12" s="178">
        <f t="shared" si="2"/>
        <v>4428</v>
      </c>
      <c r="I12" s="178">
        <f t="shared" si="2"/>
        <v>1497</v>
      </c>
      <c r="J12" s="168">
        <f t="shared" si="2"/>
        <v>1.568016961314008</v>
      </c>
    </row>
    <row r="13" spans="1:10" ht="14.65" customHeight="1" thickBot="1">
      <c r="A13" s="19" t="s">
        <v>19</v>
      </c>
      <c r="B13" s="147">
        <v>50669</v>
      </c>
      <c r="C13" s="147">
        <v>6829</v>
      </c>
      <c r="D13" s="21">
        <f t="shared" si="0"/>
        <v>13.47766879156881</v>
      </c>
      <c r="E13" s="147">
        <v>54134</v>
      </c>
      <c r="F13" s="147">
        <v>8256</v>
      </c>
      <c r="G13" s="21">
        <f t="shared" si="1"/>
        <v>15.251043706358296</v>
      </c>
      <c r="H13" s="179">
        <f t="shared" si="2"/>
        <v>3465</v>
      </c>
      <c r="I13" s="179">
        <f t="shared" si="2"/>
        <v>1427</v>
      </c>
      <c r="J13" s="170">
        <f t="shared" si="2"/>
        <v>1.7733749147894855</v>
      </c>
    </row>
    <row r="14" spans="1:10" ht="14.65" customHeight="1" thickBot="1">
      <c r="A14" s="17" t="s">
        <v>20</v>
      </c>
      <c r="B14" s="144">
        <v>26562</v>
      </c>
      <c r="C14" s="144">
        <v>2899</v>
      </c>
      <c r="D14" s="20">
        <f t="shared" si="0"/>
        <v>10.914087794593781</v>
      </c>
      <c r="E14" s="144">
        <v>28207</v>
      </c>
      <c r="F14" s="144">
        <v>3686</v>
      </c>
      <c r="G14" s="20">
        <f t="shared" si="1"/>
        <v>13.067678235898891</v>
      </c>
      <c r="H14" s="178">
        <f t="shared" si="2"/>
        <v>1645</v>
      </c>
      <c r="I14" s="178">
        <f t="shared" si="2"/>
        <v>787</v>
      </c>
      <c r="J14" s="168">
        <f t="shared" si="2"/>
        <v>2.1535904413051092</v>
      </c>
    </row>
    <row r="15" spans="1:10" ht="14.65" customHeight="1" thickBot="1">
      <c r="A15" s="145" t="s">
        <v>60</v>
      </c>
      <c r="B15" s="23">
        <v>821</v>
      </c>
      <c r="C15" s="23">
        <v>94</v>
      </c>
      <c r="D15" s="21">
        <f t="shared" si="0"/>
        <v>11.449451887941535</v>
      </c>
      <c r="E15" s="23">
        <v>730</v>
      </c>
      <c r="F15" s="23">
        <v>91</v>
      </c>
      <c r="G15" s="21">
        <f t="shared" si="1"/>
        <v>12.465753424657533</v>
      </c>
      <c r="H15" s="52">
        <f t="shared" si="2"/>
        <v>-91</v>
      </c>
      <c r="I15" s="52">
        <f t="shared" si="2"/>
        <v>-3</v>
      </c>
      <c r="J15" s="72">
        <f t="shared" si="2"/>
        <v>1.0163015367159982</v>
      </c>
    </row>
    <row r="16" spans="1:10" ht="14.65" customHeight="1" thickBot="1">
      <c r="A16" s="84" t="s">
        <v>12</v>
      </c>
      <c r="B16" s="144">
        <f>SUM(B17:B21)</f>
        <v>43862</v>
      </c>
      <c r="C16" s="144">
        <f>SUM(C17:C21)</f>
        <v>3193</v>
      </c>
      <c r="D16" s="20">
        <f t="shared" si="0"/>
        <v>7.2796498107701426</v>
      </c>
      <c r="E16" s="144">
        <f>SUM(E17:E21)</f>
        <v>47462</v>
      </c>
      <c r="F16" s="144">
        <f>SUM(F17:F21)</f>
        <v>3332</v>
      </c>
      <c r="G16" s="20">
        <f t="shared" si="1"/>
        <v>7.0203531246049469</v>
      </c>
      <c r="H16" s="178">
        <f t="shared" si="2"/>
        <v>3600</v>
      </c>
      <c r="I16" s="178">
        <f t="shared" si="2"/>
        <v>139</v>
      </c>
      <c r="J16" s="168">
        <f t="shared" si="2"/>
        <v>-0.25929668616519574</v>
      </c>
    </row>
    <row r="17" spans="1:10" ht="14.65" customHeight="1" thickBot="1">
      <c r="A17" s="19" t="s">
        <v>113</v>
      </c>
      <c r="B17" s="147">
        <v>4999</v>
      </c>
      <c r="C17" s="147">
        <v>474</v>
      </c>
      <c r="D17" s="21">
        <f t="shared" si="0"/>
        <v>9.4818963792758559</v>
      </c>
      <c r="E17" s="147">
        <v>4724</v>
      </c>
      <c r="F17" s="147">
        <v>345</v>
      </c>
      <c r="G17" s="21">
        <f t="shared" si="1"/>
        <v>7.3031329381879759</v>
      </c>
      <c r="H17" s="179">
        <f t="shared" si="2"/>
        <v>-275</v>
      </c>
      <c r="I17" s="179">
        <f t="shared" si="2"/>
        <v>-129</v>
      </c>
      <c r="J17" s="170">
        <f t="shared" si="2"/>
        <v>-2.17876344108788</v>
      </c>
    </row>
    <row r="18" spans="1:10" ht="14.65" customHeight="1" thickBot="1">
      <c r="A18" s="17" t="s">
        <v>21</v>
      </c>
      <c r="B18" s="144">
        <v>11543</v>
      </c>
      <c r="C18" s="144">
        <v>753</v>
      </c>
      <c r="D18" s="20">
        <f t="shared" si="0"/>
        <v>6.5234341159144069</v>
      </c>
      <c r="E18" s="144">
        <v>12676</v>
      </c>
      <c r="F18" s="144">
        <v>845</v>
      </c>
      <c r="G18" s="20">
        <f t="shared" si="1"/>
        <v>6.666140738403282</v>
      </c>
      <c r="H18" s="178">
        <f t="shared" si="2"/>
        <v>1133</v>
      </c>
      <c r="I18" s="178">
        <f t="shared" si="2"/>
        <v>92</v>
      </c>
      <c r="J18" s="168">
        <f t="shared" si="2"/>
        <v>0.14270662248887511</v>
      </c>
    </row>
    <row r="19" spans="1:10" ht="14.65" customHeight="1" thickBot="1">
      <c r="A19" s="19" t="s">
        <v>55</v>
      </c>
      <c r="B19" s="147">
        <v>10793</v>
      </c>
      <c r="C19" s="147">
        <v>700</v>
      </c>
      <c r="D19" s="21">
        <f t="shared" si="0"/>
        <v>6.4856851663114981</v>
      </c>
      <c r="E19" s="147">
        <v>11628</v>
      </c>
      <c r="F19" s="147">
        <v>731</v>
      </c>
      <c r="G19" s="21">
        <f t="shared" si="1"/>
        <v>6.2865497076023393</v>
      </c>
      <c r="H19" s="179">
        <f t="shared" si="2"/>
        <v>835</v>
      </c>
      <c r="I19" s="179">
        <f t="shared" si="2"/>
        <v>31</v>
      </c>
      <c r="J19" s="170">
        <f t="shared" si="2"/>
        <v>-0.19913545870915872</v>
      </c>
    </row>
    <row r="20" spans="1:10" s="283" customFormat="1" ht="14.65" customHeight="1" thickBot="1">
      <c r="A20" s="17" t="s">
        <v>56</v>
      </c>
      <c r="B20" s="271">
        <v>9212</v>
      </c>
      <c r="C20" s="271">
        <v>587</v>
      </c>
      <c r="D20" s="255">
        <f>C20*100/B20</f>
        <v>6.3721233174120711</v>
      </c>
      <c r="E20" s="271">
        <v>10176</v>
      </c>
      <c r="F20" s="271">
        <v>659</v>
      </c>
      <c r="G20" s="255">
        <f t="shared" si="1"/>
        <v>6.4760220125786168</v>
      </c>
      <c r="H20" s="178">
        <f t="shared" si="2"/>
        <v>964</v>
      </c>
      <c r="I20" s="178">
        <f t="shared" si="2"/>
        <v>72</v>
      </c>
      <c r="J20" s="168">
        <f t="shared" si="2"/>
        <v>0.10389869516654571</v>
      </c>
    </row>
    <row r="21" spans="1:10" ht="14.65" customHeight="1" thickBot="1">
      <c r="A21" s="19" t="s">
        <v>114</v>
      </c>
      <c r="B21" s="273">
        <v>7315</v>
      </c>
      <c r="C21" s="273">
        <v>679</v>
      </c>
      <c r="D21" s="256">
        <f t="shared" ref="D21" si="3">C21*100/B21</f>
        <v>9.2822966507177025</v>
      </c>
      <c r="E21" s="273">
        <v>8258</v>
      </c>
      <c r="F21" s="273">
        <v>752</v>
      </c>
      <c r="G21" s="256">
        <f t="shared" si="1"/>
        <v>9.1063211431339308</v>
      </c>
      <c r="H21" s="179">
        <f t="shared" si="2"/>
        <v>943</v>
      </c>
      <c r="I21" s="179">
        <f t="shared" si="2"/>
        <v>73</v>
      </c>
      <c r="J21" s="170">
        <f t="shared" si="2"/>
        <v>-0.17597550758377167</v>
      </c>
    </row>
    <row r="22" spans="1:10" ht="25.15" customHeight="1">
      <c r="A22" s="370" t="s">
        <v>127</v>
      </c>
      <c r="B22" s="370"/>
      <c r="C22" s="370"/>
      <c r="D22" s="370"/>
      <c r="E22" s="370"/>
      <c r="F22" s="370"/>
      <c r="G22" s="370"/>
      <c r="H22" s="370"/>
      <c r="I22" s="370"/>
      <c r="J22" s="370"/>
    </row>
  </sheetData>
  <mergeCells count="11">
    <mergeCell ref="B7:C7"/>
    <mergeCell ref="E7:F7"/>
    <mergeCell ref="H7:I7"/>
    <mergeCell ref="A22:J22"/>
    <mergeCell ref="A5:A6"/>
    <mergeCell ref="B5:D5"/>
    <mergeCell ref="E5:G5"/>
    <mergeCell ref="H5:J5"/>
    <mergeCell ref="C6:D6"/>
    <mergeCell ref="F6:G6"/>
    <mergeCell ref="I6:J6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1200" verticalDpi="1200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2"/>
  <sheetViews>
    <sheetView workbookViewId="0"/>
  </sheetViews>
  <sheetFormatPr baseColWidth="10" defaultColWidth="10.81640625" defaultRowHeight="11.5"/>
  <cols>
    <col min="1" max="1" width="18.81640625" style="3" customWidth="1"/>
    <col min="2" max="10" width="10.54296875" style="3" customWidth="1"/>
    <col min="11" max="16384" width="10.81640625" style="3"/>
  </cols>
  <sheetData>
    <row r="1" spans="1:10" s="5" customFormat="1" ht="20.25" customHeight="1">
      <c r="A1" s="4" t="s">
        <v>0</v>
      </c>
      <c r="B1" s="4"/>
      <c r="C1" s="4"/>
      <c r="E1" s="4"/>
      <c r="F1" s="4"/>
      <c r="H1" s="4"/>
      <c r="I1" s="4"/>
    </row>
    <row r="2" spans="1:10" s="2" customFormat="1" ht="12.5">
      <c r="A2" s="1"/>
      <c r="B2" s="1"/>
      <c r="C2" s="1"/>
      <c r="E2" s="1"/>
      <c r="F2" s="1"/>
      <c r="H2" s="1"/>
      <c r="I2" s="1"/>
    </row>
    <row r="3" spans="1:10" s="2" customFormat="1" ht="14.65" customHeight="1">
      <c r="A3" s="9" t="s">
        <v>306</v>
      </c>
      <c r="B3" s="9"/>
      <c r="C3" s="9"/>
      <c r="E3" s="9"/>
      <c r="F3" s="9"/>
      <c r="H3" s="9"/>
      <c r="I3" s="9"/>
    </row>
    <row r="4" spans="1:10" ht="14.65" customHeight="1" thickBot="1"/>
    <row r="5" spans="1:10" s="11" customFormat="1" ht="24.75" customHeight="1" thickBot="1">
      <c r="A5" s="389" t="s">
        <v>16</v>
      </c>
      <c r="B5" s="390">
        <v>2011</v>
      </c>
      <c r="C5" s="390"/>
      <c r="D5" s="390"/>
      <c r="E5" s="390">
        <v>2015</v>
      </c>
      <c r="F5" s="390"/>
      <c r="G5" s="390"/>
      <c r="H5" s="390" t="s">
        <v>11</v>
      </c>
      <c r="I5" s="390"/>
      <c r="J5" s="390"/>
    </row>
    <row r="6" spans="1:10" s="11" customFormat="1" ht="45" customHeight="1" thickBot="1">
      <c r="A6" s="389"/>
      <c r="B6" s="24" t="s">
        <v>54</v>
      </c>
      <c r="C6" s="389" t="s">
        <v>112</v>
      </c>
      <c r="D6" s="389"/>
      <c r="E6" s="199" t="s">
        <v>54</v>
      </c>
      <c r="F6" s="389" t="s">
        <v>112</v>
      </c>
      <c r="G6" s="389"/>
      <c r="H6" s="199" t="s">
        <v>54</v>
      </c>
      <c r="I6" s="389" t="s">
        <v>112</v>
      </c>
      <c r="J6" s="389"/>
    </row>
    <row r="7" spans="1:10" ht="14.65" customHeight="1" thickBot="1">
      <c r="A7" s="176"/>
      <c r="B7" s="362" t="s">
        <v>5</v>
      </c>
      <c r="C7" s="362"/>
      <c r="D7" s="134" t="s">
        <v>50</v>
      </c>
      <c r="E7" s="362" t="s">
        <v>5</v>
      </c>
      <c r="F7" s="362"/>
      <c r="G7" s="134" t="s">
        <v>50</v>
      </c>
      <c r="H7" s="362" t="s">
        <v>5</v>
      </c>
      <c r="I7" s="362"/>
      <c r="J7" s="134" t="s">
        <v>50</v>
      </c>
    </row>
    <row r="8" spans="1:10" ht="14.65" customHeight="1" thickBot="1">
      <c r="A8" s="13" t="s">
        <v>1</v>
      </c>
      <c r="B8" s="146">
        <f>B9+B10+B16</f>
        <v>93458</v>
      </c>
      <c r="C8" s="146">
        <f>C9+C10+C16</f>
        <v>10025</v>
      </c>
      <c r="D8" s="143">
        <f>C8*100/B8</f>
        <v>10.726743563953862</v>
      </c>
      <c r="E8" s="146">
        <f>E9+E10+E16</f>
        <v>103780</v>
      </c>
      <c r="F8" s="146">
        <f>F9+F10+F16</f>
        <v>12220</v>
      </c>
      <c r="G8" s="143">
        <f>F8*100/E8</f>
        <v>11.774908460204278</v>
      </c>
      <c r="H8" s="177">
        <f>E8-B8</f>
        <v>10322</v>
      </c>
      <c r="I8" s="177">
        <f>F8-C8</f>
        <v>2195</v>
      </c>
      <c r="J8" s="167">
        <f>G8-D8</f>
        <v>1.048164896250416</v>
      </c>
    </row>
    <row r="9" spans="1:10" ht="14.65" customHeight="1" thickBot="1">
      <c r="A9" s="14" t="s">
        <v>4</v>
      </c>
      <c r="B9" s="23">
        <v>14131</v>
      </c>
      <c r="C9" s="23">
        <v>856</v>
      </c>
      <c r="D9" s="21">
        <f t="shared" ref="D9:D19" si="0">C9*100/B9</f>
        <v>6.0576038496921658</v>
      </c>
      <c r="E9" s="23">
        <v>19899</v>
      </c>
      <c r="F9" s="23">
        <v>1873</v>
      </c>
      <c r="G9" s="21">
        <f t="shared" ref="G9:G21" si="1">F9*100/E9</f>
        <v>9.4125332931303074</v>
      </c>
      <c r="H9" s="52">
        <f t="shared" ref="H9:J21" si="2">E9-B9</f>
        <v>5768</v>
      </c>
      <c r="I9" s="52">
        <f t="shared" si="2"/>
        <v>1017</v>
      </c>
      <c r="J9" s="72">
        <f t="shared" si="2"/>
        <v>3.3549294434381416</v>
      </c>
    </row>
    <row r="10" spans="1:10" ht="14.65" customHeight="1" thickBot="1">
      <c r="A10" s="84" t="s">
        <v>24</v>
      </c>
      <c r="B10" s="144">
        <f>SUM(B11:B15)</f>
        <v>65087</v>
      </c>
      <c r="C10" s="144">
        <f>SUM(C11:C15)</f>
        <v>7881</v>
      </c>
      <c r="D10" s="20">
        <f t="shared" si="0"/>
        <v>12.10840874521794</v>
      </c>
      <c r="E10" s="144">
        <f>SUM(E11:E15)</f>
        <v>68362</v>
      </c>
      <c r="F10" s="144">
        <f>SUM(F11:F15)</f>
        <v>9394</v>
      </c>
      <c r="G10" s="20">
        <f t="shared" si="1"/>
        <v>13.741552324390744</v>
      </c>
      <c r="H10" s="178">
        <f t="shared" si="2"/>
        <v>3275</v>
      </c>
      <c r="I10" s="178">
        <f t="shared" si="2"/>
        <v>1513</v>
      </c>
      <c r="J10" s="168">
        <f t="shared" si="2"/>
        <v>1.6331435791728044</v>
      </c>
    </row>
    <row r="11" spans="1:10" ht="14.65" customHeight="1" thickBot="1">
      <c r="A11" s="19" t="s">
        <v>17</v>
      </c>
      <c r="B11" s="147">
        <v>16982</v>
      </c>
      <c r="C11" s="147">
        <v>2008</v>
      </c>
      <c r="D11" s="21">
        <f t="shared" si="0"/>
        <v>11.824284536568131</v>
      </c>
      <c r="E11" s="147">
        <v>18516</v>
      </c>
      <c r="F11" s="147">
        <v>2633</v>
      </c>
      <c r="G11" s="21">
        <f t="shared" si="1"/>
        <v>14.220133938215596</v>
      </c>
      <c r="H11" s="179">
        <f t="shared" si="2"/>
        <v>1534</v>
      </c>
      <c r="I11" s="179">
        <f t="shared" si="2"/>
        <v>625</v>
      </c>
      <c r="J11" s="170">
        <f t="shared" si="2"/>
        <v>2.3958494016474656</v>
      </c>
    </row>
    <row r="12" spans="1:10" ht="14.65" customHeight="1" thickBot="1">
      <c r="A12" s="17" t="s">
        <v>18</v>
      </c>
      <c r="B12" s="144">
        <v>18323</v>
      </c>
      <c r="C12" s="144">
        <v>2426</v>
      </c>
      <c r="D12" s="20">
        <f t="shared" si="0"/>
        <v>13.240189925230585</v>
      </c>
      <c r="E12" s="144">
        <v>19913</v>
      </c>
      <c r="F12" s="144">
        <v>2790</v>
      </c>
      <c r="G12" s="20">
        <f t="shared" si="1"/>
        <v>14.01094762215638</v>
      </c>
      <c r="H12" s="178">
        <f t="shared" si="2"/>
        <v>1590</v>
      </c>
      <c r="I12" s="178">
        <f t="shared" si="2"/>
        <v>364</v>
      </c>
      <c r="J12" s="168">
        <f t="shared" si="2"/>
        <v>0.77075769692579499</v>
      </c>
    </row>
    <row r="13" spans="1:10" ht="14.65" customHeight="1" thickBot="1">
      <c r="A13" s="19" t="s">
        <v>19</v>
      </c>
      <c r="B13" s="147">
        <v>18835</v>
      </c>
      <c r="C13" s="147">
        <v>2241</v>
      </c>
      <c r="D13" s="21">
        <f t="shared" si="0"/>
        <v>11.898062118396602</v>
      </c>
      <c r="E13" s="147">
        <v>19644</v>
      </c>
      <c r="F13" s="147">
        <v>2678</v>
      </c>
      <c r="G13" s="21">
        <f t="shared" si="1"/>
        <v>13.63266137242924</v>
      </c>
      <c r="H13" s="179">
        <f t="shared" si="2"/>
        <v>809</v>
      </c>
      <c r="I13" s="179">
        <f t="shared" si="2"/>
        <v>437</v>
      </c>
      <c r="J13" s="170">
        <f t="shared" si="2"/>
        <v>1.7345992540326378</v>
      </c>
    </row>
    <row r="14" spans="1:10" ht="14.65" customHeight="1" thickBot="1">
      <c r="A14" s="17" t="s">
        <v>20</v>
      </c>
      <c r="B14" s="144">
        <v>10775</v>
      </c>
      <c r="C14" s="144">
        <v>1178</v>
      </c>
      <c r="D14" s="20">
        <f t="shared" si="0"/>
        <v>10.932714617169374</v>
      </c>
      <c r="E14" s="144">
        <v>10158</v>
      </c>
      <c r="F14" s="144">
        <v>1266</v>
      </c>
      <c r="G14" s="20">
        <f t="shared" si="1"/>
        <v>12.463083284111045</v>
      </c>
      <c r="H14" s="178">
        <f t="shared" si="2"/>
        <v>-617</v>
      </c>
      <c r="I14" s="178">
        <f t="shared" si="2"/>
        <v>88</v>
      </c>
      <c r="J14" s="168">
        <f t="shared" si="2"/>
        <v>1.530368666941671</v>
      </c>
    </row>
    <row r="15" spans="1:10" ht="14.65" customHeight="1" thickBot="1">
      <c r="A15" s="145" t="s">
        <v>60</v>
      </c>
      <c r="B15" s="23">
        <v>172</v>
      </c>
      <c r="C15" s="23">
        <v>28</v>
      </c>
      <c r="D15" s="21">
        <f t="shared" si="0"/>
        <v>16.279069767441861</v>
      </c>
      <c r="E15" s="23">
        <v>131</v>
      </c>
      <c r="F15" s="23">
        <v>27</v>
      </c>
      <c r="G15" s="21">
        <f t="shared" si="1"/>
        <v>20.610687022900763</v>
      </c>
      <c r="H15" s="52">
        <f t="shared" si="2"/>
        <v>-41</v>
      </c>
      <c r="I15" s="52">
        <f t="shared" si="2"/>
        <v>-1</v>
      </c>
      <c r="J15" s="72">
        <f t="shared" si="2"/>
        <v>4.3316172554589016</v>
      </c>
    </row>
    <row r="16" spans="1:10" ht="14.65" customHeight="1" thickBot="1">
      <c r="A16" s="84" t="s">
        <v>12</v>
      </c>
      <c r="B16" s="144">
        <f>SUM(B17:B21)</f>
        <v>14240</v>
      </c>
      <c r="C16" s="144">
        <f>SUM(C17:C21)</f>
        <v>1288</v>
      </c>
      <c r="D16" s="20">
        <f t="shared" si="0"/>
        <v>9.0449438202247183</v>
      </c>
      <c r="E16" s="144">
        <f>SUM(E17:E21)</f>
        <v>15519</v>
      </c>
      <c r="F16" s="144">
        <f>SUM(F17:F21)</f>
        <v>953</v>
      </c>
      <c r="G16" s="20">
        <f t="shared" si="1"/>
        <v>6.1408595914685229</v>
      </c>
      <c r="H16" s="178">
        <f t="shared" si="2"/>
        <v>1279</v>
      </c>
      <c r="I16" s="178">
        <f t="shared" si="2"/>
        <v>-335</v>
      </c>
      <c r="J16" s="168">
        <f t="shared" si="2"/>
        <v>-2.9040842287561954</v>
      </c>
    </row>
    <row r="17" spans="1:10" ht="14.65" customHeight="1" thickBot="1">
      <c r="A17" s="19" t="s">
        <v>113</v>
      </c>
      <c r="B17" s="147">
        <v>1757</v>
      </c>
      <c r="C17" s="147">
        <v>210</v>
      </c>
      <c r="D17" s="21">
        <f t="shared" si="0"/>
        <v>11.952191235059761</v>
      </c>
      <c r="E17" s="147">
        <v>1785</v>
      </c>
      <c r="F17" s="147">
        <v>136</v>
      </c>
      <c r="G17" s="21">
        <f t="shared" si="1"/>
        <v>7.6190476190476186</v>
      </c>
      <c r="H17" s="179">
        <f t="shared" si="2"/>
        <v>28</v>
      </c>
      <c r="I17" s="179">
        <f t="shared" si="2"/>
        <v>-74</v>
      </c>
      <c r="J17" s="170">
        <f t="shared" si="2"/>
        <v>-4.3331436160121424</v>
      </c>
    </row>
    <row r="18" spans="1:10" ht="14.65" customHeight="1" thickBot="1">
      <c r="A18" s="17" t="s">
        <v>21</v>
      </c>
      <c r="B18" s="144">
        <v>3944</v>
      </c>
      <c r="C18" s="144">
        <v>344</v>
      </c>
      <c r="D18" s="20">
        <f t="shared" si="0"/>
        <v>8.7221095334685597</v>
      </c>
      <c r="E18" s="144">
        <v>4451</v>
      </c>
      <c r="F18" s="144">
        <v>251</v>
      </c>
      <c r="G18" s="20">
        <f t="shared" si="1"/>
        <v>5.6391822062457875</v>
      </c>
      <c r="H18" s="178">
        <f t="shared" si="2"/>
        <v>507</v>
      </c>
      <c r="I18" s="178">
        <f t="shared" si="2"/>
        <v>-93</v>
      </c>
      <c r="J18" s="168">
        <f t="shared" si="2"/>
        <v>-3.0829273272227722</v>
      </c>
    </row>
    <row r="19" spans="1:10" ht="14.65" customHeight="1" thickBot="1">
      <c r="A19" s="19" t="s">
        <v>55</v>
      </c>
      <c r="B19" s="147">
        <v>3452</v>
      </c>
      <c r="C19" s="147">
        <v>285</v>
      </c>
      <c r="D19" s="21">
        <f t="shared" si="0"/>
        <v>8.2560834298957122</v>
      </c>
      <c r="E19" s="147">
        <v>3931</v>
      </c>
      <c r="F19" s="147">
        <v>230</v>
      </c>
      <c r="G19" s="21">
        <f t="shared" si="1"/>
        <v>5.8509285169168148</v>
      </c>
      <c r="H19" s="179">
        <f t="shared" si="2"/>
        <v>479</v>
      </c>
      <c r="I19" s="179">
        <f t="shared" si="2"/>
        <v>-55</v>
      </c>
      <c r="J19" s="170">
        <f t="shared" si="2"/>
        <v>-2.4051549129788974</v>
      </c>
    </row>
    <row r="20" spans="1:10" s="283" customFormat="1" ht="14.65" customHeight="1" thickBot="1">
      <c r="A20" s="17" t="s">
        <v>56</v>
      </c>
      <c r="B20" s="271">
        <v>2975</v>
      </c>
      <c r="C20" s="271">
        <v>246</v>
      </c>
      <c r="D20" s="255">
        <f>C20*100/B20</f>
        <v>8.2689075630252109</v>
      </c>
      <c r="E20" s="271">
        <v>3181</v>
      </c>
      <c r="F20" s="271">
        <v>193</v>
      </c>
      <c r="G20" s="255">
        <f t="shared" si="1"/>
        <v>6.0672744419993716</v>
      </c>
      <c r="H20" s="178">
        <f t="shared" si="2"/>
        <v>206</v>
      </c>
      <c r="I20" s="178">
        <f t="shared" si="2"/>
        <v>-53</v>
      </c>
      <c r="J20" s="168">
        <f t="shared" si="2"/>
        <v>-2.2016331210258393</v>
      </c>
    </row>
    <row r="21" spans="1:10" ht="14.65" customHeight="1" thickBot="1">
      <c r="A21" s="19" t="s">
        <v>114</v>
      </c>
      <c r="B21" s="273">
        <v>2112</v>
      </c>
      <c r="C21" s="273">
        <v>203</v>
      </c>
      <c r="D21" s="256">
        <f t="shared" ref="D21" si="3">C21*100/B21</f>
        <v>9.6117424242424239</v>
      </c>
      <c r="E21" s="273">
        <v>2171</v>
      </c>
      <c r="F21" s="273">
        <v>143</v>
      </c>
      <c r="G21" s="256">
        <f t="shared" si="1"/>
        <v>6.5868263473053892</v>
      </c>
      <c r="H21" s="179">
        <f t="shared" si="2"/>
        <v>59</v>
      </c>
      <c r="I21" s="179">
        <f t="shared" si="2"/>
        <v>-60</v>
      </c>
      <c r="J21" s="170">
        <f t="shared" si="2"/>
        <v>-3.0249160769370347</v>
      </c>
    </row>
    <row r="22" spans="1:10" ht="25.15" customHeight="1">
      <c r="A22" s="370" t="s">
        <v>127</v>
      </c>
      <c r="B22" s="370"/>
      <c r="C22" s="370"/>
      <c r="D22" s="370"/>
      <c r="E22" s="370"/>
      <c r="F22" s="370"/>
      <c r="G22" s="370"/>
      <c r="H22" s="370"/>
      <c r="I22" s="370"/>
      <c r="J22" s="370"/>
    </row>
  </sheetData>
  <mergeCells count="11">
    <mergeCell ref="B7:C7"/>
    <mergeCell ref="E7:F7"/>
    <mergeCell ref="H7:I7"/>
    <mergeCell ref="A22:J22"/>
    <mergeCell ref="A5:A6"/>
    <mergeCell ref="B5:D5"/>
    <mergeCell ref="E5:G5"/>
    <mergeCell ref="H5:J5"/>
    <mergeCell ref="C6:D6"/>
    <mergeCell ref="F6:G6"/>
    <mergeCell ref="I6:J6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1200" verticalDpi="1200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5"/>
  <sheetViews>
    <sheetView workbookViewId="0"/>
  </sheetViews>
  <sheetFormatPr baseColWidth="10" defaultColWidth="10.81640625" defaultRowHeight="11.5"/>
  <cols>
    <col min="1" max="1" width="24.54296875" style="3" customWidth="1"/>
    <col min="2" max="2" width="16.81640625" style="3" customWidth="1"/>
    <col min="3" max="3" width="16.54296875" style="283" customWidth="1"/>
    <col min="4" max="4" width="16.54296875" style="3" customWidth="1"/>
    <col min="5" max="16384" width="10.81640625" style="3"/>
  </cols>
  <sheetData>
    <row r="1" spans="1:4" s="5" customFormat="1" ht="20.25" customHeight="1">
      <c r="A1" s="4" t="s">
        <v>0</v>
      </c>
      <c r="B1" s="4"/>
      <c r="C1" s="4"/>
      <c r="D1" s="4"/>
    </row>
    <row r="2" spans="1:4" s="2" customFormat="1" ht="12.5">
      <c r="A2" s="1"/>
      <c r="B2" s="1"/>
      <c r="C2" s="1"/>
      <c r="D2" s="1"/>
    </row>
    <row r="3" spans="1:4" s="2" customFormat="1" ht="14.65" customHeight="1">
      <c r="A3" s="9" t="s">
        <v>307</v>
      </c>
      <c r="B3" s="9"/>
      <c r="C3" s="9"/>
      <c r="D3" s="9"/>
    </row>
    <row r="4" spans="1:4" ht="14.65" customHeight="1" thickBot="1"/>
    <row r="5" spans="1:4" s="11" customFormat="1" ht="28.5" customHeight="1" thickBot="1">
      <c r="A5" s="198" t="s">
        <v>64</v>
      </c>
      <c r="B5" s="200">
        <v>2011</v>
      </c>
      <c r="C5" s="330">
        <v>2015</v>
      </c>
      <c r="D5" s="331" t="s">
        <v>11</v>
      </c>
    </row>
    <row r="6" spans="1:4" ht="14.65" customHeight="1" thickBot="1">
      <c r="A6" s="139"/>
      <c r="B6" s="401" t="s">
        <v>176</v>
      </c>
      <c r="C6" s="401"/>
      <c r="D6" s="401"/>
    </row>
    <row r="7" spans="1:4" ht="14.65" customHeight="1" thickBot="1">
      <c r="A7" s="139"/>
      <c r="B7" s="362" t="s">
        <v>5</v>
      </c>
      <c r="C7" s="362"/>
      <c r="D7" s="362"/>
    </row>
    <row r="8" spans="1:4" ht="14.65" customHeight="1" thickBot="1">
      <c r="A8" s="26" t="s">
        <v>1</v>
      </c>
      <c r="B8" s="146">
        <f>SUM(B9:B15)</f>
        <v>791288</v>
      </c>
      <c r="C8" s="272">
        <v>865961</v>
      </c>
      <c r="D8" s="177">
        <f>C8-B8</f>
        <v>74673</v>
      </c>
    </row>
    <row r="9" spans="1:4" ht="14.65" customHeight="1" thickBot="1">
      <c r="A9" s="27" t="s">
        <v>2</v>
      </c>
      <c r="B9" s="270">
        <f>'Tab. 2.17'!C10</f>
        <v>296205</v>
      </c>
      <c r="C9" s="270">
        <v>332918</v>
      </c>
      <c r="D9" s="52">
        <f t="shared" ref="D9:D15" si="0">C9-B9</f>
        <v>36713</v>
      </c>
    </row>
    <row r="10" spans="1:4" ht="14.65" customHeight="1" thickBot="1">
      <c r="A10" s="30" t="s">
        <v>52</v>
      </c>
      <c r="B10" s="271">
        <f>'Tab. 2.17'!C11</f>
        <v>138197</v>
      </c>
      <c r="C10" s="271">
        <v>143709</v>
      </c>
      <c r="D10" s="178">
        <f t="shared" si="0"/>
        <v>5512</v>
      </c>
    </row>
    <row r="11" spans="1:4" ht="14.65" customHeight="1" thickBot="1">
      <c r="A11" s="27" t="s">
        <v>110</v>
      </c>
      <c r="B11" s="273">
        <f>'Tab. 2.17'!C12</f>
        <v>168429</v>
      </c>
      <c r="C11" s="273">
        <v>161572</v>
      </c>
      <c r="D11" s="179">
        <f t="shared" si="0"/>
        <v>-6857</v>
      </c>
    </row>
    <row r="12" spans="1:4" ht="14.65" customHeight="1" thickBot="1">
      <c r="A12" s="30" t="s">
        <v>8</v>
      </c>
      <c r="B12" s="271">
        <f>'Tab. 2.17'!C13</f>
        <v>38691</v>
      </c>
      <c r="C12" s="271">
        <v>42014</v>
      </c>
      <c r="D12" s="178">
        <f t="shared" si="0"/>
        <v>3323</v>
      </c>
    </row>
    <row r="13" spans="1:4" ht="14.65" customHeight="1" thickBot="1">
      <c r="A13" s="27" t="s">
        <v>51</v>
      </c>
      <c r="B13" s="273">
        <f>'Tab. 2.17'!C14</f>
        <v>53689</v>
      </c>
      <c r="C13" s="273">
        <v>62230</v>
      </c>
      <c r="D13" s="179">
        <f t="shared" si="0"/>
        <v>8541</v>
      </c>
    </row>
    <row r="14" spans="1:4" ht="14.65" customHeight="1" thickBot="1">
      <c r="A14" s="30" t="s">
        <v>9</v>
      </c>
      <c r="B14" s="271">
        <f>'Tab. 2.17'!C15</f>
        <v>17241</v>
      </c>
      <c r="C14" s="271">
        <v>20017</v>
      </c>
      <c r="D14" s="178">
        <f t="shared" si="0"/>
        <v>2776</v>
      </c>
    </row>
    <row r="15" spans="1:4" ht="14.65" customHeight="1" thickBot="1">
      <c r="A15" s="27" t="s">
        <v>6</v>
      </c>
      <c r="B15" s="270">
        <f>'Tab. 2.17'!C16</f>
        <v>78836</v>
      </c>
      <c r="C15" s="270">
        <v>103501</v>
      </c>
      <c r="D15" s="52">
        <f t="shared" si="0"/>
        <v>24665</v>
      </c>
    </row>
    <row r="16" spans="1:4" ht="14.65" customHeight="1" thickBot="1">
      <c r="A16" s="139"/>
      <c r="B16" s="401" t="s">
        <v>112</v>
      </c>
      <c r="C16" s="401"/>
      <c r="D16" s="401"/>
    </row>
    <row r="17" spans="1:4" ht="14.65" customHeight="1" thickBot="1">
      <c r="A17" s="139"/>
      <c r="B17" s="362" t="s">
        <v>5</v>
      </c>
      <c r="C17" s="362"/>
      <c r="D17" s="362"/>
    </row>
    <row r="18" spans="1:4" ht="14.65" customHeight="1" thickBot="1">
      <c r="A18" s="26" t="s">
        <v>1</v>
      </c>
      <c r="B18" s="146">
        <f>SUM(B19:B25)</f>
        <v>468631</v>
      </c>
      <c r="C18" s="272">
        <f>SUM(C19:C25)</f>
        <v>527254</v>
      </c>
      <c r="D18" s="177">
        <f t="shared" ref="D18:D25" si="1">C18-B18</f>
        <v>58623</v>
      </c>
    </row>
    <row r="19" spans="1:4" ht="14.65" customHeight="1" thickBot="1">
      <c r="A19" s="27" t="s">
        <v>2</v>
      </c>
      <c r="B19" s="270">
        <v>182499</v>
      </c>
      <c r="C19" s="270">
        <v>209494</v>
      </c>
      <c r="D19" s="52">
        <f t="shared" si="1"/>
        <v>26995</v>
      </c>
    </row>
    <row r="20" spans="1:4" ht="14.65" customHeight="1" thickBot="1">
      <c r="A20" s="30" t="s">
        <v>52</v>
      </c>
      <c r="B20" s="271">
        <v>81672</v>
      </c>
      <c r="C20" s="271">
        <v>85134</v>
      </c>
      <c r="D20" s="178">
        <f t="shared" si="1"/>
        <v>3462</v>
      </c>
    </row>
    <row r="21" spans="1:4" ht="14.65" customHeight="1" thickBot="1">
      <c r="A21" s="27" t="s">
        <v>110</v>
      </c>
      <c r="B21" s="273">
        <v>95954</v>
      </c>
      <c r="C21" s="273">
        <v>93559</v>
      </c>
      <c r="D21" s="179">
        <f t="shared" si="1"/>
        <v>-2395</v>
      </c>
    </row>
    <row r="22" spans="1:4" ht="14.65" customHeight="1" thickBot="1">
      <c r="A22" s="30" t="s">
        <v>8</v>
      </c>
      <c r="B22" s="271">
        <v>23547</v>
      </c>
      <c r="C22" s="271">
        <v>25922</v>
      </c>
      <c r="D22" s="178">
        <f t="shared" si="1"/>
        <v>2375</v>
      </c>
    </row>
    <row r="23" spans="1:4" ht="14.65" customHeight="1" thickBot="1">
      <c r="A23" s="27" t="s">
        <v>51</v>
      </c>
      <c r="B23" s="273">
        <v>30316</v>
      </c>
      <c r="C23" s="273">
        <v>39126</v>
      </c>
      <c r="D23" s="179">
        <f t="shared" si="1"/>
        <v>8810</v>
      </c>
    </row>
    <row r="24" spans="1:4" ht="14.65" customHeight="1" thickBot="1">
      <c r="A24" s="30" t="s">
        <v>9</v>
      </c>
      <c r="B24" s="271">
        <v>9505</v>
      </c>
      <c r="C24" s="271">
        <v>11461</v>
      </c>
      <c r="D24" s="178">
        <f t="shared" si="1"/>
        <v>1956</v>
      </c>
    </row>
    <row r="25" spans="1:4" ht="14.65" customHeight="1" thickBot="1">
      <c r="A25" s="27" t="s">
        <v>6</v>
      </c>
      <c r="B25" s="270">
        <v>45138</v>
      </c>
      <c r="C25" s="270">
        <v>62558</v>
      </c>
      <c r="D25" s="52">
        <f t="shared" si="1"/>
        <v>17420</v>
      </c>
    </row>
    <row r="26" spans="1:4" ht="29" customHeight="1" thickBot="1">
      <c r="A26" s="139"/>
      <c r="B26" s="425" t="s">
        <v>178</v>
      </c>
      <c r="C26" s="425"/>
      <c r="D26" s="425"/>
    </row>
    <row r="27" spans="1:4" ht="14.65" customHeight="1" thickBot="1">
      <c r="A27" s="26" t="s">
        <v>1</v>
      </c>
      <c r="B27" s="258">
        <f>B18*100/B8</f>
        <v>59.223822426221552</v>
      </c>
      <c r="C27" s="258">
        <f>C18*100/C8</f>
        <v>60.886575723387082</v>
      </c>
      <c r="D27" s="204">
        <f t="shared" ref="D27:D34" si="2">C27-B27</f>
        <v>1.6627532971655299</v>
      </c>
    </row>
    <row r="28" spans="1:4" ht="14.65" customHeight="1" thickBot="1">
      <c r="A28" s="27" t="s">
        <v>2</v>
      </c>
      <c r="B28" s="256">
        <f t="shared" ref="B28" si="3">B19*100/B9</f>
        <v>61.61239681977009</v>
      </c>
      <c r="C28" s="256">
        <f t="shared" ref="C28" si="4">C19*100/C9</f>
        <v>62.926606551763498</v>
      </c>
      <c r="D28" s="54">
        <f t="shared" si="2"/>
        <v>1.3142097319934081</v>
      </c>
    </row>
    <row r="29" spans="1:4" ht="14.65" customHeight="1" thickBot="1">
      <c r="A29" s="30" t="s">
        <v>52</v>
      </c>
      <c r="B29" s="207">
        <f t="shared" ref="B29" si="5">B20*100/B10</f>
        <v>59.098243811370722</v>
      </c>
      <c r="C29" s="207">
        <f t="shared" ref="C29" si="6">C20*100/C10</f>
        <v>59.240548608646641</v>
      </c>
      <c r="D29" s="205">
        <f t="shared" si="2"/>
        <v>0.14230479727591927</v>
      </c>
    </row>
    <row r="30" spans="1:4" ht="14.65" customHeight="1" thickBot="1">
      <c r="A30" s="27" t="s">
        <v>110</v>
      </c>
      <c r="B30" s="208">
        <f t="shared" ref="B30" si="7">B21*100/B11</f>
        <v>56.96999922816142</v>
      </c>
      <c r="C30" s="208">
        <f t="shared" ref="C30" si="8">C21*100/C11</f>
        <v>57.905453915282351</v>
      </c>
      <c r="D30" s="206">
        <f t="shared" si="2"/>
        <v>0.93545468712093083</v>
      </c>
    </row>
    <row r="31" spans="1:4" ht="14.65" customHeight="1" thickBot="1">
      <c r="A31" s="30" t="s">
        <v>8</v>
      </c>
      <c r="B31" s="207">
        <f t="shared" ref="B31" si="9">B22*100/B12</f>
        <v>60.859114522757231</v>
      </c>
      <c r="C31" s="207">
        <f t="shared" ref="C31" si="10">C22*100/C12</f>
        <v>61.698481458561432</v>
      </c>
      <c r="D31" s="205">
        <f t="shared" si="2"/>
        <v>0.83936693580420041</v>
      </c>
    </row>
    <row r="32" spans="1:4" ht="14.65" customHeight="1" thickBot="1">
      <c r="A32" s="27" t="s">
        <v>51</v>
      </c>
      <c r="B32" s="208">
        <f t="shared" ref="B32" si="11">B23*100/B13</f>
        <v>56.46594274432379</v>
      </c>
      <c r="C32" s="208">
        <f t="shared" ref="C32" si="12">C23*100/C13</f>
        <v>62.873212277036799</v>
      </c>
      <c r="D32" s="206">
        <f t="shared" si="2"/>
        <v>6.4072695327130091</v>
      </c>
    </row>
    <row r="33" spans="1:4" ht="14.65" customHeight="1" thickBot="1">
      <c r="A33" s="30" t="s">
        <v>9</v>
      </c>
      <c r="B33" s="207">
        <f t="shared" ref="B33" si="13">B24*100/B14</f>
        <v>55.130212864683024</v>
      </c>
      <c r="C33" s="207">
        <f t="shared" ref="C33" si="14">C24*100/C14</f>
        <v>57.256332117699955</v>
      </c>
      <c r="D33" s="205">
        <f t="shared" si="2"/>
        <v>2.1261192530169311</v>
      </c>
    </row>
    <row r="34" spans="1:4" ht="14.65" customHeight="1" thickBot="1">
      <c r="A34" s="27" t="s">
        <v>6</v>
      </c>
      <c r="B34" s="256">
        <f t="shared" ref="B34" si="15">B25*100/B15</f>
        <v>57.255568521995031</v>
      </c>
      <c r="C34" s="256">
        <f t="shared" ref="C34" si="16">C25*100/C15</f>
        <v>60.441928097313067</v>
      </c>
      <c r="D34" s="54">
        <f t="shared" si="2"/>
        <v>3.1863595753180363</v>
      </c>
    </row>
    <row r="35" spans="1:4" s="202" customFormat="1" ht="40" customHeight="1">
      <c r="A35" s="367" t="s">
        <v>127</v>
      </c>
      <c r="B35" s="367"/>
      <c r="C35" s="367"/>
      <c r="D35" s="367"/>
    </row>
  </sheetData>
  <mergeCells count="6">
    <mergeCell ref="B6:D6"/>
    <mergeCell ref="B16:D16"/>
    <mergeCell ref="B17:D17"/>
    <mergeCell ref="B26:D26"/>
    <mergeCell ref="A35:D35"/>
    <mergeCell ref="B7:D7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3"/>
  <sheetViews>
    <sheetView workbookViewId="0">
      <selection activeCell="A3" sqref="A3"/>
    </sheetView>
  </sheetViews>
  <sheetFormatPr baseColWidth="10" defaultColWidth="10.81640625" defaultRowHeight="11.5"/>
  <cols>
    <col min="1" max="1" width="18.81640625" style="3" customWidth="1"/>
    <col min="2" max="7" width="13.6328125" style="3" customWidth="1"/>
    <col min="8" max="16384" width="10.81640625" style="3"/>
  </cols>
  <sheetData>
    <row r="1" spans="1:7" s="5" customFormat="1" ht="20.25" customHeight="1">
      <c r="A1" s="4" t="s">
        <v>0</v>
      </c>
    </row>
    <row r="2" spans="1:7" s="2" customFormat="1" ht="12.5">
      <c r="A2" s="1"/>
    </row>
    <row r="3" spans="1:7" s="2" customFormat="1" ht="14.65" customHeight="1">
      <c r="A3" s="9" t="s">
        <v>244</v>
      </c>
    </row>
    <row r="4" spans="1:7" ht="14.65" customHeight="1" thickBot="1"/>
    <row r="5" spans="1:7" s="11" customFormat="1" ht="45" customHeight="1">
      <c r="A5" s="334" t="s">
        <v>16</v>
      </c>
      <c r="B5" s="336">
        <v>2011</v>
      </c>
      <c r="C5" s="336">
        <v>2012</v>
      </c>
      <c r="D5" s="336">
        <v>2013</v>
      </c>
      <c r="E5" s="336">
        <v>2014</v>
      </c>
      <c r="F5" s="336">
        <v>2015</v>
      </c>
      <c r="G5" s="334" t="s">
        <v>11</v>
      </c>
    </row>
    <row r="6" spans="1:7" ht="14.65" customHeight="1">
      <c r="A6" s="337"/>
      <c r="B6" s="362" t="s">
        <v>5</v>
      </c>
      <c r="C6" s="362"/>
      <c r="D6" s="362"/>
      <c r="E6" s="362"/>
      <c r="F6" s="362"/>
      <c r="G6" s="362"/>
    </row>
    <row r="7" spans="1:7" ht="14.65" customHeight="1" thickBot="1">
      <c r="A7" s="157" t="s">
        <v>1</v>
      </c>
      <c r="B7" s="272">
        <f>SUM(B9:B11,B13:B17,B19:B23)</f>
        <v>278564</v>
      </c>
      <c r="C7" s="272">
        <f>SUM(C9:C11,C13:C17,C19:C23)</f>
        <v>284426</v>
      </c>
      <c r="D7" s="272">
        <f t="shared" ref="D7:E7" si="0">SUM(D9:D11,D13:D17,D19:D23)</f>
        <v>294061</v>
      </c>
      <c r="E7" s="272">
        <f t="shared" si="0"/>
        <v>296944</v>
      </c>
      <c r="F7" s="272">
        <f>'Tab. 2.2'!O9</f>
        <v>308033</v>
      </c>
      <c r="G7" s="177">
        <f>F7-B7</f>
        <v>29469</v>
      </c>
    </row>
    <row r="8" spans="1:7" ht="14.65" customHeight="1" thickBot="1">
      <c r="A8" s="14" t="s">
        <v>4</v>
      </c>
      <c r="B8" s="23">
        <f>'Tab. 2.2'!G10</f>
        <v>56711</v>
      </c>
      <c r="C8" s="23">
        <f t="shared" ref="C8:E8" si="1">SUM(C9:C11)</f>
        <v>59280</v>
      </c>
      <c r="D8" s="23">
        <f t="shared" si="1"/>
        <v>61738</v>
      </c>
      <c r="E8" s="23">
        <f t="shared" si="1"/>
        <v>66037</v>
      </c>
      <c r="F8" s="23">
        <f>'Tab. 2.2'!O10</f>
        <v>69936</v>
      </c>
      <c r="G8" s="52">
        <f t="shared" ref="G8:G23" si="2">F8-B8</f>
        <v>13225</v>
      </c>
    </row>
    <row r="9" spans="1:7" ht="14.65" customHeight="1" thickBot="1">
      <c r="A9" s="15" t="s">
        <v>13</v>
      </c>
      <c r="B9" s="22">
        <f>'Tab. 2.2'!G11</f>
        <v>1742</v>
      </c>
      <c r="C9" s="22">
        <v>1849</v>
      </c>
      <c r="D9" s="22">
        <v>1578</v>
      </c>
      <c r="E9" s="22">
        <v>1752</v>
      </c>
      <c r="F9" s="22">
        <f>'Tab. 2.2'!O11</f>
        <v>1707</v>
      </c>
      <c r="G9" s="51">
        <f t="shared" si="2"/>
        <v>-35</v>
      </c>
    </row>
    <row r="10" spans="1:7" ht="14.65" customHeight="1" thickBot="1">
      <c r="A10" s="16" t="s">
        <v>14</v>
      </c>
      <c r="B10" s="23">
        <f>'Tab. 2.2'!G12</f>
        <v>20681</v>
      </c>
      <c r="C10" s="23">
        <v>22076</v>
      </c>
      <c r="D10" s="23">
        <v>22819</v>
      </c>
      <c r="E10" s="23">
        <v>25283</v>
      </c>
      <c r="F10" s="23">
        <f>'Tab. 2.2'!O12</f>
        <v>26640</v>
      </c>
      <c r="G10" s="52">
        <f t="shared" si="2"/>
        <v>5959</v>
      </c>
    </row>
    <row r="11" spans="1:7" ht="14.65" customHeight="1" thickBot="1">
      <c r="A11" s="17" t="s">
        <v>15</v>
      </c>
      <c r="B11" s="22">
        <f>'Tab. 2.2'!G13</f>
        <v>34288</v>
      </c>
      <c r="C11" s="22">
        <v>35355</v>
      </c>
      <c r="D11" s="22">
        <v>37341</v>
      </c>
      <c r="E11" s="22">
        <v>39002</v>
      </c>
      <c r="F11" s="22">
        <f>'Tab. 2.2'!O13</f>
        <v>41589</v>
      </c>
      <c r="G11" s="51">
        <f t="shared" si="2"/>
        <v>7301</v>
      </c>
    </row>
    <row r="12" spans="1:7" ht="14.65" customHeight="1" thickBot="1">
      <c r="A12" s="14" t="s">
        <v>24</v>
      </c>
      <c r="B12" s="23">
        <f>'Tab. 2.2'!G14</f>
        <v>177991</v>
      </c>
      <c r="C12" s="23">
        <f t="shared" ref="C12:E12" si="3">SUM(C13:C17)</f>
        <v>179410</v>
      </c>
      <c r="D12" s="23">
        <f t="shared" si="3"/>
        <v>185029</v>
      </c>
      <c r="E12" s="23">
        <f t="shared" si="3"/>
        <v>185755</v>
      </c>
      <c r="F12" s="23">
        <f>'Tab. 2.2'!O14</f>
        <v>190635</v>
      </c>
      <c r="G12" s="52">
        <f t="shared" si="2"/>
        <v>12644</v>
      </c>
    </row>
    <row r="13" spans="1:7" ht="14.65" customHeight="1" thickBot="1">
      <c r="A13" s="18" t="s">
        <v>17</v>
      </c>
      <c r="B13" s="22">
        <f>'Tab. 2.2'!G15</f>
        <v>49078</v>
      </c>
      <c r="C13" s="22">
        <v>49807</v>
      </c>
      <c r="D13" s="22">
        <v>50317</v>
      </c>
      <c r="E13" s="22">
        <v>51481</v>
      </c>
      <c r="F13" s="22">
        <f>'Tab. 2.2'!O15</f>
        <v>52275</v>
      </c>
      <c r="G13" s="51">
        <f t="shared" si="2"/>
        <v>3197</v>
      </c>
    </row>
    <row r="14" spans="1:7" ht="14.65" customHeight="1" thickBot="1">
      <c r="A14" s="19" t="s">
        <v>18</v>
      </c>
      <c r="B14" s="23">
        <f>'Tab. 2.2'!G16</f>
        <v>50861</v>
      </c>
      <c r="C14" s="23">
        <v>52715</v>
      </c>
      <c r="D14" s="23">
        <v>54122</v>
      </c>
      <c r="E14" s="23">
        <v>53022</v>
      </c>
      <c r="F14" s="23">
        <f>'Tab. 2.2'!O16</f>
        <v>55289</v>
      </c>
      <c r="G14" s="52">
        <f t="shared" si="2"/>
        <v>4428</v>
      </c>
    </row>
    <row r="15" spans="1:7" ht="14.65" customHeight="1" thickBot="1">
      <c r="A15" s="17" t="s">
        <v>19</v>
      </c>
      <c r="B15" s="22">
        <f>'Tab. 2.2'!G17</f>
        <v>50669</v>
      </c>
      <c r="C15" s="22">
        <v>50754</v>
      </c>
      <c r="D15" s="22">
        <v>53598</v>
      </c>
      <c r="E15" s="22">
        <v>53388</v>
      </c>
      <c r="F15" s="22">
        <f>'Tab. 2.2'!O17</f>
        <v>54134</v>
      </c>
      <c r="G15" s="51">
        <f t="shared" si="2"/>
        <v>3465</v>
      </c>
    </row>
    <row r="16" spans="1:7" ht="14.65" customHeight="1" thickBot="1">
      <c r="A16" s="19" t="s">
        <v>20</v>
      </c>
      <c r="B16" s="23">
        <f>'Tab. 2.2'!G18</f>
        <v>26562</v>
      </c>
      <c r="C16" s="23">
        <v>25365</v>
      </c>
      <c r="D16" s="23">
        <v>26208</v>
      </c>
      <c r="E16" s="23">
        <v>27114</v>
      </c>
      <c r="F16" s="23">
        <f>'Tab. 2.2'!O18</f>
        <v>28207</v>
      </c>
      <c r="G16" s="52">
        <f t="shared" si="2"/>
        <v>1645</v>
      </c>
    </row>
    <row r="17" spans="1:7" ht="14.65" customHeight="1" thickBot="1">
      <c r="A17" s="17" t="s">
        <v>213</v>
      </c>
      <c r="B17" s="22">
        <f>'Tab. 2.2'!G19</f>
        <v>821</v>
      </c>
      <c r="C17" s="22">
        <v>769</v>
      </c>
      <c r="D17" s="22">
        <v>784</v>
      </c>
      <c r="E17" s="22">
        <v>750</v>
      </c>
      <c r="F17" s="22">
        <f>'Tab. 2.2'!O19</f>
        <v>730</v>
      </c>
      <c r="G17" s="51">
        <f t="shared" si="2"/>
        <v>-91</v>
      </c>
    </row>
    <row r="18" spans="1:7" ht="14.65" customHeight="1" thickBot="1">
      <c r="A18" s="14" t="s">
        <v>12</v>
      </c>
      <c r="B18" s="23">
        <f>'Tab. 2.2'!G20</f>
        <v>43862</v>
      </c>
      <c r="C18" s="23">
        <f t="shared" ref="C18:E18" si="4">SUM(C19:C23)</f>
        <v>45736</v>
      </c>
      <c r="D18" s="23">
        <f t="shared" si="4"/>
        <v>47294</v>
      </c>
      <c r="E18" s="23">
        <f t="shared" si="4"/>
        <v>45152</v>
      </c>
      <c r="F18" s="23">
        <f>'Tab. 2.2'!O20</f>
        <v>47462</v>
      </c>
      <c r="G18" s="52">
        <f t="shared" si="2"/>
        <v>3600</v>
      </c>
    </row>
    <row r="19" spans="1:7" ht="14.65" customHeight="1" thickBot="1">
      <c r="A19" s="17" t="s">
        <v>19</v>
      </c>
      <c r="B19" s="22">
        <f>'Tab. 2.2'!G21</f>
        <v>220</v>
      </c>
      <c r="C19" s="22">
        <v>308</v>
      </c>
      <c r="D19" s="22">
        <v>187</v>
      </c>
      <c r="E19" s="22">
        <v>99</v>
      </c>
      <c r="F19" s="22">
        <f>'Tab. 2.2'!O21</f>
        <v>102</v>
      </c>
      <c r="G19" s="51">
        <f t="shared" si="2"/>
        <v>-118</v>
      </c>
    </row>
    <row r="20" spans="1:7" ht="14.65" customHeight="1" thickBot="1">
      <c r="A20" s="19" t="s">
        <v>20</v>
      </c>
      <c r="B20" s="23">
        <f>'Tab. 2.2'!G22</f>
        <v>4779</v>
      </c>
      <c r="C20" s="23">
        <v>4865</v>
      </c>
      <c r="D20" s="23">
        <v>4918</v>
      </c>
      <c r="E20" s="23">
        <v>4598</v>
      </c>
      <c r="F20" s="23">
        <f>'Tab. 2.2'!O22</f>
        <v>4622</v>
      </c>
      <c r="G20" s="52">
        <f t="shared" si="2"/>
        <v>-157</v>
      </c>
    </row>
    <row r="21" spans="1:7" ht="14.65" customHeight="1" thickBot="1">
      <c r="A21" s="17" t="s">
        <v>21</v>
      </c>
      <c r="B21" s="22">
        <f>'Tab. 2.2'!G23</f>
        <v>11543</v>
      </c>
      <c r="C21" s="22">
        <v>11976</v>
      </c>
      <c r="D21" s="22">
        <v>11913</v>
      </c>
      <c r="E21" s="22">
        <v>11568</v>
      </c>
      <c r="F21" s="22">
        <f>'Tab. 2.2'!O23</f>
        <v>12676</v>
      </c>
      <c r="G21" s="51">
        <f t="shared" si="2"/>
        <v>1133</v>
      </c>
    </row>
    <row r="22" spans="1:7" ht="14.65" customHeight="1" thickBot="1">
      <c r="A22" s="16" t="s">
        <v>22</v>
      </c>
      <c r="B22" s="23">
        <f>'Tab. 2.2'!G24</f>
        <v>25602</v>
      </c>
      <c r="C22" s="23">
        <v>26637</v>
      </c>
      <c r="D22" s="23">
        <v>28248</v>
      </c>
      <c r="E22" s="23">
        <v>27113</v>
      </c>
      <c r="F22" s="23">
        <f>'Tab. 2.2'!O24</f>
        <v>28225</v>
      </c>
      <c r="G22" s="52">
        <f t="shared" si="2"/>
        <v>2623</v>
      </c>
    </row>
    <row r="23" spans="1:7" ht="14.65" customHeight="1">
      <c r="A23" s="338" t="s">
        <v>23</v>
      </c>
      <c r="B23" s="163">
        <f>'Tab. 2.2'!G25</f>
        <v>1718</v>
      </c>
      <c r="C23" s="163">
        <v>1950</v>
      </c>
      <c r="D23" s="163">
        <v>2028</v>
      </c>
      <c r="E23" s="163">
        <v>1774</v>
      </c>
      <c r="F23" s="163">
        <f>'Tab. 2.2'!O25</f>
        <v>1837</v>
      </c>
      <c r="G23" s="339">
        <f t="shared" si="2"/>
        <v>119</v>
      </c>
    </row>
    <row r="24" spans="1:7" ht="14.65" customHeight="1">
      <c r="A24" s="337"/>
      <c r="B24" s="362" t="s">
        <v>81</v>
      </c>
      <c r="C24" s="362"/>
      <c r="D24" s="362"/>
      <c r="E24" s="362"/>
      <c r="F24" s="362"/>
      <c r="G24" s="362"/>
    </row>
    <row r="25" spans="1:7" ht="14.65" customHeight="1" thickBot="1">
      <c r="A25" s="157" t="s">
        <v>1</v>
      </c>
      <c r="B25" s="272">
        <f>B7*100/$B7</f>
        <v>100</v>
      </c>
      <c r="C25" s="272">
        <f t="shared" ref="C25:E25" si="5">C7*100/$B7</f>
        <v>102.10436380867593</v>
      </c>
      <c r="D25" s="272">
        <f t="shared" si="5"/>
        <v>105.5631739923321</v>
      </c>
      <c r="E25" s="272">
        <f t="shared" si="5"/>
        <v>106.59812466793986</v>
      </c>
      <c r="F25" s="272">
        <f>F7*100/$B7</f>
        <v>110.57889748854841</v>
      </c>
      <c r="G25" s="340" t="s">
        <v>103</v>
      </c>
    </row>
    <row r="26" spans="1:7" ht="14.65" customHeight="1" thickBot="1">
      <c r="A26" s="14" t="s">
        <v>4</v>
      </c>
      <c r="B26" s="23">
        <f t="shared" ref="B26:F41" si="6">B8*100/$B8</f>
        <v>100</v>
      </c>
      <c r="C26" s="23">
        <f t="shared" si="6"/>
        <v>104.52998536439139</v>
      </c>
      <c r="D26" s="23">
        <f t="shared" si="6"/>
        <v>108.86424150517536</v>
      </c>
      <c r="E26" s="23">
        <f t="shared" si="6"/>
        <v>116.44478143570031</v>
      </c>
      <c r="F26" s="23">
        <f t="shared" si="6"/>
        <v>123.31999083070303</v>
      </c>
      <c r="G26" s="52" t="s">
        <v>103</v>
      </c>
    </row>
    <row r="27" spans="1:7" ht="14.65" customHeight="1" thickBot="1">
      <c r="A27" s="15" t="s">
        <v>13</v>
      </c>
      <c r="B27" s="22">
        <f t="shared" si="6"/>
        <v>100</v>
      </c>
      <c r="C27" s="22">
        <f t="shared" si="6"/>
        <v>106.14236509758898</v>
      </c>
      <c r="D27" s="22">
        <f t="shared" si="6"/>
        <v>90.585533869115963</v>
      </c>
      <c r="E27" s="22">
        <f t="shared" si="6"/>
        <v>100.57405281285878</v>
      </c>
      <c r="F27" s="22">
        <f t="shared" si="6"/>
        <v>97.990815154994266</v>
      </c>
      <c r="G27" s="51" t="s">
        <v>103</v>
      </c>
    </row>
    <row r="28" spans="1:7" ht="14.65" customHeight="1" thickBot="1">
      <c r="A28" s="16" t="s">
        <v>14</v>
      </c>
      <c r="B28" s="23">
        <f t="shared" si="6"/>
        <v>100</v>
      </c>
      <c r="C28" s="23">
        <f t="shared" si="6"/>
        <v>106.74532179295005</v>
      </c>
      <c r="D28" s="23">
        <f t="shared" si="6"/>
        <v>110.3379913930661</v>
      </c>
      <c r="E28" s="23">
        <f t="shared" si="6"/>
        <v>122.2523088825492</v>
      </c>
      <c r="F28" s="23">
        <f t="shared" si="6"/>
        <v>128.81388714278808</v>
      </c>
      <c r="G28" s="52" t="s">
        <v>103</v>
      </c>
    </row>
    <row r="29" spans="1:7" ht="14.65" customHeight="1" thickBot="1">
      <c r="A29" s="17" t="s">
        <v>15</v>
      </c>
      <c r="B29" s="22">
        <f t="shared" si="6"/>
        <v>100</v>
      </c>
      <c r="C29" s="22">
        <f t="shared" si="6"/>
        <v>103.11187587494167</v>
      </c>
      <c r="D29" s="22">
        <f t="shared" si="6"/>
        <v>108.90398973401773</v>
      </c>
      <c r="E29" s="22">
        <f t="shared" si="6"/>
        <v>113.74825011665889</v>
      </c>
      <c r="F29" s="22">
        <f t="shared" si="6"/>
        <v>121.29316378908072</v>
      </c>
      <c r="G29" s="51" t="s">
        <v>103</v>
      </c>
    </row>
    <row r="30" spans="1:7" ht="14.65" customHeight="1" thickBot="1">
      <c r="A30" s="14" t="s">
        <v>24</v>
      </c>
      <c r="B30" s="23">
        <f t="shared" si="6"/>
        <v>100</v>
      </c>
      <c r="C30" s="23">
        <f t="shared" si="6"/>
        <v>100.79723132068476</v>
      </c>
      <c r="D30" s="23">
        <f t="shared" si="6"/>
        <v>103.95413251231804</v>
      </c>
      <c r="E30" s="23">
        <f t="shared" si="6"/>
        <v>104.36201830429629</v>
      </c>
      <c r="F30" s="23">
        <f t="shared" si="6"/>
        <v>107.10372996387458</v>
      </c>
      <c r="G30" s="52" t="s">
        <v>103</v>
      </c>
    </row>
    <row r="31" spans="1:7" ht="14.65" customHeight="1" thickBot="1">
      <c r="A31" s="18" t="s">
        <v>17</v>
      </c>
      <c r="B31" s="22">
        <f t="shared" si="6"/>
        <v>100</v>
      </c>
      <c r="C31" s="22">
        <f t="shared" si="6"/>
        <v>101.48539060271405</v>
      </c>
      <c r="D31" s="22">
        <f t="shared" si="6"/>
        <v>102.52455275276091</v>
      </c>
      <c r="E31" s="22">
        <f t="shared" si="6"/>
        <v>104.89628754227964</v>
      </c>
      <c r="F31" s="22">
        <f t="shared" si="6"/>
        <v>106.51412037980357</v>
      </c>
      <c r="G31" s="51" t="s">
        <v>103</v>
      </c>
    </row>
    <row r="32" spans="1:7" ht="14.65" customHeight="1" thickBot="1">
      <c r="A32" s="19" t="s">
        <v>18</v>
      </c>
      <c r="B32" s="23">
        <f t="shared" si="6"/>
        <v>100</v>
      </c>
      <c r="C32" s="23">
        <f t="shared" si="6"/>
        <v>103.64522915396866</v>
      </c>
      <c r="D32" s="23">
        <f t="shared" si="6"/>
        <v>106.41159237922966</v>
      </c>
      <c r="E32" s="23">
        <f t="shared" si="6"/>
        <v>104.24883506026228</v>
      </c>
      <c r="F32" s="23">
        <f t="shared" si="6"/>
        <v>108.70608128035234</v>
      </c>
      <c r="G32" s="52" t="s">
        <v>103</v>
      </c>
    </row>
    <row r="33" spans="1:7" ht="14.65" customHeight="1" thickBot="1">
      <c r="A33" s="17" t="s">
        <v>19</v>
      </c>
      <c r="B33" s="22">
        <f t="shared" si="6"/>
        <v>100</v>
      </c>
      <c r="C33" s="22">
        <f t="shared" si="6"/>
        <v>100.16775543231562</v>
      </c>
      <c r="D33" s="22">
        <f t="shared" si="6"/>
        <v>105.78065483826403</v>
      </c>
      <c r="E33" s="22">
        <f t="shared" si="6"/>
        <v>105.36620024077838</v>
      </c>
      <c r="F33" s="22">
        <f t="shared" si="6"/>
        <v>106.8385008585131</v>
      </c>
      <c r="G33" s="51" t="s">
        <v>103</v>
      </c>
    </row>
    <row r="34" spans="1:7" ht="14.65" customHeight="1" thickBot="1">
      <c r="A34" s="19" t="s">
        <v>20</v>
      </c>
      <c r="B34" s="23">
        <f t="shared" si="6"/>
        <v>100</v>
      </c>
      <c r="C34" s="23">
        <f t="shared" si="6"/>
        <v>95.493562231759654</v>
      </c>
      <c r="D34" s="23">
        <f t="shared" si="6"/>
        <v>98.667269030946471</v>
      </c>
      <c r="E34" s="23">
        <f t="shared" si="6"/>
        <v>102.07815676530382</v>
      </c>
      <c r="F34" s="23">
        <f t="shared" si="6"/>
        <v>106.19305775167533</v>
      </c>
      <c r="G34" s="52" t="s">
        <v>103</v>
      </c>
    </row>
    <row r="35" spans="1:7" ht="14.65" customHeight="1" thickBot="1">
      <c r="A35" s="17" t="s">
        <v>213</v>
      </c>
      <c r="B35" s="22">
        <f t="shared" si="6"/>
        <v>100</v>
      </c>
      <c r="C35" s="22">
        <f t="shared" si="6"/>
        <v>93.666260657734469</v>
      </c>
      <c r="D35" s="22">
        <f t="shared" si="6"/>
        <v>95.493300852618759</v>
      </c>
      <c r="E35" s="22">
        <f t="shared" si="6"/>
        <v>91.352009744214371</v>
      </c>
      <c r="F35" s="22">
        <f t="shared" si="6"/>
        <v>88.915956151035317</v>
      </c>
      <c r="G35" s="51" t="s">
        <v>103</v>
      </c>
    </row>
    <row r="36" spans="1:7" ht="14.65" customHeight="1" thickBot="1">
      <c r="A36" s="14" t="s">
        <v>12</v>
      </c>
      <c r="B36" s="23">
        <f t="shared" si="6"/>
        <v>100</v>
      </c>
      <c r="C36" s="23">
        <f t="shared" si="6"/>
        <v>104.27249099448269</v>
      </c>
      <c r="D36" s="23">
        <f t="shared" si="6"/>
        <v>107.82454060462359</v>
      </c>
      <c r="E36" s="23">
        <f t="shared" si="6"/>
        <v>102.9410423601295</v>
      </c>
      <c r="F36" s="23">
        <f t="shared" si="6"/>
        <v>108.20756007477999</v>
      </c>
      <c r="G36" s="52" t="s">
        <v>103</v>
      </c>
    </row>
    <row r="37" spans="1:7" ht="14.65" customHeight="1" thickBot="1">
      <c r="A37" s="17" t="s">
        <v>19</v>
      </c>
      <c r="B37" s="22">
        <f t="shared" si="6"/>
        <v>100</v>
      </c>
      <c r="C37" s="22">
        <f t="shared" si="6"/>
        <v>140</v>
      </c>
      <c r="D37" s="22">
        <f t="shared" si="6"/>
        <v>85</v>
      </c>
      <c r="E37" s="22">
        <f t="shared" si="6"/>
        <v>45</v>
      </c>
      <c r="F37" s="22">
        <f t="shared" si="6"/>
        <v>46.363636363636367</v>
      </c>
      <c r="G37" s="51" t="s">
        <v>103</v>
      </c>
    </row>
    <row r="38" spans="1:7" ht="14.65" customHeight="1" thickBot="1">
      <c r="A38" s="19" t="s">
        <v>20</v>
      </c>
      <c r="B38" s="23">
        <f t="shared" si="6"/>
        <v>100</v>
      </c>
      <c r="C38" s="23">
        <f t="shared" si="6"/>
        <v>101.799539652647</v>
      </c>
      <c r="D38" s="23">
        <f t="shared" si="6"/>
        <v>102.90855827578991</v>
      </c>
      <c r="E38" s="23">
        <f t="shared" si="6"/>
        <v>96.212596777568535</v>
      </c>
      <c r="F38" s="23">
        <f t="shared" si="6"/>
        <v>96.714793889935137</v>
      </c>
      <c r="G38" s="52" t="s">
        <v>103</v>
      </c>
    </row>
    <row r="39" spans="1:7" ht="14.65" customHeight="1" thickBot="1">
      <c r="A39" s="17" t="s">
        <v>21</v>
      </c>
      <c r="B39" s="22">
        <f t="shared" si="6"/>
        <v>100</v>
      </c>
      <c r="C39" s="22">
        <f t="shared" si="6"/>
        <v>103.75119119812874</v>
      </c>
      <c r="D39" s="22">
        <f t="shared" si="6"/>
        <v>103.20540587368968</v>
      </c>
      <c r="E39" s="22">
        <f t="shared" si="6"/>
        <v>100.216581477952</v>
      </c>
      <c r="F39" s="22">
        <f t="shared" si="6"/>
        <v>109.81547258078488</v>
      </c>
      <c r="G39" s="51" t="s">
        <v>103</v>
      </c>
    </row>
    <row r="40" spans="1:7" ht="14.65" customHeight="1" thickBot="1">
      <c r="A40" s="16" t="s">
        <v>22</v>
      </c>
      <c r="B40" s="23">
        <f t="shared" si="6"/>
        <v>100</v>
      </c>
      <c r="C40" s="23">
        <f t="shared" si="6"/>
        <v>104.0426529177408</v>
      </c>
      <c r="D40" s="23">
        <f t="shared" si="6"/>
        <v>110.33513006796343</v>
      </c>
      <c r="E40" s="23">
        <f t="shared" si="6"/>
        <v>105.90188266541676</v>
      </c>
      <c r="F40" s="23">
        <f t="shared" si="6"/>
        <v>110.24529333645809</v>
      </c>
      <c r="G40" s="52" t="s">
        <v>103</v>
      </c>
    </row>
    <row r="41" spans="1:7" ht="14.65" customHeight="1">
      <c r="A41" s="338" t="s">
        <v>23</v>
      </c>
      <c r="B41" s="163">
        <f t="shared" si="6"/>
        <v>100</v>
      </c>
      <c r="C41" s="163">
        <f t="shared" si="6"/>
        <v>113.50407450523865</v>
      </c>
      <c r="D41" s="163">
        <f t="shared" si="6"/>
        <v>118.04423748544819</v>
      </c>
      <c r="E41" s="163">
        <f t="shared" si="6"/>
        <v>103.25960419091967</v>
      </c>
      <c r="F41" s="163">
        <f t="shared" si="6"/>
        <v>106.9266589057043</v>
      </c>
      <c r="G41" s="339" t="s">
        <v>103</v>
      </c>
    </row>
    <row r="42" spans="1:7" ht="14.65" customHeight="1">
      <c r="A42" s="337"/>
      <c r="B42" s="362" t="s">
        <v>151</v>
      </c>
      <c r="C42" s="362"/>
      <c r="D42" s="362"/>
      <c r="E42" s="362"/>
      <c r="F42" s="362"/>
      <c r="G42" s="362"/>
    </row>
    <row r="43" spans="1:7" ht="14.65" customHeight="1" thickBot="1">
      <c r="A43" s="157" t="s">
        <v>1</v>
      </c>
      <c r="B43" s="272">
        <f>B7*100/B$7</f>
        <v>100</v>
      </c>
      <c r="C43" s="272">
        <f>C7*100/C$7</f>
        <v>100</v>
      </c>
      <c r="D43" s="272">
        <f>D7*100/D$7</f>
        <v>100</v>
      </c>
      <c r="E43" s="272">
        <f>E7*100/E$7</f>
        <v>100</v>
      </c>
      <c r="F43" s="272">
        <f>F7*100/F$7</f>
        <v>100</v>
      </c>
      <c r="G43" s="177" t="s">
        <v>103</v>
      </c>
    </row>
    <row r="44" spans="1:7" ht="14.65" customHeight="1" thickBot="1">
      <c r="A44" s="14" t="s">
        <v>4</v>
      </c>
      <c r="B44" s="21">
        <f t="shared" ref="B44:F59" si="7">B8*100/B$7</f>
        <v>20.358337760801827</v>
      </c>
      <c r="C44" s="21">
        <f t="shared" si="7"/>
        <v>20.841976471911849</v>
      </c>
      <c r="D44" s="21">
        <f t="shared" si="7"/>
        <v>20.994963629995137</v>
      </c>
      <c r="E44" s="21">
        <f t="shared" si="7"/>
        <v>22.238873322916106</v>
      </c>
      <c r="F44" s="21">
        <f t="shared" si="7"/>
        <v>22.704060928536876</v>
      </c>
      <c r="G44" s="54">
        <f t="shared" ref="G44:G59" si="8">F44-B44</f>
        <v>2.3457231677350485</v>
      </c>
    </row>
    <row r="45" spans="1:7" ht="14.65" customHeight="1" thickBot="1">
      <c r="A45" s="15" t="s">
        <v>13</v>
      </c>
      <c r="B45" s="20">
        <f t="shared" si="7"/>
        <v>0.6253500093335822</v>
      </c>
      <c r="C45" s="20">
        <f t="shared" si="7"/>
        <v>0.65008121620386317</v>
      </c>
      <c r="D45" s="20">
        <f t="shared" si="7"/>
        <v>0.53662335365791447</v>
      </c>
      <c r="E45" s="20">
        <f t="shared" si="7"/>
        <v>0.59001023762056148</v>
      </c>
      <c r="F45" s="20">
        <f>F9*100/F$7</f>
        <v>0.55416140478455234</v>
      </c>
      <c r="G45" s="53">
        <f t="shared" si="8"/>
        <v>-7.1188604549029866E-2</v>
      </c>
    </row>
    <row r="46" spans="1:7" ht="14.65" customHeight="1" thickBot="1">
      <c r="A46" s="16" t="s">
        <v>14</v>
      </c>
      <c r="B46" s="21">
        <f t="shared" si="7"/>
        <v>7.4241466951939232</v>
      </c>
      <c r="C46" s="21">
        <f t="shared" si="7"/>
        <v>7.7615970410581312</v>
      </c>
      <c r="D46" s="21">
        <f t="shared" si="7"/>
        <v>7.7599545672496522</v>
      </c>
      <c r="E46" s="21">
        <f t="shared" si="7"/>
        <v>8.5144000215528859</v>
      </c>
      <c r="F46" s="21">
        <f t="shared" si="7"/>
        <v>8.6484240324900252</v>
      </c>
      <c r="G46" s="54">
        <f t="shared" si="8"/>
        <v>1.224277337296102</v>
      </c>
    </row>
    <row r="47" spans="1:7" ht="14.65" customHeight="1" thickBot="1">
      <c r="A47" s="17" t="s">
        <v>15</v>
      </c>
      <c r="B47" s="20">
        <f t="shared" si="7"/>
        <v>12.308841056274321</v>
      </c>
      <c r="C47" s="20">
        <f t="shared" si="7"/>
        <v>12.430298214649856</v>
      </c>
      <c r="D47" s="20">
        <f t="shared" si="7"/>
        <v>12.698385709087571</v>
      </c>
      <c r="E47" s="20">
        <f t="shared" si="7"/>
        <v>13.134463063742659</v>
      </c>
      <c r="F47" s="20">
        <f t="shared" si="7"/>
        <v>13.501475491262299</v>
      </c>
      <c r="G47" s="53">
        <f t="shared" si="8"/>
        <v>1.1926344349879781</v>
      </c>
    </row>
    <row r="48" spans="1:7" ht="14.65" customHeight="1" thickBot="1">
      <c r="A48" s="14" t="s">
        <v>24</v>
      </c>
      <c r="B48" s="21">
        <f t="shared" si="7"/>
        <v>63.895909019112302</v>
      </c>
      <c r="C48" s="21">
        <f t="shared" si="7"/>
        <v>63.077918333766952</v>
      </c>
      <c r="D48" s="21">
        <f t="shared" si="7"/>
        <v>62.921978773111704</v>
      </c>
      <c r="E48" s="21">
        <f t="shared" si="7"/>
        <v>62.555566032652621</v>
      </c>
      <c r="F48" s="21">
        <f t="shared" si="7"/>
        <v>61.887849678443544</v>
      </c>
      <c r="G48" s="54">
        <f t="shared" si="8"/>
        <v>-2.0080593406687584</v>
      </c>
    </row>
    <row r="49" spans="1:25" ht="14.65" customHeight="1" thickBot="1">
      <c r="A49" s="18" t="s">
        <v>17</v>
      </c>
      <c r="B49" s="20">
        <f t="shared" si="7"/>
        <v>17.618213408767822</v>
      </c>
      <c r="C49" s="20">
        <f t="shared" si="7"/>
        <v>17.511408942923644</v>
      </c>
      <c r="D49" s="20">
        <f t="shared" si="7"/>
        <v>17.111075593159242</v>
      </c>
      <c r="E49" s="20">
        <f t="shared" si="7"/>
        <v>17.336938951452126</v>
      </c>
      <c r="F49" s="20">
        <f t="shared" si="7"/>
        <v>16.970584320511115</v>
      </c>
      <c r="G49" s="53">
        <f t="shared" si="8"/>
        <v>-0.64762908825670706</v>
      </c>
    </row>
    <row r="50" spans="1:25" ht="14.65" customHeight="1" thickBot="1">
      <c r="A50" s="19" t="s">
        <v>18</v>
      </c>
      <c r="B50" s="21">
        <f t="shared" si="7"/>
        <v>18.258281759308453</v>
      </c>
      <c r="C50" s="21">
        <f t="shared" si="7"/>
        <v>18.533818989825122</v>
      </c>
      <c r="D50" s="21">
        <f t="shared" si="7"/>
        <v>18.405024807777977</v>
      </c>
      <c r="E50" s="21">
        <f t="shared" si="7"/>
        <v>17.855892020044184</v>
      </c>
      <c r="F50" s="21">
        <f t="shared" si="7"/>
        <v>17.949050913376166</v>
      </c>
      <c r="G50" s="54">
        <f t="shared" si="8"/>
        <v>-0.30923084593228722</v>
      </c>
    </row>
    <row r="51" spans="1:25" ht="14.65" customHeight="1" thickBot="1">
      <c r="A51" s="17" t="s">
        <v>19</v>
      </c>
      <c r="B51" s="20">
        <f t="shared" si="7"/>
        <v>18.189356844387646</v>
      </c>
      <c r="C51" s="20">
        <f t="shared" si="7"/>
        <v>17.844360220233032</v>
      </c>
      <c r="D51" s="20">
        <f t="shared" si="7"/>
        <v>18.226830487551904</v>
      </c>
      <c r="E51" s="20">
        <f t="shared" si="7"/>
        <v>17.979147583382726</v>
      </c>
      <c r="F51" s="20">
        <f t="shared" si="7"/>
        <v>17.574091087643207</v>
      </c>
      <c r="G51" s="53">
        <f t="shared" si="8"/>
        <v>-0.61526575674443862</v>
      </c>
    </row>
    <row r="52" spans="1:25" ht="14.65" customHeight="1" thickBot="1">
      <c r="A52" s="19" t="s">
        <v>20</v>
      </c>
      <c r="B52" s="21">
        <f t="shared" si="7"/>
        <v>9.5353311985755518</v>
      </c>
      <c r="C52" s="21">
        <f t="shared" si="7"/>
        <v>8.9179610865392061</v>
      </c>
      <c r="D52" s="21">
        <f t="shared" si="7"/>
        <v>8.9124365352766937</v>
      </c>
      <c r="E52" s="21">
        <f t="shared" si="7"/>
        <v>9.131014602079853</v>
      </c>
      <c r="F52" s="21">
        <f t="shared" si="7"/>
        <v>9.1571357614281581</v>
      </c>
      <c r="G52" s="54">
        <f t="shared" si="8"/>
        <v>-0.37819543714739368</v>
      </c>
    </row>
    <row r="53" spans="1:25" ht="14.65" customHeight="1" thickBot="1">
      <c r="A53" s="17" t="s">
        <v>213</v>
      </c>
      <c r="B53" s="20">
        <f t="shared" si="7"/>
        <v>0.29472580807283066</v>
      </c>
      <c r="C53" s="20">
        <f t="shared" si="7"/>
        <v>0.27036909424595501</v>
      </c>
      <c r="D53" s="20">
        <f t="shared" si="7"/>
        <v>0.26661134934588404</v>
      </c>
      <c r="E53" s="20">
        <f t="shared" si="7"/>
        <v>0.25257287569373349</v>
      </c>
      <c r="F53" s="20">
        <f t="shared" si="7"/>
        <v>0.23698759548489934</v>
      </c>
      <c r="G53" s="53">
        <f t="shared" si="8"/>
        <v>-5.7738212587931326E-2</v>
      </c>
    </row>
    <row r="54" spans="1:25" ht="14.65" customHeight="1" thickBot="1">
      <c r="A54" s="14" t="s">
        <v>12</v>
      </c>
      <c r="B54" s="21">
        <f t="shared" si="7"/>
        <v>15.745753220085868</v>
      </c>
      <c r="C54" s="21">
        <f t="shared" si="7"/>
        <v>16.080105194321195</v>
      </c>
      <c r="D54" s="21">
        <f t="shared" si="7"/>
        <v>16.083057596893163</v>
      </c>
      <c r="E54" s="21">
        <f t="shared" si="7"/>
        <v>15.205560644431273</v>
      </c>
      <c r="F54" s="21">
        <f t="shared" si="7"/>
        <v>15.40808939301958</v>
      </c>
      <c r="G54" s="54">
        <f t="shared" si="8"/>
        <v>-0.33766382706628839</v>
      </c>
    </row>
    <row r="55" spans="1:25" ht="14.65" customHeight="1" thickBot="1">
      <c r="A55" s="17" t="s">
        <v>19</v>
      </c>
      <c r="B55" s="20">
        <f t="shared" si="7"/>
        <v>7.8976465013425992E-2</v>
      </c>
      <c r="C55" s="20">
        <f t="shared" si="7"/>
        <v>0.10828827181762568</v>
      </c>
      <c r="D55" s="20">
        <f t="shared" si="7"/>
        <v>6.3592247866939178E-2</v>
      </c>
      <c r="E55" s="20">
        <f t="shared" si="7"/>
        <v>3.3339619591572819E-2</v>
      </c>
      <c r="F55" s="20">
        <f t="shared" si="7"/>
        <v>3.3113335259533881E-2</v>
      </c>
      <c r="G55" s="53">
        <f t="shared" si="8"/>
        <v>-4.5863129753892111E-2</v>
      </c>
    </row>
    <row r="56" spans="1:25" ht="14.65" customHeight="1" thickBot="1">
      <c r="A56" s="19" t="s">
        <v>20</v>
      </c>
      <c r="B56" s="21">
        <f t="shared" si="7"/>
        <v>1.7155842104507402</v>
      </c>
      <c r="C56" s="21">
        <f t="shared" si="7"/>
        <v>1.7104624753011328</v>
      </c>
      <c r="D56" s="21">
        <f t="shared" si="7"/>
        <v>1.6724421123508388</v>
      </c>
      <c r="E56" s="21">
        <f t="shared" si="7"/>
        <v>1.5484401099197156</v>
      </c>
      <c r="F56" s="21">
        <f t="shared" si="7"/>
        <v>1.500488584015349</v>
      </c>
      <c r="G56" s="54">
        <f t="shared" si="8"/>
        <v>-0.21509562643539115</v>
      </c>
    </row>
    <row r="57" spans="1:25" ht="14.65" customHeight="1" thickBot="1">
      <c r="A57" s="17" t="s">
        <v>21</v>
      </c>
      <c r="B57" s="20">
        <f t="shared" si="7"/>
        <v>4.1437515256817106</v>
      </c>
      <c r="C57" s="20">
        <f t="shared" si="7"/>
        <v>4.2105855301554707</v>
      </c>
      <c r="D57" s="20">
        <f t="shared" si="7"/>
        <v>4.0512002611703011</v>
      </c>
      <c r="E57" s="20">
        <f t="shared" si="7"/>
        <v>3.8956840347001456</v>
      </c>
      <c r="F57" s="20">
        <f t="shared" si="7"/>
        <v>4.115143507351485</v>
      </c>
      <c r="G57" s="53">
        <f t="shared" si="8"/>
        <v>-2.8608018330225526E-2</v>
      </c>
    </row>
    <row r="58" spans="1:25" ht="14.65" customHeight="1" thickBot="1">
      <c r="A58" s="16" t="s">
        <v>22</v>
      </c>
      <c r="B58" s="21">
        <f t="shared" si="7"/>
        <v>9.1907066239715114</v>
      </c>
      <c r="C58" s="21">
        <f t="shared" si="7"/>
        <v>9.3651775857340755</v>
      </c>
      <c r="D58" s="21">
        <f t="shared" si="7"/>
        <v>9.6061701483705768</v>
      </c>
      <c r="E58" s="21">
        <f t="shared" si="7"/>
        <v>9.130677838245596</v>
      </c>
      <c r="F58" s="21">
        <f t="shared" si="7"/>
        <v>9.1629792911798411</v>
      </c>
      <c r="G58" s="54">
        <f t="shared" si="8"/>
        <v>-2.7727332791670278E-2</v>
      </c>
    </row>
    <row r="59" spans="1:25" ht="14.65" customHeight="1" thickBot="1">
      <c r="A59" s="17" t="s">
        <v>23</v>
      </c>
      <c r="B59" s="20">
        <f t="shared" si="7"/>
        <v>0.61673439496848126</v>
      </c>
      <c r="C59" s="20">
        <f t="shared" si="7"/>
        <v>0.68559133131288985</v>
      </c>
      <c r="D59" s="20">
        <f t="shared" si="7"/>
        <v>0.68965282713450615</v>
      </c>
      <c r="E59" s="20">
        <f t="shared" si="7"/>
        <v>0.59741904197424434</v>
      </c>
      <c r="F59" s="20">
        <f t="shared" si="7"/>
        <v>0.59636467521337</v>
      </c>
      <c r="G59" s="53">
        <f t="shared" si="8"/>
        <v>-2.036971975511126E-2</v>
      </c>
    </row>
    <row r="60" spans="1:25" s="202" customFormat="1" ht="30" customHeight="1">
      <c r="A60" s="370" t="s">
        <v>127</v>
      </c>
      <c r="B60" s="370"/>
      <c r="C60" s="370"/>
      <c r="D60" s="370"/>
      <c r="E60" s="370"/>
      <c r="F60" s="370"/>
      <c r="G60" s="370"/>
      <c r="H60" s="224"/>
      <c r="I60" s="224"/>
      <c r="J60" s="224"/>
      <c r="K60" s="224"/>
      <c r="L60" s="224"/>
      <c r="M60" s="224"/>
      <c r="N60" s="224"/>
      <c r="O60" s="224"/>
      <c r="P60" s="224"/>
      <c r="Q60" s="224"/>
      <c r="R60" s="224"/>
      <c r="S60" s="224"/>
      <c r="T60" s="224"/>
      <c r="U60" s="224"/>
      <c r="V60" s="224"/>
      <c r="W60" s="224"/>
      <c r="X60" s="224"/>
      <c r="Y60" s="224"/>
    </row>
    <row r="61" spans="1:25" ht="14.65" customHeight="1"/>
    <row r="62" spans="1:25" ht="14.65" customHeight="1"/>
    <row r="63" spans="1:25" ht="14.65" customHeight="1"/>
    <row r="64" spans="1:25" ht="14.65" customHeight="1"/>
    <row r="65" ht="14.65" customHeight="1"/>
    <row r="66" ht="14.65" customHeight="1"/>
    <row r="67" ht="14.65" customHeight="1"/>
    <row r="68" ht="14.65" customHeight="1"/>
    <row r="69" ht="14.65" customHeight="1"/>
    <row r="70" ht="14.65" customHeight="1"/>
    <row r="71" ht="14.65" customHeight="1"/>
    <row r="72" ht="14.65" customHeight="1"/>
    <row r="73" ht="14.65" customHeight="1"/>
    <row r="74" ht="14.65" customHeight="1"/>
    <row r="75" ht="14.65" customHeight="1"/>
    <row r="76" ht="14.65" customHeight="1"/>
    <row r="77" ht="14.65" customHeight="1"/>
    <row r="78" ht="14.65" customHeight="1"/>
    <row r="79" ht="14.65" customHeight="1"/>
    <row r="80" ht="14.65" customHeight="1"/>
    <row r="81" ht="14.65" customHeight="1"/>
    <row r="82" ht="14.65" customHeight="1"/>
    <row r="83" ht="14.65" customHeight="1"/>
    <row r="84" ht="14.65" customHeight="1"/>
    <row r="85" ht="14.65" customHeight="1"/>
    <row r="86" ht="14.65" customHeight="1"/>
    <row r="87" ht="14.65" customHeight="1"/>
    <row r="88" ht="14.65" customHeight="1"/>
    <row r="89" ht="14.65" customHeight="1"/>
    <row r="90" ht="14.65" customHeight="1"/>
    <row r="91" ht="14.65" customHeight="1"/>
    <row r="92" ht="14.65" customHeight="1"/>
    <row r="93" ht="14.65" customHeight="1"/>
    <row r="94" ht="14.65" customHeight="1"/>
    <row r="95" ht="14.65" customHeight="1"/>
    <row r="96" ht="14.65" customHeight="1"/>
    <row r="97" ht="14.65" customHeight="1"/>
    <row r="98" ht="14.65" customHeight="1"/>
    <row r="99" ht="14.65" customHeight="1"/>
    <row r="100" ht="14.65" customHeight="1"/>
    <row r="101" ht="14.65" customHeight="1"/>
    <row r="102" ht="14.65" customHeight="1"/>
    <row r="103" ht="14.65" customHeight="1"/>
  </sheetData>
  <mergeCells count="4">
    <mergeCell ref="B6:G6"/>
    <mergeCell ref="B24:G24"/>
    <mergeCell ref="B42:G42"/>
    <mergeCell ref="A60:G60"/>
  </mergeCells>
  <hyperlinks>
    <hyperlink ref="A1" location="Inhalt!A1" display="Zurück zum Inhalt"/>
  </hyperlinks>
  <pageMargins left="0.7" right="0.7" top="0.78740157499999996" bottom="0.78740157499999996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workbookViewId="0"/>
  </sheetViews>
  <sheetFormatPr baseColWidth="10" defaultColWidth="10.81640625" defaultRowHeight="14.65" customHeight="1"/>
  <cols>
    <col min="1" max="1" width="26.81640625" style="3" customWidth="1"/>
    <col min="2" max="10" width="12.54296875" style="3" customWidth="1"/>
    <col min="11" max="16384" width="10.81640625" style="3"/>
  </cols>
  <sheetData>
    <row r="1" spans="1:10" s="5" customFormat="1" ht="20.25" customHeight="1">
      <c r="A1" s="4" t="s">
        <v>0</v>
      </c>
    </row>
    <row r="2" spans="1:10" s="2" customFormat="1" ht="14.65" customHeight="1">
      <c r="A2" s="1"/>
    </row>
    <row r="3" spans="1:10" s="2" customFormat="1" ht="14.65" customHeight="1">
      <c r="A3" s="9" t="s">
        <v>308</v>
      </c>
    </row>
    <row r="5" spans="1:10" ht="19.5" customHeight="1">
      <c r="A5" s="374" t="s">
        <v>28</v>
      </c>
      <c r="B5" s="366">
        <v>2011</v>
      </c>
      <c r="C5" s="366"/>
      <c r="D5" s="366"/>
      <c r="E5" s="366">
        <v>2015</v>
      </c>
      <c r="F5" s="366"/>
      <c r="G5" s="366"/>
      <c r="H5" s="366" t="s">
        <v>11</v>
      </c>
      <c r="I5" s="366"/>
      <c r="J5" s="366"/>
    </row>
    <row r="6" spans="1:10" ht="21.75" customHeight="1">
      <c r="A6" s="375"/>
      <c r="B6" s="371" t="s">
        <v>177</v>
      </c>
      <c r="C6" s="366" t="s">
        <v>27</v>
      </c>
      <c r="D6" s="366"/>
      <c r="E6" s="371" t="s">
        <v>177</v>
      </c>
      <c r="F6" s="366" t="s">
        <v>27</v>
      </c>
      <c r="G6" s="366"/>
      <c r="H6" s="371" t="s">
        <v>177</v>
      </c>
      <c r="I6" s="366" t="s">
        <v>27</v>
      </c>
      <c r="J6" s="366"/>
    </row>
    <row r="7" spans="1:10" s="25" customFormat="1" ht="40.15" customHeight="1">
      <c r="A7" s="377"/>
      <c r="B7" s="372"/>
      <c r="C7" s="417" t="s">
        <v>112</v>
      </c>
      <c r="D7" s="372"/>
      <c r="E7" s="372"/>
      <c r="F7" s="417" t="s">
        <v>112</v>
      </c>
      <c r="G7" s="372"/>
      <c r="H7" s="372"/>
      <c r="I7" s="417" t="s">
        <v>112</v>
      </c>
      <c r="J7" s="372"/>
    </row>
    <row r="8" spans="1:10" ht="14.65" customHeight="1">
      <c r="A8" s="285"/>
      <c r="B8" s="362" t="s">
        <v>5</v>
      </c>
      <c r="C8" s="362"/>
      <c r="D8" s="335" t="s">
        <v>76</v>
      </c>
      <c r="E8" s="362" t="s">
        <v>5</v>
      </c>
      <c r="F8" s="362"/>
      <c r="G8" s="335" t="s">
        <v>76</v>
      </c>
      <c r="H8" s="362" t="s">
        <v>5</v>
      </c>
      <c r="I8" s="362"/>
      <c r="J8" s="335" t="s">
        <v>76</v>
      </c>
    </row>
    <row r="9" spans="1:10" ht="14.65" customHeight="1">
      <c r="A9" s="26" t="s">
        <v>29</v>
      </c>
      <c r="B9" s="307">
        <f>B10+B21</f>
        <v>791288</v>
      </c>
      <c r="C9" s="307">
        <f t="shared" ref="C9:F9" si="0">SUM(C11:C20,C22:C27)</f>
        <v>468631</v>
      </c>
      <c r="D9" s="306">
        <f>C9*100/B9</f>
        <v>59.223822426221552</v>
      </c>
      <c r="E9" s="307">
        <f>SUM(E11:E20,E22:E27)</f>
        <v>865961</v>
      </c>
      <c r="F9" s="307">
        <f t="shared" si="0"/>
        <v>527254</v>
      </c>
      <c r="G9" s="306">
        <f>F9*100/E9</f>
        <v>60.886575723387082</v>
      </c>
      <c r="H9" s="309">
        <f t="shared" ref="H9:H27" si="1">E9-B9</f>
        <v>74673</v>
      </c>
      <c r="I9" s="309">
        <f t="shared" ref="I9:I27" si="2">F9-C9</f>
        <v>58623</v>
      </c>
      <c r="J9" s="310">
        <f t="shared" ref="J9:J27" si="3">G9-D9</f>
        <v>1.6627532971655299</v>
      </c>
    </row>
    <row r="10" spans="1:10" ht="14.65" customHeight="1">
      <c r="A10" s="27" t="s">
        <v>30</v>
      </c>
      <c r="B10" s="42">
        <v>710398</v>
      </c>
      <c r="C10" s="42">
        <f>SUM(C11:C20)</f>
        <v>421216</v>
      </c>
      <c r="D10" s="65">
        <f t="shared" ref="D10:D27" si="4">C10*100/B10</f>
        <v>59.292959721170384</v>
      </c>
      <c r="E10" s="42">
        <f t="shared" ref="E10:F10" si="5">SUM(E11:E20)</f>
        <v>768849</v>
      </c>
      <c r="F10" s="42">
        <f t="shared" si="5"/>
        <v>462298</v>
      </c>
      <c r="G10" s="65">
        <f t="shared" ref="G10:G27" si="6">F10*100/E10</f>
        <v>60.12858181515486</v>
      </c>
      <c r="H10" s="45">
        <f t="shared" si="1"/>
        <v>58451</v>
      </c>
      <c r="I10" s="45">
        <f t="shared" si="2"/>
        <v>41082</v>
      </c>
      <c r="J10" s="175">
        <f t="shared" si="3"/>
        <v>0.83562209398447607</v>
      </c>
    </row>
    <row r="11" spans="1:10" ht="14.65" customHeight="1">
      <c r="A11" s="28" t="s">
        <v>31</v>
      </c>
      <c r="B11" s="291">
        <v>17250</v>
      </c>
      <c r="C11" s="39">
        <v>9808</v>
      </c>
      <c r="D11" s="63">
        <f t="shared" si="4"/>
        <v>56.857971014492755</v>
      </c>
      <c r="E11" s="39">
        <v>19921</v>
      </c>
      <c r="F11" s="39">
        <v>11467</v>
      </c>
      <c r="G11" s="63">
        <f t="shared" si="6"/>
        <v>57.562371366899249</v>
      </c>
      <c r="H11" s="55">
        <f t="shared" si="1"/>
        <v>2671</v>
      </c>
      <c r="I11" s="55">
        <f t="shared" si="2"/>
        <v>1659</v>
      </c>
      <c r="J11" s="174">
        <f t="shared" si="3"/>
        <v>0.70440035240649479</v>
      </c>
    </row>
    <row r="12" spans="1:10" ht="14.65" customHeight="1">
      <c r="A12" s="29" t="s">
        <v>32</v>
      </c>
      <c r="B12" s="292">
        <v>28140</v>
      </c>
      <c r="C12" s="42">
        <v>16802</v>
      </c>
      <c r="D12" s="65">
        <f t="shared" si="4"/>
        <v>59.708599857853592</v>
      </c>
      <c r="E12" s="42">
        <v>28871</v>
      </c>
      <c r="F12" s="42">
        <v>18760</v>
      </c>
      <c r="G12" s="65">
        <f t="shared" si="6"/>
        <v>64.97869834782307</v>
      </c>
      <c r="H12" s="45">
        <f t="shared" si="1"/>
        <v>731</v>
      </c>
      <c r="I12" s="45">
        <f t="shared" si="2"/>
        <v>1958</v>
      </c>
      <c r="J12" s="175">
        <f t="shared" si="3"/>
        <v>5.2700984899694774</v>
      </c>
    </row>
    <row r="13" spans="1:10" ht="14.65" customHeight="1">
      <c r="A13" s="28" t="s">
        <v>33</v>
      </c>
      <c r="B13" s="291">
        <v>62648</v>
      </c>
      <c r="C13" s="39">
        <v>33851</v>
      </c>
      <c r="D13" s="63">
        <f t="shared" si="4"/>
        <v>54.0336483207764</v>
      </c>
      <c r="E13" s="39">
        <v>64461</v>
      </c>
      <c r="F13" s="39">
        <v>33964</v>
      </c>
      <c r="G13" s="63">
        <f t="shared" si="6"/>
        <v>52.689222941003088</v>
      </c>
      <c r="H13" s="55">
        <f t="shared" si="1"/>
        <v>1813</v>
      </c>
      <c r="I13" s="55">
        <f t="shared" si="2"/>
        <v>113</v>
      </c>
      <c r="J13" s="174">
        <f t="shared" si="3"/>
        <v>-1.3444253797733126</v>
      </c>
    </row>
    <row r="14" spans="1:10" ht="14.65" customHeight="1">
      <c r="A14" s="29" t="s">
        <v>34</v>
      </c>
      <c r="B14" s="292">
        <v>9991</v>
      </c>
      <c r="C14" s="42">
        <v>6515</v>
      </c>
      <c r="D14" s="65">
        <f t="shared" si="4"/>
        <v>65.208687819037138</v>
      </c>
      <c r="E14" s="42">
        <v>11072</v>
      </c>
      <c r="F14" s="42">
        <v>7229</v>
      </c>
      <c r="G14" s="65">
        <f t="shared" si="6"/>
        <v>65.290823699421964</v>
      </c>
      <c r="H14" s="45">
        <f t="shared" si="1"/>
        <v>1081</v>
      </c>
      <c r="I14" s="45">
        <f t="shared" si="2"/>
        <v>714</v>
      </c>
      <c r="J14" s="175">
        <f t="shared" si="3"/>
        <v>8.2135880384825555E-2</v>
      </c>
    </row>
    <row r="15" spans="1:10" ht="14.65" customHeight="1">
      <c r="A15" s="28" t="s">
        <v>35</v>
      </c>
      <c r="B15" s="291">
        <v>195445</v>
      </c>
      <c r="C15" s="39">
        <v>122861</v>
      </c>
      <c r="D15" s="63">
        <f t="shared" si="4"/>
        <v>62.862186292818954</v>
      </c>
      <c r="E15" s="39">
        <v>193485</v>
      </c>
      <c r="F15" s="39">
        <v>122263</v>
      </c>
      <c r="G15" s="63">
        <f t="shared" si="6"/>
        <v>63.189911362637929</v>
      </c>
      <c r="H15" s="55">
        <f t="shared" si="1"/>
        <v>-1960</v>
      </c>
      <c r="I15" s="55">
        <f t="shared" si="2"/>
        <v>-598</v>
      </c>
      <c r="J15" s="174">
        <f t="shared" si="3"/>
        <v>0.32772506981897465</v>
      </c>
    </row>
    <row r="16" spans="1:10" ht="14.65" customHeight="1">
      <c r="A16" s="29" t="s">
        <v>36</v>
      </c>
      <c r="B16" s="292">
        <v>90108</v>
      </c>
      <c r="C16" s="42">
        <v>56830</v>
      </c>
      <c r="D16" s="65">
        <f t="shared" si="4"/>
        <v>63.068761930128289</v>
      </c>
      <c r="E16" s="42">
        <v>101640</v>
      </c>
      <c r="F16" s="42">
        <v>68394</v>
      </c>
      <c r="G16" s="65">
        <f t="shared" si="6"/>
        <v>67.290436835891384</v>
      </c>
      <c r="H16" s="45">
        <f t="shared" si="1"/>
        <v>11532</v>
      </c>
      <c r="I16" s="45">
        <f t="shared" si="2"/>
        <v>11564</v>
      </c>
      <c r="J16" s="175">
        <f t="shared" si="3"/>
        <v>4.2216749057630949</v>
      </c>
    </row>
    <row r="17" spans="1:10" ht="14.65" customHeight="1">
      <c r="A17" s="28" t="s">
        <v>37</v>
      </c>
      <c r="B17" s="291">
        <v>42633</v>
      </c>
      <c r="C17" s="39">
        <v>24301</v>
      </c>
      <c r="D17" s="63">
        <f t="shared" si="4"/>
        <v>57.000445664156871</v>
      </c>
      <c r="E17" s="39">
        <v>48451</v>
      </c>
      <c r="F17" s="39">
        <v>28392</v>
      </c>
      <c r="G17" s="63">
        <f t="shared" si="6"/>
        <v>58.599409712905825</v>
      </c>
      <c r="H17" s="55">
        <f t="shared" si="1"/>
        <v>5818</v>
      </c>
      <c r="I17" s="55">
        <f t="shared" si="2"/>
        <v>4091</v>
      </c>
      <c r="J17" s="174">
        <f t="shared" si="3"/>
        <v>1.5989640487489538</v>
      </c>
    </row>
    <row r="18" spans="1:10" ht="14.65" customHeight="1">
      <c r="A18" s="29" t="s">
        <v>38</v>
      </c>
      <c r="B18" s="292">
        <v>132322</v>
      </c>
      <c r="C18" s="42">
        <v>76146</v>
      </c>
      <c r="D18" s="65">
        <f t="shared" si="4"/>
        <v>57.545986306132008</v>
      </c>
      <c r="E18" s="42">
        <v>147343</v>
      </c>
      <c r="F18" s="42">
        <v>85489</v>
      </c>
      <c r="G18" s="65">
        <f t="shared" si="6"/>
        <v>58.020401376380285</v>
      </c>
      <c r="H18" s="45">
        <f t="shared" si="1"/>
        <v>15021</v>
      </c>
      <c r="I18" s="45">
        <f t="shared" si="2"/>
        <v>9343</v>
      </c>
      <c r="J18" s="175">
        <f t="shared" si="3"/>
        <v>0.474415070248277</v>
      </c>
    </row>
    <row r="19" spans="1:10" ht="14.65" customHeight="1">
      <c r="A19" s="28" t="s">
        <v>39</v>
      </c>
      <c r="B19" s="291">
        <v>123338</v>
      </c>
      <c r="C19" s="39">
        <v>69647</v>
      </c>
      <c r="D19" s="63">
        <f t="shared" si="4"/>
        <v>56.468403898230875</v>
      </c>
      <c r="E19" s="39">
        <v>144189</v>
      </c>
      <c r="F19" s="39">
        <v>81359</v>
      </c>
      <c r="G19" s="63">
        <f t="shared" si="6"/>
        <v>56.42524741831901</v>
      </c>
      <c r="H19" s="55">
        <f t="shared" si="1"/>
        <v>20851</v>
      </c>
      <c r="I19" s="55">
        <f t="shared" si="2"/>
        <v>11712</v>
      </c>
      <c r="J19" s="174">
        <f t="shared" si="3"/>
        <v>-4.3156479911864665E-2</v>
      </c>
    </row>
    <row r="20" spans="1:10" ht="14.65" customHeight="1">
      <c r="A20" s="29" t="s">
        <v>40</v>
      </c>
      <c r="B20" s="292">
        <v>8523</v>
      </c>
      <c r="C20" s="42">
        <v>4455</v>
      </c>
      <c r="D20" s="65">
        <f t="shared" si="4"/>
        <v>52.270327349524813</v>
      </c>
      <c r="E20" s="42">
        <v>9416</v>
      </c>
      <c r="F20" s="42">
        <v>4981</v>
      </c>
      <c r="G20" s="65">
        <f t="shared" si="6"/>
        <v>52.899320305862361</v>
      </c>
      <c r="H20" s="45">
        <f t="shared" si="1"/>
        <v>893</v>
      </c>
      <c r="I20" s="45">
        <f t="shared" si="2"/>
        <v>526</v>
      </c>
      <c r="J20" s="175">
        <f t="shared" si="3"/>
        <v>0.62899295633754804</v>
      </c>
    </row>
    <row r="21" spans="1:10" ht="14.65" customHeight="1">
      <c r="A21" s="30" t="s">
        <v>41</v>
      </c>
      <c r="B21" s="291">
        <v>80890</v>
      </c>
      <c r="C21" s="39">
        <f t="shared" ref="C21:F21" si="7">SUM(C22:C27)</f>
        <v>47415</v>
      </c>
      <c r="D21" s="63">
        <f t="shared" si="4"/>
        <v>58.61663988132031</v>
      </c>
      <c r="E21" s="39">
        <f t="shared" si="7"/>
        <v>97112</v>
      </c>
      <c r="F21" s="39">
        <f t="shared" si="7"/>
        <v>64956</v>
      </c>
      <c r="G21" s="63">
        <f t="shared" si="6"/>
        <v>66.887717274899089</v>
      </c>
      <c r="H21" s="55">
        <f t="shared" si="1"/>
        <v>16222</v>
      </c>
      <c r="I21" s="55">
        <f t="shared" si="2"/>
        <v>17541</v>
      </c>
      <c r="J21" s="174">
        <f t="shared" si="3"/>
        <v>8.2710773935787785</v>
      </c>
    </row>
    <row r="22" spans="1:10" ht="14.65" customHeight="1">
      <c r="A22" s="29" t="s">
        <v>42</v>
      </c>
      <c r="B22" s="292">
        <v>41801</v>
      </c>
      <c r="C22" s="42">
        <v>30240</v>
      </c>
      <c r="D22" s="65">
        <f t="shared" si="4"/>
        <v>72.342766919451691</v>
      </c>
      <c r="E22" s="42">
        <v>47244</v>
      </c>
      <c r="F22" s="42">
        <v>40023</v>
      </c>
      <c r="G22" s="65">
        <f t="shared" si="6"/>
        <v>84.715519431038857</v>
      </c>
      <c r="H22" s="45">
        <f t="shared" si="1"/>
        <v>5443</v>
      </c>
      <c r="I22" s="45">
        <f t="shared" si="2"/>
        <v>9783</v>
      </c>
      <c r="J22" s="175">
        <f t="shared" si="3"/>
        <v>12.372752511587166</v>
      </c>
    </row>
    <row r="23" spans="1:10" ht="14.65" customHeight="1">
      <c r="A23" s="28" t="s">
        <v>43</v>
      </c>
      <c r="B23" s="291">
        <v>8031</v>
      </c>
      <c r="C23" s="39">
        <v>2781</v>
      </c>
      <c r="D23" s="253">
        <f t="shared" si="4"/>
        <v>34.628315278296604</v>
      </c>
      <c r="E23" s="39">
        <v>10570</v>
      </c>
      <c r="F23" s="39">
        <v>4790</v>
      </c>
      <c r="G23" s="63">
        <f t="shared" si="6"/>
        <v>45.316934720908229</v>
      </c>
      <c r="H23" s="294">
        <f t="shared" si="1"/>
        <v>2539</v>
      </c>
      <c r="I23" s="55">
        <f t="shared" si="2"/>
        <v>2009</v>
      </c>
      <c r="J23" s="301">
        <f t="shared" si="3"/>
        <v>10.688619442611625</v>
      </c>
    </row>
    <row r="24" spans="1:10" ht="14.65" customHeight="1">
      <c r="A24" s="29" t="s">
        <v>44</v>
      </c>
      <c r="B24" s="292">
        <v>4219</v>
      </c>
      <c r="C24" s="42">
        <v>2082</v>
      </c>
      <c r="D24" s="254">
        <f t="shared" si="4"/>
        <v>49.348186774117089</v>
      </c>
      <c r="E24" s="42">
        <v>5445</v>
      </c>
      <c r="F24" s="42">
        <v>2992</v>
      </c>
      <c r="G24" s="65">
        <f t="shared" si="6"/>
        <v>54.949494949494948</v>
      </c>
      <c r="H24" s="293">
        <f t="shared" si="1"/>
        <v>1226</v>
      </c>
      <c r="I24" s="45">
        <f t="shared" si="2"/>
        <v>910</v>
      </c>
      <c r="J24" s="302">
        <f t="shared" si="3"/>
        <v>5.6013081753778593</v>
      </c>
    </row>
    <row r="25" spans="1:10" ht="14.65" customHeight="1">
      <c r="A25" s="28" t="s">
        <v>45</v>
      </c>
      <c r="B25" s="291">
        <v>15588</v>
      </c>
      <c r="C25" s="39">
        <v>7345</v>
      </c>
      <c r="D25" s="253">
        <f t="shared" si="4"/>
        <v>47.119579163459072</v>
      </c>
      <c r="E25" s="39">
        <v>20263</v>
      </c>
      <c r="F25" s="39">
        <v>10509</v>
      </c>
      <c r="G25" s="63">
        <f t="shared" si="6"/>
        <v>51.863001529882048</v>
      </c>
      <c r="H25" s="294">
        <f t="shared" si="1"/>
        <v>4675</v>
      </c>
      <c r="I25" s="55">
        <f t="shared" si="2"/>
        <v>3164</v>
      </c>
      <c r="J25" s="301">
        <f t="shared" si="3"/>
        <v>4.7434223664229762</v>
      </c>
    </row>
    <row r="26" spans="1:10" ht="14.65" customHeight="1">
      <c r="A26" s="29" t="s">
        <v>46</v>
      </c>
      <c r="B26" s="292">
        <v>6930</v>
      </c>
      <c r="C26" s="42">
        <v>3047</v>
      </c>
      <c r="D26" s="254">
        <f t="shared" si="4"/>
        <v>43.968253968253968</v>
      </c>
      <c r="E26" s="42">
        <v>8264</v>
      </c>
      <c r="F26" s="42">
        <v>3900</v>
      </c>
      <c r="G26" s="65">
        <f t="shared" si="6"/>
        <v>47.192642787996128</v>
      </c>
      <c r="H26" s="293">
        <f t="shared" si="1"/>
        <v>1334</v>
      </c>
      <c r="I26" s="45">
        <f t="shared" si="2"/>
        <v>853</v>
      </c>
      <c r="J26" s="302">
        <f t="shared" si="3"/>
        <v>3.2243888197421597</v>
      </c>
    </row>
    <row r="27" spans="1:10" ht="14.65" customHeight="1">
      <c r="A27" s="28" t="s">
        <v>47</v>
      </c>
      <c r="B27" s="291">
        <v>4321</v>
      </c>
      <c r="C27" s="39">
        <v>1920</v>
      </c>
      <c r="D27" s="253">
        <f t="shared" si="4"/>
        <v>44.434158759546399</v>
      </c>
      <c r="E27" s="39">
        <v>5326</v>
      </c>
      <c r="F27" s="39">
        <v>2742</v>
      </c>
      <c r="G27" s="63">
        <f t="shared" si="6"/>
        <v>51.483289523094257</v>
      </c>
      <c r="H27" s="294">
        <f t="shared" si="1"/>
        <v>1005</v>
      </c>
      <c r="I27" s="55">
        <f t="shared" si="2"/>
        <v>822</v>
      </c>
      <c r="J27" s="301">
        <f t="shared" si="3"/>
        <v>7.0491307635478577</v>
      </c>
    </row>
    <row r="28" spans="1:10" ht="25.15" customHeight="1">
      <c r="A28" s="363" t="s">
        <v>127</v>
      </c>
      <c r="B28" s="363"/>
      <c r="C28" s="363"/>
      <c r="D28" s="363"/>
      <c r="E28" s="363"/>
      <c r="F28" s="363"/>
      <c r="G28" s="363"/>
      <c r="H28" s="363"/>
      <c r="I28" s="363"/>
      <c r="J28" s="363"/>
    </row>
  </sheetData>
  <mergeCells count="17">
    <mergeCell ref="A28:J28"/>
    <mergeCell ref="C7:D7"/>
    <mergeCell ref="B8:C8"/>
    <mergeCell ref="F7:G7"/>
    <mergeCell ref="I7:J7"/>
    <mergeCell ref="E8:F8"/>
    <mergeCell ref="H8:I8"/>
    <mergeCell ref="A5:A7"/>
    <mergeCell ref="B5:D5"/>
    <mergeCell ref="E5:G5"/>
    <mergeCell ref="H5:J5"/>
    <mergeCell ref="B6:B7"/>
    <mergeCell ref="C6:D6"/>
    <mergeCell ref="E6:E7"/>
    <mergeCell ref="F6:G6"/>
    <mergeCell ref="H6:H7"/>
    <mergeCell ref="I6:J6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workbookViewId="0"/>
  </sheetViews>
  <sheetFormatPr baseColWidth="10" defaultColWidth="10.81640625" defaultRowHeight="14.65" customHeight="1"/>
  <cols>
    <col min="1" max="1" width="26.81640625" style="3" customWidth="1"/>
    <col min="2" max="10" width="12.54296875" style="3" customWidth="1"/>
    <col min="11" max="16384" width="10.81640625" style="3"/>
  </cols>
  <sheetData>
    <row r="1" spans="1:10" s="5" customFormat="1" ht="20.25" customHeight="1">
      <c r="A1" s="4" t="s">
        <v>0</v>
      </c>
    </row>
    <row r="2" spans="1:10" s="2" customFormat="1" ht="14.65" customHeight="1">
      <c r="A2" s="1"/>
    </row>
    <row r="3" spans="1:10" s="2" customFormat="1" ht="14.65" customHeight="1">
      <c r="A3" s="9" t="s">
        <v>309</v>
      </c>
    </row>
    <row r="5" spans="1:10" ht="19.5" customHeight="1">
      <c r="A5" s="374" t="s">
        <v>28</v>
      </c>
      <c r="B5" s="366">
        <v>2011</v>
      </c>
      <c r="C5" s="366"/>
      <c r="D5" s="366"/>
      <c r="E5" s="366">
        <v>2015</v>
      </c>
      <c r="F5" s="366"/>
      <c r="G5" s="366"/>
      <c r="H5" s="366" t="s">
        <v>11</v>
      </c>
      <c r="I5" s="366"/>
      <c r="J5" s="366"/>
    </row>
    <row r="6" spans="1:10" ht="21.75" customHeight="1">
      <c r="A6" s="375"/>
      <c r="B6" s="371" t="s">
        <v>177</v>
      </c>
      <c r="C6" s="366" t="s">
        <v>27</v>
      </c>
      <c r="D6" s="366"/>
      <c r="E6" s="371" t="s">
        <v>177</v>
      </c>
      <c r="F6" s="366" t="s">
        <v>27</v>
      </c>
      <c r="G6" s="366"/>
      <c r="H6" s="371" t="s">
        <v>177</v>
      </c>
      <c r="I6" s="366" t="s">
        <v>27</v>
      </c>
      <c r="J6" s="366"/>
    </row>
    <row r="7" spans="1:10" s="25" customFormat="1" ht="40.15" customHeight="1">
      <c r="A7" s="377"/>
      <c r="B7" s="372"/>
      <c r="C7" s="417" t="s">
        <v>112</v>
      </c>
      <c r="D7" s="372"/>
      <c r="E7" s="372"/>
      <c r="F7" s="417" t="s">
        <v>112</v>
      </c>
      <c r="G7" s="372"/>
      <c r="H7" s="372"/>
      <c r="I7" s="417" t="s">
        <v>112</v>
      </c>
      <c r="J7" s="372"/>
    </row>
    <row r="8" spans="1:10" ht="14.65" customHeight="1">
      <c r="A8" s="285"/>
      <c r="B8" s="362" t="s">
        <v>5</v>
      </c>
      <c r="C8" s="362"/>
      <c r="D8" s="335" t="s">
        <v>76</v>
      </c>
      <c r="E8" s="362" t="s">
        <v>5</v>
      </c>
      <c r="F8" s="362"/>
      <c r="G8" s="335" t="s">
        <v>76</v>
      </c>
      <c r="H8" s="362" t="s">
        <v>5</v>
      </c>
      <c r="I8" s="362"/>
      <c r="J8" s="335" t="s">
        <v>76</v>
      </c>
    </row>
    <row r="9" spans="1:10" ht="14.65" customHeight="1">
      <c r="A9" s="26" t="s">
        <v>29</v>
      </c>
      <c r="B9" s="307">
        <f>SUM(B11:B20,B22:B27)</f>
        <v>296205</v>
      </c>
      <c r="C9" s="307">
        <f t="shared" ref="C9:F9" si="0">SUM(C11:C20,C22:C27)</f>
        <v>182499</v>
      </c>
      <c r="D9" s="306">
        <f>C9*100/B9</f>
        <v>61.61239681977009</v>
      </c>
      <c r="E9" s="307">
        <f t="shared" si="0"/>
        <v>332918</v>
      </c>
      <c r="F9" s="307">
        <f t="shared" si="0"/>
        <v>209494</v>
      </c>
      <c r="G9" s="306">
        <f>F9*100/E9</f>
        <v>62.926606551763498</v>
      </c>
      <c r="H9" s="309">
        <f t="shared" ref="H9:H27" si="1">E9-B9</f>
        <v>36713</v>
      </c>
      <c r="I9" s="309">
        <f t="shared" ref="I9:I27" si="2">F9-C9</f>
        <v>26995</v>
      </c>
      <c r="J9" s="310">
        <f t="shared" ref="J9:J27" si="3">G9-D9</f>
        <v>1.3142097319934081</v>
      </c>
    </row>
    <row r="10" spans="1:10" ht="14.65" customHeight="1">
      <c r="A10" s="27" t="s">
        <v>30</v>
      </c>
      <c r="B10" s="292">
        <f>SUM(B11:B20)</f>
        <v>268002</v>
      </c>
      <c r="C10" s="42">
        <f>SUM(C11:C20)</f>
        <v>166347</v>
      </c>
      <c r="D10" s="65">
        <f t="shared" ref="D10:D27" si="4">C10*100/B10</f>
        <v>62.06931291557526</v>
      </c>
      <c r="E10" s="42">
        <f t="shared" ref="E10:F10" si="5">SUM(E11:E20)</f>
        <v>299314</v>
      </c>
      <c r="F10" s="42">
        <f t="shared" si="5"/>
        <v>188173</v>
      </c>
      <c r="G10" s="65">
        <f t="shared" ref="G10:G27" si="6">F10*100/E10</f>
        <v>62.868091703027588</v>
      </c>
      <c r="H10" s="45">
        <f t="shared" si="1"/>
        <v>31312</v>
      </c>
      <c r="I10" s="45">
        <f t="shared" si="2"/>
        <v>21826</v>
      </c>
      <c r="J10" s="175">
        <f t="shared" si="3"/>
        <v>0.79877878745232778</v>
      </c>
    </row>
    <row r="11" spans="1:10" ht="14.65" customHeight="1">
      <c r="A11" s="28" t="s">
        <v>31</v>
      </c>
      <c r="B11" s="291">
        <f>'[1]Tab. 2.21-1'!B12</f>
        <v>5042</v>
      </c>
      <c r="C11" s="39">
        <v>3121</v>
      </c>
      <c r="D11" s="63">
        <f t="shared" si="4"/>
        <v>61.900039666798889</v>
      </c>
      <c r="E11" s="39">
        <v>5814</v>
      </c>
      <c r="F11" s="39">
        <v>3554</v>
      </c>
      <c r="G11" s="63">
        <f t="shared" si="6"/>
        <v>61.128310973512214</v>
      </c>
      <c r="H11" s="55">
        <f t="shared" si="1"/>
        <v>772</v>
      </c>
      <c r="I11" s="55">
        <f t="shared" si="2"/>
        <v>433</v>
      </c>
      <c r="J11" s="174">
        <f t="shared" si="3"/>
        <v>-0.77172869328667559</v>
      </c>
    </row>
    <row r="12" spans="1:10" ht="14.65" customHeight="1">
      <c r="A12" s="29" t="s">
        <v>32</v>
      </c>
      <c r="B12" s="292">
        <f>'[1]Tab. 2.21-1'!B13</f>
        <v>112</v>
      </c>
      <c r="C12" s="42">
        <v>67</v>
      </c>
      <c r="D12" s="65">
        <f t="shared" si="4"/>
        <v>59.821428571428569</v>
      </c>
      <c r="E12" s="42">
        <v>205</v>
      </c>
      <c r="F12" s="42">
        <v>101</v>
      </c>
      <c r="G12" s="65">
        <f t="shared" si="6"/>
        <v>49.268292682926827</v>
      </c>
      <c r="H12" s="45">
        <f t="shared" si="1"/>
        <v>93</v>
      </c>
      <c r="I12" s="45">
        <f t="shared" si="2"/>
        <v>34</v>
      </c>
      <c r="J12" s="175">
        <f t="shared" si="3"/>
        <v>-10.553135888501743</v>
      </c>
    </row>
    <row r="13" spans="1:10" ht="14.65" customHeight="1">
      <c r="A13" s="28" t="s">
        <v>33</v>
      </c>
      <c r="B13" s="291">
        <f>'[1]Tab. 2.21-1'!B14</f>
        <v>18222</v>
      </c>
      <c r="C13" s="39">
        <v>9600</v>
      </c>
      <c r="D13" s="63">
        <f t="shared" si="4"/>
        <v>52.683569311820875</v>
      </c>
      <c r="E13" s="39">
        <v>19099</v>
      </c>
      <c r="F13" s="39">
        <v>10163</v>
      </c>
      <c r="G13" s="63">
        <f t="shared" si="6"/>
        <v>53.2122100633541</v>
      </c>
      <c r="H13" s="55">
        <f t="shared" si="1"/>
        <v>877</v>
      </c>
      <c r="I13" s="55">
        <f t="shared" si="2"/>
        <v>563</v>
      </c>
      <c r="J13" s="174">
        <f t="shared" si="3"/>
        <v>0.52864075153322432</v>
      </c>
    </row>
    <row r="14" spans="1:10" ht="14.65" customHeight="1">
      <c r="A14" s="29" t="s">
        <v>34</v>
      </c>
      <c r="B14" s="292">
        <f>'[1]Tab. 2.21-1'!B15</f>
        <v>5184</v>
      </c>
      <c r="C14" s="42">
        <v>3815</v>
      </c>
      <c r="D14" s="65">
        <f t="shared" si="4"/>
        <v>73.591820987654316</v>
      </c>
      <c r="E14" s="42">
        <v>5517</v>
      </c>
      <c r="F14" s="42">
        <v>4062</v>
      </c>
      <c r="G14" s="65">
        <f t="shared" si="6"/>
        <v>73.626971179989127</v>
      </c>
      <c r="H14" s="45">
        <f t="shared" si="1"/>
        <v>333</v>
      </c>
      <c r="I14" s="45">
        <f t="shared" si="2"/>
        <v>247</v>
      </c>
      <c r="J14" s="175">
        <f t="shared" si="3"/>
        <v>3.5150192334810981E-2</v>
      </c>
    </row>
    <row r="15" spans="1:10" ht="14.65" customHeight="1">
      <c r="A15" s="28" t="s">
        <v>35</v>
      </c>
      <c r="B15" s="291">
        <f>'[1]Tab. 2.21-1'!B16</f>
        <v>71788</v>
      </c>
      <c r="C15" s="39">
        <v>49222</v>
      </c>
      <c r="D15" s="63">
        <f t="shared" si="4"/>
        <v>68.565777010085256</v>
      </c>
      <c r="E15" s="39">
        <v>77002</v>
      </c>
      <c r="F15" s="39">
        <v>53996</v>
      </c>
      <c r="G15" s="63">
        <f t="shared" si="6"/>
        <v>70.1228539518454</v>
      </c>
      <c r="H15" s="55">
        <f t="shared" si="1"/>
        <v>5214</v>
      </c>
      <c r="I15" s="55">
        <f t="shared" si="2"/>
        <v>4774</v>
      </c>
      <c r="J15" s="174">
        <f t="shared" si="3"/>
        <v>1.557076941760144</v>
      </c>
    </row>
    <row r="16" spans="1:10" ht="14.65" customHeight="1">
      <c r="A16" s="29" t="s">
        <v>36</v>
      </c>
      <c r="B16" s="292">
        <f>'[1]Tab. 2.21-1'!B17</f>
        <v>44184</v>
      </c>
      <c r="C16" s="42">
        <v>27725</v>
      </c>
      <c r="D16" s="65">
        <f t="shared" si="4"/>
        <v>62.748958899149017</v>
      </c>
      <c r="E16" s="42">
        <v>50261</v>
      </c>
      <c r="F16" s="42">
        <v>32790</v>
      </c>
      <c r="G16" s="65">
        <f t="shared" si="6"/>
        <v>65.239450070631307</v>
      </c>
      <c r="H16" s="45">
        <f t="shared" si="1"/>
        <v>6077</v>
      </c>
      <c r="I16" s="45">
        <f t="shared" si="2"/>
        <v>5065</v>
      </c>
      <c r="J16" s="175">
        <f t="shared" si="3"/>
        <v>2.4904911714822902</v>
      </c>
    </row>
    <row r="17" spans="1:10" ht="14.65" customHeight="1">
      <c r="A17" s="28" t="s">
        <v>37</v>
      </c>
      <c r="B17" s="291">
        <f>'[1]Tab. 2.21-1'!B18</f>
        <v>18176</v>
      </c>
      <c r="C17" s="39">
        <v>10106</v>
      </c>
      <c r="D17" s="63">
        <f t="shared" si="4"/>
        <v>55.600792253521128</v>
      </c>
      <c r="E17" s="39">
        <v>22191</v>
      </c>
      <c r="F17" s="39">
        <v>12676</v>
      </c>
      <c r="G17" s="63">
        <f t="shared" si="6"/>
        <v>57.122256770762924</v>
      </c>
      <c r="H17" s="55">
        <f t="shared" si="1"/>
        <v>4015</v>
      </c>
      <c r="I17" s="55">
        <f t="shared" si="2"/>
        <v>2570</v>
      </c>
      <c r="J17" s="174">
        <f t="shared" si="3"/>
        <v>1.521464517241796</v>
      </c>
    </row>
    <row r="18" spans="1:10" ht="14.65" customHeight="1">
      <c r="A18" s="29" t="s">
        <v>38</v>
      </c>
      <c r="B18" s="292">
        <f>'[1]Tab. 2.21-1'!B19</f>
        <v>57571</v>
      </c>
      <c r="C18" s="42">
        <v>33248</v>
      </c>
      <c r="D18" s="65">
        <f t="shared" si="4"/>
        <v>57.751298396762259</v>
      </c>
      <c r="E18" s="42">
        <v>64441</v>
      </c>
      <c r="F18" s="42">
        <v>37032</v>
      </c>
      <c r="G18" s="65">
        <f t="shared" si="6"/>
        <v>57.466519762263154</v>
      </c>
      <c r="H18" s="45">
        <f t="shared" si="1"/>
        <v>6870</v>
      </c>
      <c r="I18" s="45">
        <f t="shared" si="2"/>
        <v>3784</v>
      </c>
      <c r="J18" s="175">
        <f t="shared" si="3"/>
        <v>-0.28477863449910501</v>
      </c>
    </row>
    <row r="19" spans="1:10" ht="14.65" customHeight="1">
      <c r="A19" s="28" t="s">
        <v>39</v>
      </c>
      <c r="B19" s="291">
        <f>'[1]Tab. 2.21-1'!B20</f>
        <v>45213</v>
      </c>
      <c r="C19" s="39">
        <v>28107</v>
      </c>
      <c r="D19" s="63">
        <f t="shared" si="4"/>
        <v>62.165748789065091</v>
      </c>
      <c r="E19" s="39">
        <v>51744</v>
      </c>
      <c r="F19" s="39">
        <v>32204</v>
      </c>
      <c r="G19" s="63">
        <f t="shared" si="6"/>
        <v>62.237167594310449</v>
      </c>
      <c r="H19" s="55">
        <f t="shared" si="1"/>
        <v>6531</v>
      </c>
      <c r="I19" s="55">
        <f t="shared" si="2"/>
        <v>4097</v>
      </c>
      <c r="J19" s="174">
        <f t="shared" si="3"/>
        <v>7.141880524535793E-2</v>
      </c>
    </row>
    <row r="20" spans="1:10" ht="14.65" customHeight="1">
      <c r="A20" s="29" t="s">
        <v>40</v>
      </c>
      <c r="B20" s="292">
        <f>'[1]Tab. 2.21-1'!B21</f>
        <v>2510</v>
      </c>
      <c r="C20" s="42">
        <v>1336</v>
      </c>
      <c r="D20" s="65">
        <f t="shared" si="4"/>
        <v>53.227091633466138</v>
      </c>
      <c r="E20" s="42">
        <v>3040</v>
      </c>
      <c r="F20" s="42">
        <v>1595</v>
      </c>
      <c r="G20" s="65">
        <f t="shared" si="6"/>
        <v>52.467105263157897</v>
      </c>
      <c r="H20" s="45">
        <f t="shared" si="1"/>
        <v>530</v>
      </c>
      <c r="I20" s="45">
        <f t="shared" si="2"/>
        <v>259</v>
      </c>
      <c r="J20" s="175">
        <f t="shared" si="3"/>
        <v>-0.75998637030824057</v>
      </c>
    </row>
    <row r="21" spans="1:10" ht="14.65" customHeight="1">
      <c r="A21" s="30" t="s">
        <v>41</v>
      </c>
      <c r="B21" s="291">
        <f>'[1]Tab. 2.21-1'!B22</f>
        <v>28203</v>
      </c>
      <c r="C21" s="39">
        <f t="shared" ref="C21:F21" si="7">SUM(C22:C27)</f>
        <v>16152</v>
      </c>
      <c r="D21" s="63">
        <f t="shared" si="4"/>
        <v>57.270503137964049</v>
      </c>
      <c r="E21" s="39">
        <f t="shared" si="7"/>
        <v>33604</v>
      </c>
      <c r="F21" s="39">
        <f t="shared" si="7"/>
        <v>21321</v>
      </c>
      <c r="G21" s="63">
        <f t="shared" si="6"/>
        <v>63.447803832877035</v>
      </c>
      <c r="H21" s="55">
        <f t="shared" si="1"/>
        <v>5401</v>
      </c>
      <c r="I21" s="55">
        <f t="shared" si="2"/>
        <v>5169</v>
      </c>
      <c r="J21" s="174">
        <f t="shared" si="3"/>
        <v>6.1773006949129865</v>
      </c>
    </row>
    <row r="22" spans="1:10" ht="14.65" customHeight="1">
      <c r="A22" s="29" t="s">
        <v>42</v>
      </c>
      <c r="B22" s="292">
        <f>'[1]Tab. 2.21-1'!B23</f>
        <v>12173</v>
      </c>
      <c r="C22" s="42">
        <v>9361</v>
      </c>
      <c r="D22" s="65">
        <f t="shared" si="4"/>
        <v>76.899696048632222</v>
      </c>
      <c r="E22" s="42">
        <v>12600</v>
      </c>
      <c r="F22" s="42">
        <v>10850</v>
      </c>
      <c r="G22" s="65">
        <f t="shared" si="6"/>
        <v>86.111111111111114</v>
      </c>
      <c r="H22" s="45">
        <f t="shared" si="1"/>
        <v>427</v>
      </c>
      <c r="I22" s="45">
        <f t="shared" si="2"/>
        <v>1489</v>
      </c>
      <c r="J22" s="175">
        <f t="shared" si="3"/>
        <v>9.211415062478892</v>
      </c>
    </row>
    <row r="23" spans="1:10" ht="14.65" customHeight="1">
      <c r="A23" s="28" t="s">
        <v>43</v>
      </c>
      <c r="B23" s="291">
        <v>3738</v>
      </c>
      <c r="C23" s="39">
        <v>1081</v>
      </c>
      <c r="D23" s="295">
        <f t="shared" si="4"/>
        <v>28.919208132691278</v>
      </c>
      <c r="E23" s="39">
        <v>4847</v>
      </c>
      <c r="F23" s="39">
        <v>2014</v>
      </c>
      <c r="G23" s="63">
        <f t="shared" si="6"/>
        <v>41.551475139261399</v>
      </c>
      <c r="H23" s="294">
        <f t="shared" si="1"/>
        <v>1109</v>
      </c>
      <c r="I23" s="55">
        <f t="shared" si="2"/>
        <v>933</v>
      </c>
      <c r="J23" s="301">
        <f t="shared" si="3"/>
        <v>12.632267006570121</v>
      </c>
    </row>
    <row r="24" spans="1:10" ht="14.65" customHeight="1">
      <c r="A24" s="29" t="s">
        <v>44</v>
      </c>
      <c r="B24" s="292">
        <v>650</v>
      </c>
      <c r="C24" s="42">
        <v>318</v>
      </c>
      <c r="D24" s="297">
        <f t="shared" si="4"/>
        <v>48.92307692307692</v>
      </c>
      <c r="E24" s="42">
        <v>777</v>
      </c>
      <c r="F24" s="42">
        <v>465</v>
      </c>
      <c r="G24" s="65">
        <f t="shared" si="6"/>
        <v>59.845559845559848</v>
      </c>
      <c r="H24" s="293">
        <f t="shared" si="1"/>
        <v>127</v>
      </c>
      <c r="I24" s="45">
        <f t="shared" si="2"/>
        <v>147</v>
      </c>
      <c r="J24" s="302">
        <f t="shared" si="3"/>
        <v>10.922482922482928</v>
      </c>
    </row>
    <row r="25" spans="1:10" ht="14.65" customHeight="1">
      <c r="A25" s="28" t="s">
        <v>45</v>
      </c>
      <c r="B25" s="291">
        <v>7779</v>
      </c>
      <c r="C25" s="39">
        <v>3769</v>
      </c>
      <c r="D25" s="295">
        <f>C25*100/B25</f>
        <v>48.450957706646101</v>
      </c>
      <c r="E25" s="39">
        <v>10525</v>
      </c>
      <c r="F25" s="39">
        <v>5712</v>
      </c>
      <c r="G25" s="63">
        <f t="shared" si="6"/>
        <v>54.270783847981001</v>
      </c>
      <c r="H25" s="294">
        <f t="shared" si="1"/>
        <v>2746</v>
      </c>
      <c r="I25" s="55">
        <f t="shared" si="2"/>
        <v>1943</v>
      </c>
      <c r="J25" s="301">
        <f t="shared" si="3"/>
        <v>5.8198261413349002</v>
      </c>
    </row>
    <row r="26" spans="1:10" ht="14.65" customHeight="1">
      <c r="A26" s="29" t="s">
        <v>46</v>
      </c>
      <c r="B26" s="292">
        <v>2843</v>
      </c>
      <c r="C26" s="42">
        <v>1199</v>
      </c>
      <c r="D26" s="297">
        <f t="shared" si="4"/>
        <v>42.173760112557154</v>
      </c>
      <c r="E26" s="42">
        <v>3442</v>
      </c>
      <c r="F26" s="42">
        <v>1590</v>
      </c>
      <c r="G26" s="65">
        <f t="shared" si="6"/>
        <v>46.19407321324811</v>
      </c>
      <c r="H26" s="293">
        <f t="shared" si="1"/>
        <v>599</v>
      </c>
      <c r="I26" s="45">
        <f t="shared" si="2"/>
        <v>391</v>
      </c>
      <c r="J26" s="302">
        <f t="shared" si="3"/>
        <v>4.0203131006909558</v>
      </c>
    </row>
    <row r="27" spans="1:10" ht="14.65" customHeight="1">
      <c r="A27" s="28" t="s">
        <v>47</v>
      </c>
      <c r="B27" s="291">
        <v>1020</v>
      </c>
      <c r="C27" s="39">
        <v>424</v>
      </c>
      <c r="D27" s="295">
        <f t="shared" si="4"/>
        <v>41.568627450980394</v>
      </c>
      <c r="E27" s="39">
        <v>1413</v>
      </c>
      <c r="F27" s="39">
        <v>690</v>
      </c>
      <c r="G27" s="63">
        <f t="shared" si="6"/>
        <v>48.832271762208066</v>
      </c>
      <c r="H27" s="294">
        <f t="shared" si="1"/>
        <v>393</v>
      </c>
      <c r="I27" s="55">
        <f t="shared" si="2"/>
        <v>266</v>
      </c>
      <c r="J27" s="301">
        <f t="shared" si="3"/>
        <v>7.2636443112276723</v>
      </c>
    </row>
    <row r="28" spans="1:10" ht="25.15" customHeight="1">
      <c r="A28" s="363" t="s">
        <v>127</v>
      </c>
      <c r="B28" s="363"/>
      <c r="C28" s="363"/>
      <c r="D28" s="363"/>
      <c r="E28" s="363"/>
      <c r="F28" s="363"/>
      <c r="G28" s="363"/>
      <c r="H28" s="363"/>
      <c r="I28" s="363"/>
      <c r="J28" s="363"/>
    </row>
  </sheetData>
  <mergeCells count="17">
    <mergeCell ref="A28:J28"/>
    <mergeCell ref="C7:D7"/>
    <mergeCell ref="F7:G7"/>
    <mergeCell ref="I7:J7"/>
    <mergeCell ref="B8:C8"/>
    <mergeCell ref="E8:F8"/>
    <mergeCell ref="H8:I8"/>
    <mergeCell ref="A5:A7"/>
    <mergeCell ref="B5:D5"/>
    <mergeCell ref="E5:G5"/>
    <mergeCell ref="H5:J5"/>
    <mergeCell ref="B6:B7"/>
    <mergeCell ref="C6:D6"/>
    <mergeCell ref="E6:E7"/>
    <mergeCell ref="F6:G6"/>
    <mergeCell ref="H6:H7"/>
    <mergeCell ref="I6:J6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workbookViewId="0"/>
  </sheetViews>
  <sheetFormatPr baseColWidth="10" defaultColWidth="10.81640625" defaultRowHeight="14.65" customHeight="1"/>
  <cols>
    <col min="1" max="1" width="26.81640625" style="3" customWidth="1"/>
    <col min="2" max="10" width="12.54296875" style="3" customWidth="1"/>
    <col min="11" max="16384" width="10.81640625" style="3"/>
  </cols>
  <sheetData>
    <row r="1" spans="1:10" s="5" customFormat="1" ht="20.25" customHeight="1">
      <c r="A1" s="4" t="s">
        <v>0</v>
      </c>
    </row>
    <row r="2" spans="1:10" s="2" customFormat="1" ht="14.65" customHeight="1">
      <c r="A2" s="1"/>
    </row>
    <row r="3" spans="1:10" s="2" customFormat="1" ht="14.65" customHeight="1">
      <c r="A3" s="9" t="s">
        <v>310</v>
      </c>
    </row>
    <row r="5" spans="1:10" ht="19.5" customHeight="1">
      <c r="A5" s="374" t="s">
        <v>28</v>
      </c>
      <c r="B5" s="366">
        <v>2011</v>
      </c>
      <c r="C5" s="366"/>
      <c r="D5" s="366"/>
      <c r="E5" s="366">
        <v>2015</v>
      </c>
      <c r="F5" s="366"/>
      <c r="G5" s="366"/>
      <c r="H5" s="366" t="s">
        <v>11</v>
      </c>
      <c r="I5" s="366"/>
      <c r="J5" s="366"/>
    </row>
    <row r="6" spans="1:10" ht="21.75" customHeight="1">
      <c r="A6" s="375"/>
      <c r="B6" s="371" t="s">
        <v>177</v>
      </c>
      <c r="C6" s="366" t="s">
        <v>27</v>
      </c>
      <c r="D6" s="366"/>
      <c r="E6" s="371" t="s">
        <v>177</v>
      </c>
      <c r="F6" s="366" t="s">
        <v>27</v>
      </c>
      <c r="G6" s="366"/>
      <c r="H6" s="371" t="s">
        <v>177</v>
      </c>
      <c r="I6" s="366" t="s">
        <v>27</v>
      </c>
      <c r="J6" s="366"/>
    </row>
    <row r="7" spans="1:10" s="25" customFormat="1" ht="40.15" customHeight="1">
      <c r="A7" s="375"/>
      <c r="B7" s="372"/>
      <c r="C7" s="417" t="s">
        <v>112</v>
      </c>
      <c r="D7" s="372"/>
      <c r="E7" s="372"/>
      <c r="F7" s="417" t="s">
        <v>112</v>
      </c>
      <c r="G7" s="372"/>
      <c r="H7" s="372"/>
      <c r="I7" s="417" t="s">
        <v>112</v>
      </c>
      <c r="J7" s="372"/>
    </row>
    <row r="8" spans="1:10" ht="14.65" customHeight="1">
      <c r="A8" s="337"/>
      <c r="B8" s="362" t="s">
        <v>5</v>
      </c>
      <c r="C8" s="362"/>
      <c r="D8" s="335" t="s">
        <v>76</v>
      </c>
      <c r="E8" s="362" t="s">
        <v>5</v>
      </c>
      <c r="F8" s="362"/>
      <c r="G8" s="335" t="s">
        <v>76</v>
      </c>
      <c r="H8" s="362" t="s">
        <v>5</v>
      </c>
      <c r="I8" s="362"/>
      <c r="J8" s="335" t="s">
        <v>76</v>
      </c>
    </row>
    <row r="9" spans="1:10" ht="14.65" customHeight="1">
      <c r="A9" s="341" t="s">
        <v>29</v>
      </c>
      <c r="B9" s="307">
        <f>SUM(B11:B20,B22:B27)</f>
        <v>138197</v>
      </c>
      <c r="C9" s="307">
        <f t="shared" ref="C9:F9" si="0">SUM(C11:C20,C22:C27)</f>
        <v>81672</v>
      </c>
      <c r="D9" s="306">
        <f>C9*100/B9</f>
        <v>59.098243811370722</v>
      </c>
      <c r="E9" s="307">
        <f t="shared" si="0"/>
        <v>143709</v>
      </c>
      <c r="F9" s="307">
        <f t="shared" si="0"/>
        <v>85134</v>
      </c>
      <c r="G9" s="306">
        <f>F9*100/E9</f>
        <v>59.240548608646641</v>
      </c>
      <c r="H9" s="309">
        <f t="shared" ref="H9:H27" si="1">E9-B9</f>
        <v>5512</v>
      </c>
      <c r="I9" s="309">
        <f t="shared" ref="I9:I27" si="2">F9-C9</f>
        <v>3462</v>
      </c>
      <c r="J9" s="310">
        <f t="shared" ref="J9:J27" si="3">G9-D9</f>
        <v>0.14230479727591927</v>
      </c>
    </row>
    <row r="10" spans="1:10" ht="14.65" customHeight="1">
      <c r="A10" s="27" t="s">
        <v>30</v>
      </c>
      <c r="B10" s="292">
        <f>SUM(B11:B20)</f>
        <v>130393</v>
      </c>
      <c r="C10" s="42">
        <f>SUM(C11:C20)</f>
        <v>77309</v>
      </c>
      <c r="D10" s="65">
        <f t="shared" ref="D10:D27" si="4">C10*100/B10</f>
        <v>59.28922564861611</v>
      </c>
      <c r="E10" s="42">
        <f t="shared" ref="E10:F10" si="5">SUM(E11:E20)</f>
        <v>134975</v>
      </c>
      <c r="F10" s="42">
        <f t="shared" si="5"/>
        <v>79558</v>
      </c>
      <c r="G10" s="65">
        <f t="shared" ref="G10:G27" si="6">F10*100/E10</f>
        <v>58.942767179107243</v>
      </c>
      <c r="H10" s="45">
        <f t="shared" si="1"/>
        <v>4582</v>
      </c>
      <c r="I10" s="45">
        <f t="shared" si="2"/>
        <v>2249</v>
      </c>
      <c r="J10" s="175">
        <f t="shared" si="3"/>
        <v>-0.34645846950886749</v>
      </c>
    </row>
    <row r="11" spans="1:10" ht="14.65" customHeight="1">
      <c r="A11" s="28" t="s">
        <v>31</v>
      </c>
      <c r="B11" s="291">
        <f>'[1]Tab. 2.21-2'!B12</f>
        <v>5265</v>
      </c>
      <c r="C11" s="39">
        <v>2859</v>
      </c>
      <c r="D11" s="63">
        <f t="shared" si="4"/>
        <v>54.301994301994299</v>
      </c>
      <c r="E11" s="39">
        <v>5546</v>
      </c>
      <c r="F11" s="39">
        <v>3027</v>
      </c>
      <c r="G11" s="63">
        <f t="shared" si="6"/>
        <v>54.579877389109271</v>
      </c>
      <c r="H11" s="55">
        <f t="shared" si="1"/>
        <v>281</v>
      </c>
      <c r="I11" s="55">
        <f t="shared" si="2"/>
        <v>168</v>
      </c>
      <c r="J11" s="174">
        <f t="shared" si="3"/>
        <v>0.27788308711497223</v>
      </c>
    </row>
    <row r="12" spans="1:10" ht="14.65" customHeight="1">
      <c r="A12" s="29" t="s">
        <v>32</v>
      </c>
      <c r="B12" s="292">
        <f>'[1]Tab. 2.21-2'!B13</f>
        <v>3597</v>
      </c>
      <c r="C12" s="42">
        <v>2334</v>
      </c>
      <c r="D12" s="65">
        <f t="shared" si="4"/>
        <v>64.887406171809843</v>
      </c>
      <c r="E12" s="42">
        <v>3697</v>
      </c>
      <c r="F12" s="42">
        <v>2276</v>
      </c>
      <c r="G12" s="65">
        <f t="shared" si="6"/>
        <v>61.563429807952396</v>
      </c>
      <c r="H12" s="45">
        <f t="shared" si="1"/>
        <v>100</v>
      </c>
      <c r="I12" s="45">
        <f t="shared" si="2"/>
        <v>-58</v>
      </c>
      <c r="J12" s="175">
        <f t="shared" si="3"/>
        <v>-3.3239763638574473</v>
      </c>
    </row>
    <row r="13" spans="1:10" ht="14.65" customHeight="1">
      <c r="A13" s="28" t="s">
        <v>33</v>
      </c>
      <c r="B13" s="291">
        <f>'[1]Tab. 2.21-2'!B14</f>
        <v>16688</v>
      </c>
      <c r="C13" s="39">
        <v>9595</v>
      </c>
      <c r="D13" s="63">
        <f t="shared" si="4"/>
        <v>57.496404602109301</v>
      </c>
      <c r="E13" s="39">
        <v>14688</v>
      </c>
      <c r="F13" s="39">
        <v>8127</v>
      </c>
      <c r="G13" s="63">
        <f t="shared" si="6"/>
        <v>55.330882352941174</v>
      </c>
      <c r="H13" s="55">
        <f t="shared" si="1"/>
        <v>-2000</v>
      </c>
      <c r="I13" s="55">
        <f t="shared" si="2"/>
        <v>-1468</v>
      </c>
      <c r="J13" s="174">
        <f t="shared" si="3"/>
        <v>-2.1655222491681272</v>
      </c>
    </row>
    <row r="14" spans="1:10" ht="14.65" customHeight="1">
      <c r="A14" s="29" t="s">
        <v>34</v>
      </c>
      <c r="B14" s="292">
        <f>'[1]Tab. 2.21-2'!B15</f>
        <v>1916</v>
      </c>
      <c r="C14" s="42">
        <v>1182</v>
      </c>
      <c r="D14" s="65">
        <f t="shared" si="4"/>
        <v>61.691022964509393</v>
      </c>
      <c r="E14" s="42">
        <v>2219</v>
      </c>
      <c r="F14" s="42">
        <v>1334</v>
      </c>
      <c r="G14" s="65">
        <f t="shared" si="6"/>
        <v>60.117169896349708</v>
      </c>
      <c r="H14" s="45">
        <f t="shared" si="1"/>
        <v>303</v>
      </c>
      <c r="I14" s="45">
        <f t="shared" si="2"/>
        <v>152</v>
      </c>
      <c r="J14" s="175">
        <f t="shared" si="3"/>
        <v>-1.5738530681596856</v>
      </c>
    </row>
    <row r="15" spans="1:10" ht="14.65" customHeight="1">
      <c r="A15" s="28" t="s">
        <v>35</v>
      </c>
      <c r="B15" s="291">
        <f>'[1]Tab. 2.21-2'!B16</f>
        <v>32386</v>
      </c>
      <c r="C15" s="39">
        <v>19646</v>
      </c>
      <c r="D15" s="63">
        <f t="shared" si="4"/>
        <v>60.662014450688567</v>
      </c>
      <c r="E15" s="39">
        <v>32194</v>
      </c>
      <c r="F15" s="39">
        <v>17709</v>
      </c>
      <c r="G15" s="63">
        <f t="shared" si="6"/>
        <v>55.007144188358076</v>
      </c>
      <c r="H15" s="55">
        <f t="shared" si="1"/>
        <v>-192</v>
      </c>
      <c r="I15" s="55">
        <f t="shared" si="2"/>
        <v>-1937</v>
      </c>
      <c r="J15" s="174">
        <f t="shared" si="3"/>
        <v>-5.6548702623304905</v>
      </c>
    </row>
    <row r="16" spans="1:10" ht="14.65" customHeight="1">
      <c r="A16" s="29" t="s">
        <v>36</v>
      </c>
      <c r="B16" s="292">
        <f>'[1]Tab. 2.21-2'!B17</f>
        <v>15128</v>
      </c>
      <c r="C16" s="42">
        <v>9438</v>
      </c>
      <c r="D16" s="65">
        <f t="shared" si="4"/>
        <v>62.387625594923321</v>
      </c>
      <c r="E16" s="42">
        <v>16760</v>
      </c>
      <c r="F16" s="42">
        <v>11462</v>
      </c>
      <c r="G16" s="65">
        <f t="shared" si="6"/>
        <v>68.389021479713605</v>
      </c>
      <c r="H16" s="45">
        <f t="shared" si="1"/>
        <v>1632</v>
      </c>
      <c r="I16" s="45">
        <f t="shared" si="2"/>
        <v>2024</v>
      </c>
      <c r="J16" s="175">
        <f t="shared" si="3"/>
        <v>6.0013958847902842</v>
      </c>
    </row>
    <row r="17" spans="1:10" ht="14.65" customHeight="1">
      <c r="A17" s="28" t="s">
        <v>37</v>
      </c>
      <c r="B17" s="291">
        <f>'[1]Tab. 2.21-2'!B18</f>
        <v>8578</v>
      </c>
      <c r="C17" s="39">
        <v>5159</v>
      </c>
      <c r="D17" s="63">
        <f t="shared" si="4"/>
        <v>60.14222429470739</v>
      </c>
      <c r="E17" s="39">
        <v>9120</v>
      </c>
      <c r="F17" s="39">
        <v>5506</v>
      </c>
      <c r="G17" s="63">
        <f t="shared" si="6"/>
        <v>60.372807017543863</v>
      </c>
      <c r="H17" s="55">
        <f t="shared" si="1"/>
        <v>542</v>
      </c>
      <c r="I17" s="55">
        <f t="shared" si="2"/>
        <v>347</v>
      </c>
      <c r="J17" s="174">
        <f t="shared" si="3"/>
        <v>0.23058272283647341</v>
      </c>
    </row>
    <row r="18" spans="1:10" ht="14.65" customHeight="1">
      <c r="A18" s="29" t="s">
        <v>38</v>
      </c>
      <c r="B18" s="292">
        <f>'[1]Tab. 2.21-2'!B19</f>
        <v>27575</v>
      </c>
      <c r="C18" s="42">
        <v>16186</v>
      </c>
      <c r="D18" s="65">
        <f t="shared" si="4"/>
        <v>58.698096101541253</v>
      </c>
      <c r="E18" s="42">
        <v>28625</v>
      </c>
      <c r="F18" s="42">
        <v>17203</v>
      </c>
      <c r="G18" s="65">
        <f t="shared" si="6"/>
        <v>60.097816593886463</v>
      </c>
      <c r="H18" s="45">
        <f t="shared" si="1"/>
        <v>1050</v>
      </c>
      <c r="I18" s="45">
        <f t="shared" si="2"/>
        <v>1017</v>
      </c>
      <c r="J18" s="175">
        <f t="shared" si="3"/>
        <v>1.3997204923452102</v>
      </c>
    </row>
    <row r="19" spans="1:10" ht="14.65" customHeight="1">
      <c r="A19" s="28" t="s">
        <v>39</v>
      </c>
      <c r="B19" s="291">
        <f>'[1]Tab. 2.21-2'!B20</f>
        <v>18256</v>
      </c>
      <c r="C19" s="39">
        <v>10383</v>
      </c>
      <c r="D19" s="63">
        <f t="shared" si="4"/>
        <v>56.87445223488168</v>
      </c>
      <c r="E19" s="39">
        <v>21392</v>
      </c>
      <c r="F19" s="39">
        <v>12502</v>
      </c>
      <c r="G19" s="63">
        <f t="shared" si="6"/>
        <v>58.44240837696335</v>
      </c>
      <c r="H19" s="55">
        <f t="shared" si="1"/>
        <v>3136</v>
      </c>
      <c r="I19" s="55">
        <f t="shared" si="2"/>
        <v>2119</v>
      </c>
      <c r="J19" s="174">
        <f t="shared" si="3"/>
        <v>1.5679561420816697</v>
      </c>
    </row>
    <row r="20" spans="1:10" ht="14.65" customHeight="1">
      <c r="A20" s="29" t="s">
        <v>40</v>
      </c>
      <c r="B20" s="292">
        <f>'[1]Tab. 2.21-2'!B21</f>
        <v>1004</v>
      </c>
      <c r="C20" s="42">
        <v>527</v>
      </c>
      <c r="D20" s="65">
        <f t="shared" si="4"/>
        <v>52.490039840637451</v>
      </c>
      <c r="E20" s="42">
        <v>734</v>
      </c>
      <c r="F20" s="42">
        <v>412</v>
      </c>
      <c r="G20" s="65">
        <f t="shared" si="6"/>
        <v>56.130790190735695</v>
      </c>
      <c r="H20" s="45">
        <f t="shared" si="1"/>
        <v>-270</v>
      </c>
      <c r="I20" s="45">
        <f t="shared" si="2"/>
        <v>-115</v>
      </c>
      <c r="J20" s="175">
        <f t="shared" si="3"/>
        <v>3.6407503500982443</v>
      </c>
    </row>
    <row r="21" spans="1:10" ht="14.65" customHeight="1">
      <c r="A21" s="30" t="s">
        <v>41</v>
      </c>
      <c r="B21" s="291">
        <f>'[1]Tab. 2.21-2'!B22</f>
        <v>7804</v>
      </c>
      <c r="C21" s="39">
        <f t="shared" ref="C21:F21" si="7">SUM(C22:C27)</f>
        <v>4363</v>
      </c>
      <c r="D21" s="63">
        <f t="shared" si="4"/>
        <v>55.907227063044594</v>
      </c>
      <c r="E21" s="39">
        <f t="shared" si="7"/>
        <v>8734</v>
      </c>
      <c r="F21" s="39">
        <f t="shared" si="7"/>
        <v>5576</v>
      </c>
      <c r="G21" s="63">
        <f t="shared" si="6"/>
        <v>63.842454774444697</v>
      </c>
      <c r="H21" s="55">
        <f t="shared" si="1"/>
        <v>930</v>
      </c>
      <c r="I21" s="55">
        <f t="shared" si="2"/>
        <v>1213</v>
      </c>
      <c r="J21" s="174">
        <f t="shared" si="3"/>
        <v>7.9352277114001026</v>
      </c>
    </row>
    <row r="22" spans="1:10" ht="14.65" customHeight="1">
      <c r="A22" s="29" t="s">
        <v>42</v>
      </c>
      <c r="B22" s="292">
        <f>'[1]Tab. 2.21-2'!B23</f>
        <v>4010</v>
      </c>
      <c r="C22" s="42">
        <v>2640</v>
      </c>
      <c r="D22" s="65">
        <f t="shared" si="4"/>
        <v>65.835411471321692</v>
      </c>
      <c r="E22" s="42">
        <v>3843</v>
      </c>
      <c r="F22" s="42">
        <v>3190</v>
      </c>
      <c r="G22" s="65">
        <f t="shared" si="6"/>
        <v>83.008066614623985</v>
      </c>
      <c r="H22" s="45">
        <f t="shared" si="1"/>
        <v>-167</v>
      </c>
      <c r="I22" s="45">
        <f t="shared" si="2"/>
        <v>550</v>
      </c>
      <c r="J22" s="175">
        <f t="shared" si="3"/>
        <v>17.172655143302293</v>
      </c>
    </row>
    <row r="23" spans="1:10" ht="14.65" customHeight="1">
      <c r="A23" s="28" t="s">
        <v>43</v>
      </c>
      <c r="B23" s="291">
        <v>588</v>
      </c>
      <c r="C23" s="39">
        <v>183</v>
      </c>
      <c r="D23" s="295">
        <f t="shared" si="4"/>
        <v>31.122448979591837</v>
      </c>
      <c r="E23" s="39">
        <v>929</v>
      </c>
      <c r="F23" s="39">
        <v>374</v>
      </c>
      <c r="G23" s="63">
        <f t="shared" si="6"/>
        <v>40.258342303552205</v>
      </c>
      <c r="H23" s="294">
        <f t="shared" si="1"/>
        <v>341</v>
      </c>
      <c r="I23" s="55">
        <f t="shared" si="2"/>
        <v>191</v>
      </c>
      <c r="J23" s="301">
        <f t="shared" si="3"/>
        <v>9.1358933239603672</v>
      </c>
    </row>
    <row r="24" spans="1:10" ht="14.65" customHeight="1">
      <c r="A24" s="29" t="s">
        <v>44</v>
      </c>
      <c r="B24" s="292">
        <v>525</v>
      </c>
      <c r="C24" s="42">
        <v>298</v>
      </c>
      <c r="D24" s="297">
        <f t="shared" si="4"/>
        <v>56.761904761904759</v>
      </c>
      <c r="E24" s="42">
        <v>612</v>
      </c>
      <c r="F24" s="42">
        <v>311</v>
      </c>
      <c r="G24" s="65">
        <f t="shared" si="6"/>
        <v>50.816993464052288</v>
      </c>
      <c r="H24" s="293">
        <f t="shared" si="1"/>
        <v>87</v>
      </c>
      <c r="I24" s="45">
        <f t="shared" si="2"/>
        <v>13</v>
      </c>
      <c r="J24" s="302">
        <f t="shared" si="3"/>
        <v>-5.944911297852471</v>
      </c>
    </row>
    <row r="25" spans="1:10" ht="14.65" customHeight="1">
      <c r="A25" s="28" t="s">
        <v>45</v>
      </c>
      <c r="B25" s="291">
        <v>1008</v>
      </c>
      <c r="C25" s="39">
        <v>440</v>
      </c>
      <c r="D25" s="295">
        <f t="shared" si="4"/>
        <v>43.650793650793652</v>
      </c>
      <c r="E25" s="39">
        <v>1396</v>
      </c>
      <c r="F25" s="39">
        <v>642</v>
      </c>
      <c r="G25" s="63">
        <f t="shared" si="6"/>
        <v>45.988538681948427</v>
      </c>
      <c r="H25" s="294">
        <f t="shared" si="1"/>
        <v>388</v>
      </c>
      <c r="I25" s="55">
        <f t="shared" si="2"/>
        <v>202</v>
      </c>
      <c r="J25" s="301">
        <f t="shared" si="3"/>
        <v>2.3377450311547747</v>
      </c>
    </row>
    <row r="26" spans="1:10" ht="14.65" customHeight="1">
      <c r="A26" s="29" t="s">
        <v>46</v>
      </c>
      <c r="B26" s="292">
        <v>910</v>
      </c>
      <c r="C26" s="42">
        <v>444</v>
      </c>
      <c r="D26" s="297">
        <f t="shared" si="4"/>
        <v>48.791208791208788</v>
      </c>
      <c r="E26" s="42">
        <v>1028</v>
      </c>
      <c r="F26" s="42">
        <v>532</v>
      </c>
      <c r="G26" s="65">
        <f t="shared" si="6"/>
        <v>51.750972762645915</v>
      </c>
      <c r="H26" s="293">
        <f t="shared" si="1"/>
        <v>118</v>
      </c>
      <c r="I26" s="45">
        <f t="shared" si="2"/>
        <v>88</v>
      </c>
      <c r="J26" s="302">
        <f t="shared" si="3"/>
        <v>2.9597639714371269</v>
      </c>
    </row>
    <row r="27" spans="1:10" ht="14.65" customHeight="1">
      <c r="A27" s="28" t="s">
        <v>47</v>
      </c>
      <c r="B27" s="291">
        <v>763</v>
      </c>
      <c r="C27" s="39">
        <v>358</v>
      </c>
      <c r="D27" s="295">
        <f t="shared" si="4"/>
        <v>46.920052424639579</v>
      </c>
      <c r="E27" s="39">
        <v>926</v>
      </c>
      <c r="F27" s="39">
        <v>527</v>
      </c>
      <c r="G27" s="63">
        <f t="shared" si="6"/>
        <v>56.911447084233259</v>
      </c>
      <c r="H27" s="294">
        <f t="shared" si="1"/>
        <v>163</v>
      </c>
      <c r="I27" s="55">
        <f t="shared" si="2"/>
        <v>169</v>
      </c>
      <c r="J27" s="301">
        <f t="shared" si="3"/>
        <v>9.9913946595936807</v>
      </c>
    </row>
    <row r="28" spans="1:10" ht="25.15" customHeight="1">
      <c r="A28" s="363" t="s">
        <v>127</v>
      </c>
      <c r="B28" s="363"/>
      <c r="C28" s="363"/>
      <c r="D28" s="363"/>
      <c r="E28" s="363"/>
      <c r="F28" s="363"/>
      <c r="G28" s="363"/>
      <c r="H28" s="363"/>
      <c r="I28" s="363"/>
      <c r="J28" s="363"/>
    </row>
  </sheetData>
  <mergeCells count="17">
    <mergeCell ref="A28:J28"/>
    <mergeCell ref="C7:D7"/>
    <mergeCell ref="F7:G7"/>
    <mergeCell ref="I7:J7"/>
    <mergeCell ref="B8:C8"/>
    <mergeCell ref="E8:F8"/>
    <mergeCell ref="H8:I8"/>
    <mergeCell ref="A5:A7"/>
    <mergeCell ref="B5:D5"/>
    <mergeCell ref="E5:G5"/>
    <mergeCell ref="H5:J5"/>
    <mergeCell ref="B6:B7"/>
    <mergeCell ref="C6:D6"/>
    <mergeCell ref="E6:E7"/>
    <mergeCell ref="F6:G6"/>
    <mergeCell ref="H6:H7"/>
    <mergeCell ref="I6:J6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workbookViewId="0"/>
  </sheetViews>
  <sheetFormatPr baseColWidth="10" defaultColWidth="10.81640625" defaultRowHeight="14.65" customHeight="1"/>
  <cols>
    <col min="1" max="1" width="26.81640625" style="3" customWidth="1"/>
    <col min="2" max="10" width="12.54296875" style="3" customWidth="1"/>
    <col min="11" max="16384" width="10.81640625" style="3"/>
  </cols>
  <sheetData>
    <row r="1" spans="1:10" s="5" customFormat="1" ht="20.25" customHeight="1">
      <c r="A1" s="4" t="s">
        <v>0</v>
      </c>
    </row>
    <row r="2" spans="1:10" s="2" customFormat="1" ht="14.65" customHeight="1">
      <c r="A2" s="1"/>
    </row>
    <row r="3" spans="1:10" s="2" customFormat="1" ht="14.65" customHeight="1">
      <c r="A3" s="9" t="s">
        <v>311</v>
      </c>
    </row>
    <row r="5" spans="1:10" ht="19.5" customHeight="1">
      <c r="A5" s="374" t="s">
        <v>28</v>
      </c>
      <c r="B5" s="366">
        <v>2011</v>
      </c>
      <c r="C5" s="366"/>
      <c r="D5" s="366"/>
      <c r="E5" s="366">
        <v>2015</v>
      </c>
      <c r="F5" s="366"/>
      <c r="G5" s="366"/>
      <c r="H5" s="366" t="s">
        <v>11</v>
      </c>
      <c r="I5" s="366"/>
      <c r="J5" s="366"/>
    </row>
    <row r="6" spans="1:10" ht="21.75" customHeight="1">
      <c r="A6" s="375"/>
      <c r="B6" s="371" t="s">
        <v>177</v>
      </c>
      <c r="C6" s="366" t="s">
        <v>27</v>
      </c>
      <c r="D6" s="366"/>
      <c r="E6" s="371" t="s">
        <v>177</v>
      </c>
      <c r="F6" s="366" t="s">
        <v>27</v>
      </c>
      <c r="G6" s="366"/>
      <c r="H6" s="371" t="s">
        <v>177</v>
      </c>
      <c r="I6" s="366" t="s">
        <v>27</v>
      </c>
      <c r="J6" s="366"/>
    </row>
    <row r="7" spans="1:10" s="25" customFormat="1" ht="40.15" customHeight="1">
      <c r="A7" s="375"/>
      <c r="B7" s="372"/>
      <c r="C7" s="417" t="s">
        <v>112</v>
      </c>
      <c r="D7" s="372"/>
      <c r="E7" s="372"/>
      <c r="F7" s="417" t="s">
        <v>112</v>
      </c>
      <c r="G7" s="372"/>
      <c r="H7" s="372"/>
      <c r="I7" s="417" t="s">
        <v>112</v>
      </c>
      <c r="J7" s="372"/>
    </row>
    <row r="8" spans="1:10" ht="14.65" customHeight="1">
      <c r="A8" s="337"/>
      <c r="B8" s="362" t="s">
        <v>5</v>
      </c>
      <c r="C8" s="362"/>
      <c r="D8" s="335" t="s">
        <v>76</v>
      </c>
      <c r="E8" s="362" t="s">
        <v>5</v>
      </c>
      <c r="F8" s="362"/>
      <c r="G8" s="335" t="s">
        <v>76</v>
      </c>
      <c r="H8" s="362" t="s">
        <v>5</v>
      </c>
      <c r="I8" s="362"/>
      <c r="J8" s="335" t="s">
        <v>76</v>
      </c>
    </row>
    <row r="9" spans="1:10" ht="14.65" customHeight="1">
      <c r="A9" s="341" t="s">
        <v>29</v>
      </c>
      <c r="B9" s="307">
        <f>SUM(B11:B20,B22:B27)</f>
        <v>168429</v>
      </c>
      <c r="C9" s="307">
        <f t="shared" ref="C9:F9" si="0">SUM(C11:C20,C22:C27)</f>
        <v>95954</v>
      </c>
      <c r="D9" s="306">
        <f>C9*100/B9</f>
        <v>56.96999922816142</v>
      </c>
      <c r="E9" s="307">
        <f t="shared" si="0"/>
        <v>161572</v>
      </c>
      <c r="F9" s="307">
        <f t="shared" si="0"/>
        <v>93559</v>
      </c>
      <c r="G9" s="306">
        <f>F9*100/E9</f>
        <v>57.905453915282351</v>
      </c>
      <c r="H9" s="309">
        <f t="shared" ref="H9:H27" si="1">E9-B9</f>
        <v>-6857</v>
      </c>
      <c r="I9" s="309">
        <f t="shared" ref="I9:I27" si="2">F9-C9</f>
        <v>-2395</v>
      </c>
      <c r="J9" s="310">
        <f t="shared" ref="J9:J27" si="3">G9-D9</f>
        <v>0.93545468712093083</v>
      </c>
    </row>
    <row r="10" spans="1:10" ht="14.65" customHeight="1">
      <c r="A10" s="27" t="s">
        <v>30</v>
      </c>
      <c r="B10" s="292">
        <f>SUM(B11:B20)</f>
        <v>166253</v>
      </c>
      <c r="C10" s="42">
        <f>SUM(C11:C20)</f>
        <v>94755</v>
      </c>
      <c r="D10" s="65">
        <f t="shared" ref="D10:D27" si="4">C10*100/B10</f>
        <v>56.994460250341348</v>
      </c>
      <c r="E10" s="42">
        <f t="shared" ref="E10:F10" si="5">SUM(E11:E20)</f>
        <v>159095</v>
      </c>
      <c r="F10" s="42">
        <f t="shared" si="5"/>
        <v>92111</v>
      </c>
      <c r="G10" s="65">
        <f t="shared" ref="G10:G27" si="6">F10*100/E10</f>
        <v>57.896854080895061</v>
      </c>
      <c r="H10" s="45">
        <f t="shared" si="1"/>
        <v>-7158</v>
      </c>
      <c r="I10" s="45">
        <f t="shared" si="2"/>
        <v>-2644</v>
      </c>
      <c r="J10" s="175">
        <f t="shared" si="3"/>
        <v>0.90239383055371292</v>
      </c>
    </row>
    <row r="11" spans="1:10" ht="14.65" customHeight="1">
      <c r="A11" s="28" t="s">
        <v>31</v>
      </c>
      <c r="B11" s="291">
        <f>'[1]Tab. 2.21-3'!B12</f>
        <v>625</v>
      </c>
      <c r="C11" s="39">
        <v>400</v>
      </c>
      <c r="D11" s="63">
        <f t="shared" si="4"/>
        <v>64</v>
      </c>
      <c r="E11" s="39">
        <v>578</v>
      </c>
      <c r="F11" s="39">
        <v>379</v>
      </c>
      <c r="G11" s="63">
        <f t="shared" si="6"/>
        <v>65.570934256055367</v>
      </c>
      <c r="H11" s="55">
        <f t="shared" si="1"/>
        <v>-47</v>
      </c>
      <c r="I11" s="55">
        <f t="shared" si="2"/>
        <v>-21</v>
      </c>
      <c r="J11" s="174">
        <f t="shared" si="3"/>
        <v>1.5709342560553665</v>
      </c>
    </row>
    <row r="12" spans="1:10" ht="14.65" customHeight="1">
      <c r="A12" s="29" t="s">
        <v>32</v>
      </c>
      <c r="B12" s="292">
        <f>'[1]Tab. 2.21-3'!B13</f>
        <v>1598</v>
      </c>
      <c r="C12" s="42">
        <v>871</v>
      </c>
      <c r="D12" s="65">
        <f t="shared" si="4"/>
        <v>54.50563204005006</v>
      </c>
      <c r="E12" s="42">
        <v>1584</v>
      </c>
      <c r="F12" s="42">
        <v>1045</v>
      </c>
      <c r="G12" s="65">
        <f t="shared" si="6"/>
        <v>65.972222222222229</v>
      </c>
      <c r="H12" s="45">
        <f t="shared" si="1"/>
        <v>-14</v>
      </c>
      <c r="I12" s="45">
        <f t="shared" si="2"/>
        <v>174</v>
      </c>
      <c r="J12" s="175">
        <f t="shared" si="3"/>
        <v>11.466590182172169</v>
      </c>
    </row>
    <row r="13" spans="1:10" ht="14.65" customHeight="1">
      <c r="A13" s="28" t="s">
        <v>33</v>
      </c>
      <c r="B13" s="291">
        <f>'[1]Tab. 2.21-3'!B14</f>
        <v>10750</v>
      </c>
      <c r="C13" s="39">
        <v>5892</v>
      </c>
      <c r="D13" s="63">
        <f t="shared" si="4"/>
        <v>54.809302325581392</v>
      </c>
      <c r="E13" s="39">
        <v>10813</v>
      </c>
      <c r="F13" s="39">
        <v>5765</v>
      </c>
      <c r="G13" s="63">
        <f t="shared" si="6"/>
        <v>53.315453620641819</v>
      </c>
      <c r="H13" s="55">
        <f t="shared" si="1"/>
        <v>63</v>
      </c>
      <c r="I13" s="55">
        <f t="shared" si="2"/>
        <v>-127</v>
      </c>
      <c r="J13" s="174">
        <f t="shared" si="3"/>
        <v>-1.4938487049395732</v>
      </c>
    </row>
    <row r="14" spans="1:10" ht="14.65" customHeight="1">
      <c r="A14" s="29" t="s">
        <v>34</v>
      </c>
      <c r="B14" s="292">
        <f>'[1]Tab. 2.21-3'!B15</f>
        <v>565</v>
      </c>
      <c r="C14" s="42">
        <v>320</v>
      </c>
      <c r="D14" s="65">
        <f t="shared" si="4"/>
        <v>56.637168141592923</v>
      </c>
      <c r="E14" s="42">
        <v>593</v>
      </c>
      <c r="F14" s="42">
        <v>351</v>
      </c>
      <c r="G14" s="65">
        <f t="shared" si="6"/>
        <v>59.190556492411467</v>
      </c>
      <c r="H14" s="45">
        <f t="shared" si="1"/>
        <v>28</v>
      </c>
      <c r="I14" s="45">
        <f t="shared" si="2"/>
        <v>31</v>
      </c>
      <c r="J14" s="175">
        <f t="shared" si="3"/>
        <v>2.553388350818544</v>
      </c>
    </row>
    <row r="15" spans="1:10" ht="14.65" customHeight="1">
      <c r="A15" s="28" t="s">
        <v>35</v>
      </c>
      <c r="B15" s="291">
        <f>'[1]Tab. 2.21-3'!B16</f>
        <v>47513</v>
      </c>
      <c r="C15" s="39">
        <v>28128</v>
      </c>
      <c r="D15" s="63">
        <f t="shared" si="4"/>
        <v>59.200639824890033</v>
      </c>
      <c r="E15" s="39">
        <v>32205</v>
      </c>
      <c r="F15" s="39">
        <v>18970</v>
      </c>
      <c r="G15" s="63">
        <f t="shared" si="6"/>
        <v>58.903896910417636</v>
      </c>
      <c r="H15" s="55">
        <f t="shared" si="1"/>
        <v>-15308</v>
      </c>
      <c r="I15" s="55">
        <f t="shared" si="2"/>
        <v>-9158</v>
      </c>
      <c r="J15" s="174">
        <f t="shared" si="3"/>
        <v>-0.29674291447239654</v>
      </c>
    </row>
    <row r="16" spans="1:10" ht="14.65" customHeight="1">
      <c r="A16" s="29" t="s">
        <v>36</v>
      </c>
      <c r="B16" s="292">
        <f>'[1]Tab. 2.21-3'!B17</f>
        <v>13187</v>
      </c>
      <c r="C16" s="42">
        <v>8426</v>
      </c>
      <c r="D16" s="65">
        <f t="shared" si="4"/>
        <v>63.896261469629181</v>
      </c>
      <c r="E16" s="42">
        <v>13877</v>
      </c>
      <c r="F16" s="42">
        <v>9880</v>
      </c>
      <c r="G16" s="65">
        <f t="shared" si="6"/>
        <v>71.196944584564392</v>
      </c>
      <c r="H16" s="45">
        <f t="shared" si="1"/>
        <v>690</v>
      </c>
      <c r="I16" s="45">
        <f t="shared" si="2"/>
        <v>1454</v>
      </c>
      <c r="J16" s="175">
        <f t="shared" si="3"/>
        <v>7.3006831149352109</v>
      </c>
    </row>
    <row r="17" spans="1:10" ht="14.65" customHeight="1">
      <c r="A17" s="28" t="s">
        <v>37</v>
      </c>
      <c r="B17" s="291">
        <f>'[1]Tab. 2.21-3'!B18</f>
        <v>13518</v>
      </c>
      <c r="C17" s="39">
        <v>7746</v>
      </c>
      <c r="D17" s="63">
        <f t="shared" si="4"/>
        <v>57.301375943186862</v>
      </c>
      <c r="E17" s="39">
        <v>14427</v>
      </c>
      <c r="F17" s="39">
        <v>8764</v>
      </c>
      <c r="G17" s="63">
        <f t="shared" si="6"/>
        <v>60.747210092188261</v>
      </c>
      <c r="H17" s="55">
        <f t="shared" si="1"/>
        <v>909</v>
      </c>
      <c r="I17" s="55">
        <f t="shared" si="2"/>
        <v>1018</v>
      </c>
      <c r="J17" s="174">
        <f t="shared" si="3"/>
        <v>3.4458341490013993</v>
      </c>
    </row>
    <row r="18" spans="1:10" ht="14.65" customHeight="1">
      <c r="A18" s="29" t="s">
        <v>38</v>
      </c>
      <c r="B18" s="292">
        <f>'[1]Tab. 2.21-3'!B19</f>
        <v>36048</v>
      </c>
      <c r="C18" s="42">
        <v>21332</v>
      </c>
      <c r="D18" s="65">
        <f t="shared" si="4"/>
        <v>59.176653351087438</v>
      </c>
      <c r="E18" s="42">
        <v>38562</v>
      </c>
      <c r="F18" s="42">
        <v>23629</v>
      </c>
      <c r="G18" s="65">
        <f t="shared" si="6"/>
        <v>61.275348788963228</v>
      </c>
      <c r="H18" s="45">
        <f t="shared" si="1"/>
        <v>2514</v>
      </c>
      <c r="I18" s="45">
        <f t="shared" si="2"/>
        <v>2297</v>
      </c>
      <c r="J18" s="175">
        <f t="shared" si="3"/>
        <v>2.09869543787579</v>
      </c>
    </row>
    <row r="19" spans="1:10" ht="14.65" customHeight="1">
      <c r="A19" s="28" t="s">
        <v>39</v>
      </c>
      <c r="B19" s="291">
        <f>'[1]Tab. 2.21-3'!B20</f>
        <v>38152</v>
      </c>
      <c r="C19" s="39">
        <v>19373</v>
      </c>
      <c r="D19" s="63">
        <f t="shared" si="4"/>
        <v>50.778465087020336</v>
      </c>
      <c r="E19" s="39">
        <v>41864</v>
      </c>
      <c r="F19" s="39">
        <v>20841</v>
      </c>
      <c r="G19" s="63">
        <f t="shared" si="6"/>
        <v>49.782629466845023</v>
      </c>
      <c r="H19" s="55">
        <f t="shared" si="1"/>
        <v>3712</v>
      </c>
      <c r="I19" s="55">
        <f t="shared" si="2"/>
        <v>1468</v>
      </c>
      <c r="J19" s="174">
        <f t="shared" si="3"/>
        <v>-0.99583562017531335</v>
      </c>
    </row>
    <row r="20" spans="1:10" ht="14.65" customHeight="1">
      <c r="A20" s="29" t="s">
        <v>40</v>
      </c>
      <c r="B20" s="292">
        <f>'[1]Tab. 2.21-3'!B21</f>
        <v>4297</v>
      </c>
      <c r="C20" s="42">
        <v>2267</v>
      </c>
      <c r="D20" s="65">
        <f t="shared" si="4"/>
        <v>52.757737956713989</v>
      </c>
      <c r="E20" s="42">
        <v>4592</v>
      </c>
      <c r="F20" s="42">
        <v>2487</v>
      </c>
      <c r="G20" s="65">
        <f t="shared" si="6"/>
        <v>54.159407665505228</v>
      </c>
      <c r="H20" s="45">
        <f t="shared" si="1"/>
        <v>295</v>
      </c>
      <c r="I20" s="45">
        <f t="shared" si="2"/>
        <v>220</v>
      </c>
      <c r="J20" s="175">
        <f t="shared" si="3"/>
        <v>1.4016697087912391</v>
      </c>
    </row>
    <row r="21" spans="1:10" ht="14.65" customHeight="1">
      <c r="A21" s="30" t="s">
        <v>41</v>
      </c>
      <c r="B21" s="291">
        <f>'[1]Tab. 2.21-3'!B22</f>
        <v>2176</v>
      </c>
      <c r="C21" s="39">
        <f t="shared" ref="C21:F21" si="7">SUM(C22:C27)</f>
        <v>1199</v>
      </c>
      <c r="D21" s="63">
        <f t="shared" si="4"/>
        <v>55.101102941176471</v>
      </c>
      <c r="E21" s="39">
        <f t="shared" si="7"/>
        <v>2477</v>
      </c>
      <c r="F21" s="39">
        <f t="shared" si="7"/>
        <v>1448</v>
      </c>
      <c r="G21" s="63">
        <f t="shared" si="6"/>
        <v>58.457811869196611</v>
      </c>
      <c r="H21" s="55">
        <f t="shared" si="1"/>
        <v>301</v>
      </c>
      <c r="I21" s="55">
        <f t="shared" si="2"/>
        <v>249</v>
      </c>
      <c r="J21" s="174">
        <f t="shared" si="3"/>
        <v>3.3567089280201401</v>
      </c>
    </row>
    <row r="22" spans="1:10" ht="14.65" customHeight="1">
      <c r="A22" s="29" t="s">
        <v>42</v>
      </c>
      <c r="B22" s="292">
        <f>'[1]Tab. 2.21-3'!B23</f>
        <v>1398</v>
      </c>
      <c r="C22" s="42">
        <v>874</v>
      </c>
      <c r="D22" s="65">
        <f t="shared" si="4"/>
        <v>62.517882689556508</v>
      </c>
      <c r="E22" s="42">
        <v>1465</v>
      </c>
      <c r="F22" s="42">
        <v>993</v>
      </c>
      <c r="G22" s="65">
        <f t="shared" si="6"/>
        <v>67.781569965870304</v>
      </c>
      <c r="H22" s="45">
        <f t="shared" si="1"/>
        <v>67</v>
      </c>
      <c r="I22" s="45">
        <f t="shared" si="2"/>
        <v>119</v>
      </c>
      <c r="J22" s="175">
        <f t="shared" si="3"/>
        <v>5.2636872763137958</v>
      </c>
    </row>
    <row r="23" spans="1:10" ht="14.65" customHeight="1">
      <c r="A23" s="28" t="s">
        <v>43</v>
      </c>
      <c r="B23" s="291">
        <v>116</v>
      </c>
      <c r="C23" s="39">
        <v>51</v>
      </c>
      <c r="D23" s="295">
        <f t="shared" si="4"/>
        <v>43.96551724137931</v>
      </c>
      <c r="E23" s="39">
        <v>161</v>
      </c>
      <c r="F23" s="39">
        <v>62</v>
      </c>
      <c r="G23" s="63">
        <f t="shared" si="6"/>
        <v>38.509316770186338</v>
      </c>
      <c r="H23" s="294">
        <f t="shared" si="1"/>
        <v>45</v>
      </c>
      <c r="I23" s="55">
        <f t="shared" si="2"/>
        <v>11</v>
      </c>
      <c r="J23" s="301">
        <f t="shared" si="3"/>
        <v>-5.4562004711929717</v>
      </c>
    </row>
    <row r="24" spans="1:10" ht="14.65" customHeight="1">
      <c r="A24" s="29" t="s">
        <v>44</v>
      </c>
      <c r="B24" s="292">
        <v>98</v>
      </c>
      <c r="C24" s="42">
        <v>29</v>
      </c>
      <c r="D24" s="297">
        <f t="shared" si="4"/>
        <v>29.591836734693878</v>
      </c>
      <c r="E24" s="42">
        <v>113</v>
      </c>
      <c r="F24" s="42">
        <v>34</v>
      </c>
      <c r="G24" s="65">
        <f t="shared" si="6"/>
        <v>30.088495575221238</v>
      </c>
      <c r="H24" s="293">
        <f t="shared" si="1"/>
        <v>15</v>
      </c>
      <c r="I24" s="45">
        <f t="shared" si="2"/>
        <v>5</v>
      </c>
      <c r="J24" s="302">
        <f t="shared" si="3"/>
        <v>0.49665884052735976</v>
      </c>
    </row>
    <row r="25" spans="1:10" ht="14.65" customHeight="1">
      <c r="A25" s="28" t="s">
        <v>45</v>
      </c>
      <c r="B25" s="291">
        <v>221</v>
      </c>
      <c r="C25" s="39">
        <v>120</v>
      </c>
      <c r="D25" s="295">
        <f t="shared" si="4"/>
        <v>54.298642533936651</v>
      </c>
      <c r="E25" s="39">
        <v>253</v>
      </c>
      <c r="F25" s="39">
        <v>164</v>
      </c>
      <c r="G25" s="63">
        <f t="shared" si="6"/>
        <v>64.822134387351781</v>
      </c>
      <c r="H25" s="294">
        <f t="shared" si="1"/>
        <v>32</v>
      </c>
      <c r="I25" s="55">
        <f t="shared" si="2"/>
        <v>44</v>
      </c>
      <c r="J25" s="301">
        <f t="shared" si="3"/>
        <v>10.52349185341513</v>
      </c>
    </row>
    <row r="26" spans="1:10" ht="14.65" customHeight="1">
      <c r="A26" s="29" t="s">
        <v>46</v>
      </c>
      <c r="B26" s="292">
        <v>191</v>
      </c>
      <c r="C26" s="42">
        <v>71</v>
      </c>
      <c r="D26" s="297">
        <f t="shared" si="4"/>
        <v>37.172774869109951</v>
      </c>
      <c r="E26" s="42">
        <v>195</v>
      </c>
      <c r="F26" s="42">
        <v>60</v>
      </c>
      <c r="G26" s="65">
        <f t="shared" si="6"/>
        <v>30.76923076923077</v>
      </c>
      <c r="H26" s="293">
        <f t="shared" si="1"/>
        <v>4</v>
      </c>
      <c r="I26" s="45">
        <f t="shared" si="2"/>
        <v>-11</v>
      </c>
      <c r="J26" s="302">
        <f t="shared" si="3"/>
        <v>-6.4035440998791806</v>
      </c>
    </row>
    <row r="27" spans="1:10" ht="14.65" customHeight="1">
      <c r="A27" s="28" t="s">
        <v>47</v>
      </c>
      <c r="B27" s="291">
        <v>152</v>
      </c>
      <c r="C27" s="39">
        <v>54</v>
      </c>
      <c r="D27" s="295">
        <f t="shared" si="4"/>
        <v>35.526315789473685</v>
      </c>
      <c r="E27" s="39">
        <v>290</v>
      </c>
      <c r="F27" s="39">
        <v>135</v>
      </c>
      <c r="G27" s="63">
        <f t="shared" si="6"/>
        <v>46.551724137931032</v>
      </c>
      <c r="H27" s="294">
        <f t="shared" si="1"/>
        <v>138</v>
      </c>
      <c r="I27" s="55">
        <f t="shared" si="2"/>
        <v>81</v>
      </c>
      <c r="J27" s="301">
        <f t="shared" si="3"/>
        <v>11.025408348457347</v>
      </c>
    </row>
    <row r="28" spans="1:10" ht="25.15" customHeight="1">
      <c r="A28" s="363" t="s">
        <v>127</v>
      </c>
      <c r="B28" s="363"/>
      <c r="C28" s="363"/>
      <c r="D28" s="363"/>
      <c r="E28" s="363"/>
      <c r="F28" s="363"/>
      <c r="G28" s="363"/>
      <c r="H28" s="363"/>
      <c r="I28" s="363"/>
      <c r="J28" s="363"/>
    </row>
  </sheetData>
  <mergeCells count="17">
    <mergeCell ref="A28:J28"/>
    <mergeCell ref="C7:D7"/>
    <mergeCell ref="F7:G7"/>
    <mergeCell ref="I7:J7"/>
    <mergeCell ref="B8:C8"/>
    <mergeCell ref="E8:F8"/>
    <mergeCell ref="H8:I8"/>
    <mergeCell ref="A5:A7"/>
    <mergeCell ref="B5:D5"/>
    <mergeCell ref="E5:G5"/>
    <mergeCell ref="H5:J5"/>
    <mergeCell ref="B6:B7"/>
    <mergeCell ref="C6:D6"/>
    <mergeCell ref="E6:E7"/>
    <mergeCell ref="F6:G6"/>
    <mergeCell ref="H6:H7"/>
    <mergeCell ref="I6:J6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workbookViewId="0"/>
  </sheetViews>
  <sheetFormatPr baseColWidth="10" defaultColWidth="10.81640625" defaultRowHeight="14.65" customHeight="1"/>
  <cols>
    <col min="1" max="1" width="26.81640625" style="3" customWidth="1"/>
    <col min="2" max="10" width="12.54296875" style="3" customWidth="1"/>
    <col min="11" max="16384" width="10.81640625" style="3"/>
  </cols>
  <sheetData>
    <row r="1" spans="1:10" s="5" customFormat="1" ht="20.25" customHeight="1">
      <c r="A1" s="4" t="s">
        <v>0</v>
      </c>
    </row>
    <row r="2" spans="1:10" s="2" customFormat="1" ht="14.65" customHeight="1">
      <c r="A2" s="1"/>
    </row>
    <row r="3" spans="1:10" s="2" customFormat="1" ht="14.65" customHeight="1">
      <c r="A3" s="9" t="s">
        <v>312</v>
      </c>
    </row>
    <row r="5" spans="1:10" ht="19.5" customHeight="1">
      <c r="A5" s="374" t="s">
        <v>28</v>
      </c>
      <c r="B5" s="366">
        <v>2011</v>
      </c>
      <c r="C5" s="366"/>
      <c r="D5" s="366"/>
      <c r="E5" s="366">
        <v>2015</v>
      </c>
      <c r="F5" s="366"/>
      <c r="G5" s="366"/>
      <c r="H5" s="366" t="s">
        <v>11</v>
      </c>
      <c r="I5" s="366"/>
      <c r="J5" s="366"/>
    </row>
    <row r="6" spans="1:10" ht="21.75" customHeight="1">
      <c r="A6" s="375"/>
      <c r="B6" s="371" t="s">
        <v>177</v>
      </c>
      <c r="C6" s="366" t="s">
        <v>27</v>
      </c>
      <c r="D6" s="366"/>
      <c r="E6" s="371" t="s">
        <v>177</v>
      </c>
      <c r="F6" s="366" t="s">
        <v>27</v>
      </c>
      <c r="G6" s="366"/>
      <c r="H6" s="371" t="s">
        <v>177</v>
      </c>
      <c r="I6" s="366" t="s">
        <v>27</v>
      </c>
      <c r="J6" s="366"/>
    </row>
    <row r="7" spans="1:10" s="25" customFormat="1" ht="40.15" customHeight="1">
      <c r="A7" s="375"/>
      <c r="B7" s="372"/>
      <c r="C7" s="417" t="s">
        <v>112</v>
      </c>
      <c r="D7" s="372"/>
      <c r="E7" s="372"/>
      <c r="F7" s="417" t="s">
        <v>112</v>
      </c>
      <c r="G7" s="372"/>
      <c r="H7" s="372"/>
      <c r="I7" s="417" t="s">
        <v>112</v>
      </c>
      <c r="J7" s="372"/>
    </row>
    <row r="8" spans="1:10" ht="14.65" customHeight="1">
      <c r="A8" s="337"/>
      <c r="B8" s="362" t="s">
        <v>5</v>
      </c>
      <c r="C8" s="362"/>
      <c r="D8" s="335" t="s">
        <v>76</v>
      </c>
      <c r="E8" s="362" t="s">
        <v>5</v>
      </c>
      <c r="F8" s="362"/>
      <c r="G8" s="335" t="s">
        <v>76</v>
      </c>
      <c r="H8" s="362" t="s">
        <v>5</v>
      </c>
      <c r="I8" s="362"/>
      <c r="J8" s="335" t="s">
        <v>76</v>
      </c>
    </row>
    <row r="9" spans="1:10" ht="14.65" customHeight="1">
      <c r="A9" s="341" t="s">
        <v>29</v>
      </c>
      <c r="B9" s="307">
        <f>SUM(B11:B20,B22:B27)</f>
        <v>38691</v>
      </c>
      <c r="C9" s="307">
        <f t="shared" ref="C9:F9" si="0">SUM(C11:C20,C22:C27)</f>
        <v>23547</v>
      </c>
      <c r="D9" s="306">
        <f>C9*100/B9</f>
        <v>60.859114522757231</v>
      </c>
      <c r="E9" s="307">
        <f t="shared" si="0"/>
        <v>42014</v>
      </c>
      <c r="F9" s="307">
        <f t="shared" si="0"/>
        <v>23996</v>
      </c>
      <c r="G9" s="306">
        <f>F9*100/E9</f>
        <v>57.114295234921691</v>
      </c>
      <c r="H9" s="309">
        <f t="shared" ref="H9:H27" si="1">E9-B9</f>
        <v>3323</v>
      </c>
      <c r="I9" s="309">
        <f t="shared" ref="I9:I27" si="2">F9-C9</f>
        <v>449</v>
      </c>
      <c r="J9" s="310">
        <f t="shared" ref="J9:J27" si="3">G9-D9</f>
        <v>-3.74481928783554</v>
      </c>
    </row>
    <row r="10" spans="1:10" ht="14.65" customHeight="1">
      <c r="A10" s="27" t="s">
        <v>30</v>
      </c>
      <c r="B10" s="292">
        <f>SUM(B11:B20)</f>
        <v>33620</v>
      </c>
      <c r="C10" s="42">
        <f>SUM(C11:C20)</f>
        <v>20654</v>
      </c>
      <c r="D10" s="65">
        <f t="shared" ref="D10:D27" si="4">C10*100/B10</f>
        <v>61.433670434265316</v>
      </c>
      <c r="E10" s="42">
        <f t="shared" ref="E10" si="5">SUM(E11:E20)</f>
        <v>36546</v>
      </c>
      <c r="F10" s="292">
        <v>22339</v>
      </c>
      <c r="G10" s="65">
        <f t="shared" ref="G10:G27" si="6">F10*100/E10</f>
        <v>61.125704591473756</v>
      </c>
      <c r="H10" s="45">
        <f t="shared" si="1"/>
        <v>2926</v>
      </c>
      <c r="I10" s="45">
        <f t="shared" si="2"/>
        <v>1685</v>
      </c>
      <c r="J10" s="175">
        <f t="shared" si="3"/>
        <v>-0.30796584279156036</v>
      </c>
    </row>
    <row r="11" spans="1:10" ht="14.65" customHeight="1">
      <c r="A11" s="28" t="s">
        <v>31</v>
      </c>
      <c r="B11" s="291">
        <f>'[1]Tab. 2.21-4'!B12</f>
        <v>1786</v>
      </c>
      <c r="C11" s="39">
        <v>1093</v>
      </c>
      <c r="D11" s="63">
        <f t="shared" si="4"/>
        <v>61.198208286674131</v>
      </c>
      <c r="E11" s="39">
        <v>2183</v>
      </c>
      <c r="F11" s="39">
        <v>1362</v>
      </c>
      <c r="G11" s="63">
        <f t="shared" si="6"/>
        <v>62.391204764086119</v>
      </c>
      <c r="H11" s="55">
        <f t="shared" si="1"/>
        <v>397</v>
      </c>
      <c r="I11" s="55">
        <f t="shared" si="2"/>
        <v>269</v>
      </c>
      <c r="J11" s="174">
        <f t="shared" si="3"/>
        <v>1.1929964774119881</v>
      </c>
    </row>
    <row r="12" spans="1:10" ht="14.65" customHeight="1">
      <c r="A12" s="29" t="s">
        <v>32</v>
      </c>
      <c r="B12" s="292">
        <f>'[1]Tab. 2.21-4'!B13</f>
        <v>803</v>
      </c>
      <c r="C12" s="42">
        <v>533</v>
      </c>
      <c r="D12" s="65">
        <f t="shared" si="4"/>
        <v>66.376089663760894</v>
      </c>
      <c r="E12" s="42">
        <v>801</v>
      </c>
      <c r="F12" s="42">
        <v>554</v>
      </c>
      <c r="G12" s="65">
        <f t="shared" si="6"/>
        <v>69.16354556803995</v>
      </c>
      <c r="H12" s="45">
        <f t="shared" si="1"/>
        <v>-2</v>
      </c>
      <c r="I12" s="45">
        <f t="shared" si="2"/>
        <v>21</v>
      </c>
      <c r="J12" s="175">
        <f t="shared" si="3"/>
        <v>2.7874559042790565</v>
      </c>
    </row>
    <row r="13" spans="1:10" ht="14.65" customHeight="1">
      <c r="A13" s="28" t="s">
        <v>33</v>
      </c>
      <c r="B13" s="291">
        <f>'[1]Tab. 2.21-4'!B14</f>
        <v>4235</v>
      </c>
      <c r="C13" s="39">
        <v>2528</v>
      </c>
      <c r="D13" s="63">
        <f t="shared" si="4"/>
        <v>59.693034238488785</v>
      </c>
      <c r="E13" s="39">
        <v>4088</v>
      </c>
      <c r="F13" s="39">
        <v>2304</v>
      </c>
      <c r="G13" s="63">
        <f t="shared" si="6"/>
        <v>56.360078277886494</v>
      </c>
      <c r="H13" s="55">
        <f t="shared" si="1"/>
        <v>-147</v>
      </c>
      <c r="I13" s="55">
        <f t="shared" si="2"/>
        <v>-224</v>
      </c>
      <c r="J13" s="174">
        <f t="shared" si="3"/>
        <v>-3.3329559606022912</v>
      </c>
    </row>
    <row r="14" spans="1:10" ht="14.65" customHeight="1">
      <c r="A14" s="29" t="s">
        <v>34</v>
      </c>
      <c r="B14" s="292">
        <f>'[1]Tab. 2.21-4'!B15</f>
        <v>528</v>
      </c>
      <c r="C14" s="42">
        <v>302</v>
      </c>
      <c r="D14" s="65">
        <f t="shared" si="4"/>
        <v>57.196969696969695</v>
      </c>
      <c r="E14" s="42">
        <v>603</v>
      </c>
      <c r="F14" s="42" t="s">
        <v>53</v>
      </c>
      <c r="G14" s="42" t="s">
        <v>53</v>
      </c>
      <c r="H14" s="45">
        <f t="shared" si="1"/>
        <v>75</v>
      </c>
      <c r="I14" s="42" t="s">
        <v>53</v>
      </c>
      <c r="J14" s="42" t="s">
        <v>53</v>
      </c>
    </row>
    <row r="15" spans="1:10" ht="14.65" customHeight="1">
      <c r="A15" s="28" t="s">
        <v>35</v>
      </c>
      <c r="B15" s="291">
        <f>'[1]Tab. 2.21-4'!B16</f>
        <v>16297</v>
      </c>
      <c r="C15" s="39">
        <v>10586</v>
      </c>
      <c r="D15" s="63">
        <f t="shared" si="4"/>
        <v>64.956740504387312</v>
      </c>
      <c r="E15" s="39">
        <v>16794</v>
      </c>
      <c r="F15" s="39">
        <v>11163</v>
      </c>
      <c r="G15" s="63">
        <f t="shared" si="6"/>
        <v>66.470167917113258</v>
      </c>
      <c r="H15" s="55">
        <f t="shared" si="1"/>
        <v>497</v>
      </c>
      <c r="I15" s="55">
        <f t="shared" si="2"/>
        <v>577</v>
      </c>
      <c r="J15" s="174">
        <f t="shared" si="3"/>
        <v>1.5134274127259459</v>
      </c>
    </row>
    <row r="16" spans="1:10" ht="14.65" customHeight="1">
      <c r="A16" s="29" t="s">
        <v>36</v>
      </c>
      <c r="B16" s="292">
        <f>'[1]Tab. 2.21-4'!B17</f>
        <v>1661</v>
      </c>
      <c r="C16" s="42">
        <v>907</v>
      </c>
      <c r="D16" s="65">
        <f t="shared" si="4"/>
        <v>54.605659241420831</v>
      </c>
      <c r="E16" s="42">
        <v>2099</v>
      </c>
      <c r="F16" s="42">
        <v>1286</v>
      </c>
      <c r="G16" s="65">
        <f t="shared" si="6"/>
        <v>61.267270128632681</v>
      </c>
      <c r="H16" s="45">
        <f t="shared" si="1"/>
        <v>438</v>
      </c>
      <c r="I16" s="45">
        <f t="shared" si="2"/>
        <v>379</v>
      </c>
      <c r="J16" s="175">
        <f t="shared" si="3"/>
        <v>6.6616108872118502</v>
      </c>
    </row>
    <row r="17" spans="1:10" ht="14.65" customHeight="1">
      <c r="A17" s="28" t="s">
        <v>37</v>
      </c>
      <c r="B17" s="291">
        <f>'[1]Tab. 2.21-4'!B18</f>
        <v>162</v>
      </c>
      <c r="C17" s="39">
        <v>74</v>
      </c>
      <c r="D17" s="63">
        <f t="shared" si="4"/>
        <v>45.679012345679013</v>
      </c>
      <c r="E17" s="39">
        <v>164</v>
      </c>
      <c r="F17" s="39">
        <v>90</v>
      </c>
      <c r="G17" s="63">
        <f t="shared" si="6"/>
        <v>54.878048780487802</v>
      </c>
      <c r="H17" s="55">
        <f t="shared" si="1"/>
        <v>2</v>
      </c>
      <c r="I17" s="55">
        <f t="shared" si="2"/>
        <v>16</v>
      </c>
      <c r="J17" s="174">
        <f t="shared" si="3"/>
        <v>9.1990364348087894</v>
      </c>
    </row>
    <row r="18" spans="1:10" ht="14.65" customHeight="1">
      <c r="A18" s="29" t="s">
        <v>38</v>
      </c>
      <c r="B18" s="292">
        <f>'[1]Tab. 2.21-4'!B19</f>
        <v>1371</v>
      </c>
      <c r="C18" s="42">
        <v>751</v>
      </c>
      <c r="D18" s="65">
        <f t="shared" si="4"/>
        <v>54.777534646243616</v>
      </c>
      <c r="E18" s="42">
        <v>1829</v>
      </c>
      <c r="F18" s="42">
        <v>944</v>
      </c>
      <c r="G18" s="65">
        <f t="shared" si="6"/>
        <v>51.612903225806448</v>
      </c>
      <c r="H18" s="45">
        <f t="shared" si="1"/>
        <v>458</v>
      </c>
      <c r="I18" s="45">
        <f t="shared" si="2"/>
        <v>193</v>
      </c>
      <c r="J18" s="175">
        <f t="shared" si="3"/>
        <v>-3.1646314204371677</v>
      </c>
    </row>
    <row r="19" spans="1:10" ht="14.65" customHeight="1">
      <c r="A19" s="28" t="s">
        <v>39</v>
      </c>
      <c r="B19" s="291">
        <f>'[1]Tab. 2.21-4'!B20</f>
        <v>6445</v>
      </c>
      <c r="C19" s="39">
        <v>3710</v>
      </c>
      <c r="D19" s="63">
        <f t="shared" si="4"/>
        <v>57.56400310318076</v>
      </c>
      <c r="E19" s="39">
        <v>7465</v>
      </c>
      <c r="F19" s="39">
        <v>4022</v>
      </c>
      <c r="G19" s="63">
        <f t="shared" si="6"/>
        <v>53.878097789685199</v>
      </c>
      <c r="H19" s="55">
        <f t="shared" si="1"/>
        <v>1020</v>
      </c>
      <c r="I19" s="55">
        <f t="shared" si="2"/>
        <v>312</v>
      </c>
      <c r="J19" s="174">
        <f t="shared" si="3"/>
        <v>-3.6859053134955602</v>
      </c>
    </row>
    <row r="20" spans="1:10" ht="14.65" customHeight="1">
      <c r="A20" s="29" t="s">
        <v>40</v>
      </c>
      <c r="B20" s="292">
        <f>'[1]Tab. 2.21-4'!B21</f>
        <v>332</v>
      </c>
      <c r="C20" s="42">
        <v>170</v>
      </c>
      <c r="D20" s="65">
        <f t="shared" si="4"/>
        <v>51.204819277108435</v>
      </c>
      <c r="E20" s="42">
        <v>520</v>
      </c>
      <c r="F20" s="42">
        <v>246</v>
      </c>
      <c r="G20" s="65">
        <f t="shared" si="6"/>
        <v>47.307692307692307</v>
      </c>
      <c r="H20" s="45">
        <f t="shared" si="1"/>
        <v>188</v>
      </c>
      <c r="I20" s="45">
        <f t="shared" si="2"/>
        <v>76</v>
      </c>
      <c r="J20" s="175">
        <f t="shared" si="3"/>
        <v>-3.8971269694161279</v>
      </c>
    </row>
    <row r="21" spans="1:10" ht="14.65" customHeight="1">
      <c r="A21" s="30" t="s">
        <v>41</v>
      </c>
      <c r="B21" s="291">
        <f>'[1]Tab. 2.21-4'!B22</f>
        <v>5071</v>
      </c>
      <c r="C21" s="39">
        <f t="shared" ref="C21:E21" si="7">SUM(C22:C27)</f>
        <v>2893</v>
      </c>
      <c r="D21" s="63">
        <f t="shared" si="4"/>
        <v>57.049891540130155</v>
      </c>
      <c r="E21" s="39">
        <f t="shared" si="7"/>
        <v>5468</v>
      </c>
      <c r="F21" s="291">
        <v>3583</v>
      </c>
      <c r="G21" s="63">
        <f t="shared" si="6"/>
        <v>65.526700804681781</v>
      </c>
      <c r="H21" s="55">
        <f t="shared" si="1"/>
        <v>397</v>
      </c>
      <c r="I21" s="55">
        <f t="shared" si="2"/>
        <v>690</v>
      </c>
      <c r="J21" s="174">
        <f t="shared" si="3"/>
        <v>8.4768092645516262</v>
      </c>
    </row>
    <row r="22" spans="1:10" ht="14.65" customHeight="1">
      <c r="A22" s="29" t="s">
        <v>42</v>
      </c>
      <c r="B22" s="292">
        <f>'[1]Tab. 2.21-4'!B23</f>
        <v>1627</v>
      </c>
      <c r="C22" s="42">
        <v>1256</v>
      </c>
      <c r="D22" s="65">
        <f t="shared" si="4"/>
        <v>77.19729563614014</v>
      </c>
      <c r="E22" s="42">
        <v>1643</v>
      </c>
      <c r="F22" s="64" t="s">
        <v>53</v>
      </c>
      <c r="G22" s="64" t="s">
        <v>53</v>
      </c>
      <c r="H22" s="45">
        <f t="shared" si="1"/>
        <v>16</v>
      </c>
      <c r="I22" s="64" t="s">
        <v>53</v>
      </c>
      <c r="J22" s="64" t="s">
        <v>53</v>
      </c>
    </row>
    <row r="23" spans="1:10" ht="14.65" customHeight="1">
      <c r="A23" s="28" t="s">
        <v>43</v>
      </c>
      <c r="B23" s="291">
        <v>750</v>
      </c>
      <c r="C23" s="39">
        <v>278</v>
      </c>
      <c r="D23" s="295">
        <f t="shared" si="4"/>
        <v>37.06666666666667</v>
      </c>
      <c r="E23" s="39">
        <v>725</v>
      </c>
      <c r="F23" s="39">
        <v>413</v>
      </c>
      <c r="G23" s="63">
        <f t="shared" si="6"/>
        <v>56.96551724137931</v>
      </c>
      <c r="H23" s="294">
        <f t="shared" si="1"/>
        <v>-25</v>
      </c>
      <c r="I23" s="55">
        <f t="shared" si="2"/>
        <v>135</v>
      </c>
      <c r="J23" s="301">
        <f t="shared" si="3"/>
        <v>19.89885057471264</v>
      </c>
    </row>
    <row r="24" spans="1:10" ht="14.65" customHeight="1">
      <c r="A24" s="29" t="s">
        <v>44</v>
      </c>
      <c r="B24" s="292">
        <v>414</v>
      </c>
      <c r="C24" s="42">
        <v>235</v>
      </c>
      <c r="D24" s="297">
        <f t="shared" si="4"/>
        <v>56.763285024154591</v>
      </c>
      <c r="E24" s="42">
        <v>553</v>
      </c>
      <c r="F24" s="42">
        <v>344</v>
      </c>
      <c r="G24" s="65">
        <f t="shared" si="6"/>
        <v>62.206148282097651</v>
      </c>
      <c r="H24" s="293">
        <f t="shared" si="1"/>
        <v>139</v>
      </c>
      <c r="I24" s="45">
        <f t="shared" si="2"/>
        <v>109</v>
      </c>
      <c r="J24" s="302">
        <f t="shared" si="3"/>
        <v>5.4428632579430598</v>
      </c>
    </row>
    <row r="25" spans="1:10" ht="14.65" customHeight="1">
      <c r="A25" s="28" t="s">
        <v>45</v>
      </c>
      <c r="B25" s="291">
        <v>987</v>
      </c>
      <c r="C25" s="39">
        <v>510</v>
      </c>
      <c r="D25" s="295">
        <f t="shared" si="4"/>
        <v>51.671732522796354</v>
      </c>
      <c r="E25" s="39">
        <v>1047</v>
      </c>
      <c r="F25" s="39">
        <v>515</v>
      </c>
      <c r="G25" s="63">
        <f t="shared" si="6"/>
        <v>49.188156638013375</v>
      </c>
      <c r="H25" s="294">
        <f t="shared" si="1"/>
        <v>60</v>
      </c>
      <c r="I25" s="55">
        <f t="shared" si="2"/>
        <v>5</v>
      </c>
      <c r="J25" s="301">
        <f t="shared" si="3"/>
        <v>-2.4835758847829794</v>
      </c>
    </row>
    <row r="26" spans="1:10" ht="14.65" customHeight="1">
      <c r="A26" s="29" t="s">
        <v>46</v>
      </c>
      <c r="B26" s="292">
        <v>450</v>
      </c>
      <c r="C26" s="42">
        <v>208</v>
      </c>
      <c r="D26" s="297">
        <f t="shared" si="4"/>
        <v>46.222222222222221</v>
      </c>
      <c r="E26" s="42">
        <v>563</v>
      </c>
      <c r="F26" s="42">
        <v>253</v>
      </c>
      <c r="G26" s="65">
        <f t="shared" si="6"/>
        <v>44.93783303730018</v>
      </c>
      <c r="H26" s="293">
        <f t="shared" si="1"/>
        <v>113</v>
      </c>
      <c r="I26" s="45">
        <f t="shared" si="2"/>
        <v>45</v>
      </c>
      <c r="J26" s="302">
        <f t="shared" si="3"/>
        <v>-1.2843891849220412</v>
      </c>
    </row>
    <row r="27" spans="1:10" ht="14.65" customHeight="1">
      <c r="A27" s="28" t="s">
        <v>47</v>
      </c>
      <c r="B27" s="291">
        <v>843</v>
      </c>
      <c r="C27" s="39">
        <v>406</v>
      </c>
      <c r="D27" s="295">
        <f t="shared" si="4"/>
        <v>48.16132858837485</v>
      </c>
      <c r="E27" s="39">
        <v>937</v>
      </c>
      <c r="F27" s="39">
        <v>500</v>
      </c>
      <c r="G27" s="63">
        <f t="shared" si="6"/>
        <v>53.361792956243328</v>
      </c>
      <c r="H27" s="294">
        <f t="shared" si="1"/>
        <v>94</v>
      </c>
      <c r="I27" s="55">
        <f t="shared" si="2"/>
        <v>94</v>
      </c>
      <c r="J27" s="301">
        <f t="shared" si="3"/>
        <v>5.2004643678684772</v>
      </c>
    </row>
    <row r="28" spans="1:10" ht="25.15" customHeight="1">
      <c r="A28" s="363" t="s">
        <v>127</v>
      </c>
      <c r="B28" s="363"/>
      <c r="C28" s="363"/>
      <c r="D28" s="363"/>
      <c r="E28" s="363"/>
      <c r="F28" s="363"/>
      <c r="G28" s="363"/>
      <c r="H28" s="363"/>
      <c r="I28" s="363"/>
      <c r="J28" s="363"/>
    </row>
  </sheetData>
  <mergeCells count="17">
    <mergeCell ref="A28:J28"/>
    <mergeCell ref="C7:D7"/>
    <mergeCell ref="F7:G7"/>
    <mergeCell ref="I7:J7"/>
    <mergeCell ref="B8:C8"/>
    <mergeCell ref="E8:F8"/>
    <mergeCell ref="H8:I8"/>
    <mergeCell ref="A5:A7"/>
    <mergeCell ref="B5:D5"/>
    <mergeCell ref="E5:G5"/>
    <mergeCell ref="H5:J5"/>
    <mergeCell ref="B6:B7"/>
    <mergeCell ref="C6:D6"/>
    <mergeCell ref="E6:E7"/>
    <mergeCell ref="F6:G6"/>
    <mergeCell ref="H6:H7"/>
    <mergeCell ref="I6:J6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workbookViewId="0"/>
  </sheetViews>
  <sheetFormatPr baseColWidth="10" defaultColWidth="10.81640625" defaultRowHeight="14.65" customHeight="1"/>
  <cols>
    <col min="1" max="1" width="26.81640625" style="3" customWidth="1"/>
    <col min="2" max="10" width="12.54296875" style="3" customWidth="1"/>
    <col min="11" max="16384" width="10.81640625" style="3"/>
  </cols>
  <sheetData>
    <row r="1" spans="1:10" s="5" customFormat="1" ht="20.25" customHeight="1">
      <c r="A1" s="4" t="s">
        <v>0</v>
      </c>
    </row>
    <row r="2" spans="1:10" s="2" customFormat="1" ht="14.65" customHeight="1">
      <c r="A2" s="1"/>
    </row>
    <row r="3" spans="1:10" s="2" customFormat="1" ht="14.65" customHeight="1">
      <c r="A3" s="9" t="s">
        <v>313</v>
      </c>
    </row>
    <row r="5" spans="1:10" ht="19.5" customHeight="1">
      <c r="A5" s="374" t="s">
        <v>28</v>
      </c>
      <c r="B5" s="366">
        <v>2011</v>
      </c>
      <c r="C5" s="366"/>
      <c r="D5" s="366"/>
      <c r="E5" s="366">
        <v>2015</v>
      </c>
      <c r="F5" s="366"/>
      <c r="G5" s="366"/>
      <c r="H5" s="366" t="s">
        <v>11</v>
      </c>
      <c r="I5" s="366"/>
      <c r="J5" s="366"/>
    </row>
    <row r="6" spans="1:10" ht="21.75" customHeight="1">
      <c r="A6" s="375"/>
      <c r="B6" s="371" t="s">
        <v>177</v>
      </c>
      <c r="C6" s="366" t="s">
        <v>27</v>
      </c>
      <c r="D6" s="366"/>
      <c r="E6" s="371" t="s">
        <v>177</v>
      </c>
      <c r="F6" s="366" t="s">
        <v>27</v>
      </c>
      <c r="G6" s="366"/>
      <c r="H6" s="371" t="s">
        <v>177</v>
      </c>
      <c r="I6" s="366" t="s">
        <v>27</v>
      </c>
      <c r="J6" s="366"/>
    </row>
    <row r="7" spans="1:10" s="25" customFormat="1" ht="40.15" customHeight="1">
      <c r="A7" s="375"/>
      <c r="B7" s="372"/>
      <c r="C7" s="417" t="s">
        <v>112</v>
      </c>
      <c r="D7" s="372"/>
      <c r="E7" s="372"/>
      <c r="F7" s="417" t="s">
        <v>112</v>
      </c>
      <c r="G7" s="372"/>
      <c r="H7" s="372"/>
      <c r="I7" s="417" t="s">
        <v>112</v>
      </c>
      <c r="J7" s="372"/>
    </row>
    <row r="8" spans="1:10" ht="14.65" customHeight="1">
      <c r="A8" s="337"/>
      <c r="B8" s="362" t="s">
        <v>5</v>
      </c>
      <c r="C8" s="362"/>
      <c r="D8" s="335" t="s">
        <v>76</v>
      </c>
      <c r="E8" s="362" t="s">
        <v>5</v>
      </c>
      <c r="F8" s="362"/>
      <c r="G8" s="335" t="s">
        <v>76</v>
      </c>
      <c r="H8" s="362" t="s">
        <v>5</v>
      </c>
      <c r="I8" s="362"/>
      <c r="J8" s="335" t="s">
        <v>76</v>
      </c>
    </row>
    <row r="9" spans="1:10" ht="14.65" customHeight="1">
      <c r="A9" s="341" t="s">
        <v>29</v>
      </c>
      <c r="B9" s="307">
        <f>SUM(B11:B20,B22:B27)</f>
        <v>53689</v>
      </c>
      <c r="C9" s="307">
        <f t="shared" ref="C9:F9" si="0">SUM(C11:C20,C22:C27)</f>
        <v>30316</v>
      </c>
      <c r="D9" s="306">
        <f>C9*100/B9</f>
        <v>56.46594274432379</v>
      </c>
      <c r="E9" s="307">
        <f t="shared" si="0"/>
        <v>62230</v>
      </c>
      <c r="F9" s="307">
        <f t="shared" si="0"/>
        <v>39126</v>
      </c>
      <c r="G9" s="306">
        <f>F9*100/E9</f>
        <v>62.873212277036799</v>
      </c>
      <c r="H9" s="309">
        <f t="shared" ref="H9:H27" si="1">E9-B9</f>
        <v>8541</v>
      </c>
      <c r="I9" s="309">
        <f t="shared" ref="I9:I27" si="2">F9-C9</f>
        <v>8810</v>
      </c>
      <c r="J9" s="310">
        <f t="shared" ref="J9:J27" si="3">G9-D9</f>
        <v>6.4072695327130091</v>
      </c>
    </row>
    <row r="10" spans="1:10" ht="14.65" customHeight="1">
      <c r="A10" s="27" t="s">
        <v>30</v>
      </c>
      <c r="B10" s="292">
        <f>SUM(B11:B20)</f>
        <v>35276</v>
      </c>
      <c r="C10" s="42">
        <f>SUM(C11:C20)</f>
        <v>19124</v>
      </c>
      <c r="D10" s="65">
        <f t="shared" ref="D10:D27" si="4">C10*100/B10</f>
        <v>54.212495747817215</v>
      </c>
      <c r="E10" s="42">
        <f t="shared" ref="E10:F10" si="5">SUM(E11:E20)</f>
        <v>43245</v>
      </c>
      <c r="F10" s="42">
        <f t="shared" si="5"/>
        <v>25099</v>
      </c>
      <c r="G10" s="65">
        <f t="shared" ref="G10:G27" si="6">F10*100/E10</f>
        <v>58.039079662388716</v>
      </c>
      <c r="H10" s="45">
        <f t="shared" si="1"/>
        <v>7969</v>
      </c>
      <c r="I10" s="45">
        <f t="shared" si="2"/>
        <v>5975</v>
      </c>
      <c r="J10" s="175">
        <f t="shared" si="3"/>
        <v>3.8265839145715006</v>
      </c>
    </row>
    <row r="11" spans="1:10" ht="14.65" customHeight="1">
      <c r="A11" s="28" t="s">
        <v>31</v>
      </c>
      <c r="B11" s="291">
        <f>'[1]Tab. 2.21-5'!B12</f>
        <v>1422</v>
      </c>
      <c r="C11" s="39">
        <v>814</v>
      </c>
      <c r="D11" s="63">
        <f t="shared" si="4"/>
        <v>57.243319268635723</v>
      </c>
      <c r="E11" s="39">
        <v>2031</v>
      </c>
      <c r="F11" s="39">
        <v>1345</v>
      </c>
      <c r="G11" s="63">
        <f t="shared" si="6"/>
        <v>66.223535204332848</v>
      </c>
      <c r="H11" s="55">
        <f t="shared" si="1"/>
        <v>609</v>
      </c>
      <c r="I11" s="55">
        <f t="shared" si="2"/>
        <v>531</v>
      </c>
      <c r="J11" s="174">
        <f t="shared" si="3"/>
        <v>8.9802159356971245</v>
      </c>
    </row>
    <row r="12" spans="1:10" ht="14.65" customHeight="1">
      <c r="A12" s="29" t="s">
        <v>32</v>
      </c>
      <c r="B12" s="292">
        <f>'[1]Tab. 2.21-5'!B13</f>
        <v>5376</v>
      </c>
      <c r="C12" s="42">
        <v>3132</v>
      </c>
      <c r="D12" s="65">
        <f t="shared" si="4"/>
        <v>58.258928571428569</v>
      </c>
      <c r="E12" s="42">
        <v>5968</v>
      </c>
      <c r="F12" s="42">
        <v>3625</v>
      </c>
      <c r="G12" s="65">
        <f t="shared" si="6"/>
        <v>60.740616621983911</v>
      </c>
      <c r="H12" s="45">
        <f t="shared" si="1"/>
        <v>592</v>
      </c>
      <c r="I12" s="45">
        <f t="shared" si="2"/>
        <v>493</v>
      </c>
      <c r="J12" s="175">
        <f t="shared" si="3"/>
        <v>2.4816880505553414</v>
      </c>
    </row>
    <row r="13" spans="1:10" ht="14.65" customHeight="1">
      <c r="A13" s="28" t="s">
        <v>33</v>
      </c>
      <c r="B13" s="291">
        <f>'[1]Tab. 2.21-5'!B14</f>
        <v>3305</v>
      </c>
      <c r="C13" s="39">
        <v>1677</v>
      </c>
      <c r="D13" s="63">
        <f t="shared" si="4"/>
        <v>50.741301059001515</v>
      </c>
      <c r="E13" s="39">
        <v>3848</v>
      </c>
      <c r="F13" s="39">
        <v>1963</v>
      </c>
      <c r="G13" s="63">
        <f t="shared" si="6"/>
        <v>51.013513513513516</v>
      </c>
      <c r="H13" s="55">
        <f t="shared" si="1"/>
        <v>543</v>
      </c>
      <c r="I13" s="55">
        <f t="shared" si="2"/>
        <v>286</v>
      </c>
      <c r="J13" s="174">
        <f t="shared" si="3"/>
        <v>0.27221245451200105</v>
      </c>
    </row>
    <row r="14" spans="1:10" ht="14.65" customHeight="1">
      <c r="A14" s="29" t="s">
        <v>34</v>
      </c>
      <c r="B14" s="292">
        <f>'[1]Tab. 2.21-5'!B15</f>
        <v>632</v>
      </c>
      <c r="C14" s="42">
        <v>327</v>
      </c>
      <c r="D14" s="65">
        <f t="shared" si="4"/>
        <v>51.740506329113927</v>
      </c>
      <c r="E14" s="42">
        <v>818</v>
      </c>
      <c r="F14" s="42">
        <v>465</v>
      </c>
      <c r="G14" s="65">
        <f t="shared" si="6"/>
        <v>56.845965770171148</v>
      </c>
      <c r="H14" s="45">
        <f t="shared" si="1"/>
        <v>186</v>
      </c>
      <c r="I14" s="45">
        <f t="shared" si="2"/>
        <v>138</v>
      </c>
      <c r="J14" s="175">
        <f t="shared" si="3"/>
        <v>5.1054594410572207</v>
      </c>
    </row>
    <row r="15" spans="1:10" ht="14.65" customHeight="1">
      <c r="A15" s="28" t="s">
        <v>35</v>
      </c>
      <c r="B15" s="291">
        <f>'[1]Tab. 2.21-5'!B16</f>
        <v>14582</v>
      </c>
      <c r="C15" s="39">
        <v>7818</v>
      </c>
      <c r="D15" s="63">
        <f t="shared" si="4"/>
        <v>53.614044712659442</v>
      </c>
      <c r="E15" s="39">
        <v>16848</v>
      </c>
      <c r="F15" s="39">
        <v>9527</v>
      </c>
      <c r="G15" s="63">
        <f t="shared" si="6"/>
        <v>56.54677113010446</v>
      </c>
      <c r="H15" s="55">
        <f t="shared" si="1"/>
        <v>2266</v>
      </c>
      <c r="I15" s="55">
        <f t="shared" si="2"/>
        <v>1709</v>
      </c>
      <c r="J15" s="174">
        <f t="shared" si="3"/>
        <v>2.9327264174450178</v>
      </c>
    </row>
    <row r="16" spans="1:10" ht="14.65" customHeight="1">
      <c r="A16" s="29" t="s">
        <v>36</v>
      </c>
      <c r="B16" s="292">
        <f>'[1]Tab. 2.21-5'!B17</f>
        <v>3533</v>
      </c>
      <c r="C16" s="42">
        <v>2072</v>
      </c>
      <c r="D16" s="65">
        <f t="shared" si="4"/>
        <v>58.647042173789977</v>
      </c>
      <c r="E16" s="42">
        <v>4497</v>
      </c>
      <c r="F16" s="42">
        <v>3168</v>
      </c>
      <c r="G16" s="65">
        <f t="shared" si="6"/>
        <v>70.446964643095399</v>
      </c>
      <c r="H16" s="45">
        <f t="shared" si="1"/>
        <v>964</v>
      </c>
      <c r="I16" s="45">
        <f t="shared" si="2"/>
        <v>1096</v>
      </c>
      <c r="J16" s="175">
        <f t="shared" si="3"/>
        <v>11.799922469305422</v>
      </c>
    </row>
    <row r="17" spans="1:10" ht="14.65" customHeight="1">
      <c r="A17" s="28" t="s">
        <v>37</v>
      </c>
      <c r="B17" s="291">
        <f>'[1]Tab. 2.21-5'!B18</f>
        <v>940</v>
      </c>
      <c r="C17" s="39">
        <v>425</v>
      </c>
      <c r="D17" s="63">
        <f t="shared" si="4"/>
        <v>45.212765957446805</v>
      </c>
      <c r="E17" s="39">
        <v>1295</v>
      </c>
      <c r="F17" s="39">
        <v>677</v>
      </c>
      <c r="G17" s="63">
        <f t="shared" si="6"/>
        <v>52.277992277992276</v>
      </c>
      <c r="H17" s="55">
        <f t="shared" si="1"/>
        <v>355</v>
      </c>
      <c r="I17" s="55">
        <f t="shared" si="2"/>
        <v>252</v>
      </c>
      <c r="J17" s="174">
        <f t="shared" si="3"/>
        <v>7.0652263205454702</v>
      </c>
    </row>
    <row r="18" spans="1:10" ht="14.65" customHeight="1">
      <c r="A18" s="29" t="s">
        <v>38</v>
      </c>
      <c r="B18" s="292">
        <f>'[1]Tab. 2.21-5'!B19</f>
        <v>1946</v>
      </c>
      <c r="C18" s="42">
        <v>803</v>
      </c>
      <c r="D18" s="65">
        <f t="shared" si="4"/>
        <v>41.264131551901336</v>
      </c>
      <c r="E18" s="42">
        <v>2700</v>
      </c>
      <c r="F18" s="42">
        <v>1188</v>
      </c>
      <c r="G18" s="65">
        <f t="shared" si="6"/>
        <v>44</v>
      </c>
      <c r="H18" s="45">
        <f t="shared" si="1"/>
        <v>754</v>
      </c>
      <c r="I18" s="45">
        <f t="shared" si="2"/>
        <v>385</v>
      </c>
      <c r="J18" s="175">
        <f t="shared" si="3"/>
        <v>2.7358684480986639</v>
      </c>
    </row>
    <row r="19" spans="1:10" ht="14.65" customHeight="1">
      <c r="A19" s="28" t="s">
        <v>39</v>
      </c>
      <c r="B19" s="291">
        <f>'[1]Tab. 2.21-5'!B20</f>
        <v>3347</v>
      </c>
      <c r="C19" s="39">
        <v>1970</v>
      </c>
      <c r="D19" s="63">
        <f t="shared" si="4"/>
        <v>58.858679414400953</v>
      </c>
      <c r="E19" s="39">
        <v>4946</v>
      </c>
      <c r="F19" s="39">
        <v>2998</v>
      </c>
      <c r="G19" s="63">
        <f t="shared" si="6"/>
        <v>60.614638091386979</v>
      </c>
      <c r="H19" s="55">
        <f t="shared" si="1"/>
        <v>1599</v>
      </c>
      <c r="I19" s="55">
        <f t="shared" si="2"/>
        <v>1028</v>
      </c>
      <c r="J19" s="174">
        <f t="shared" si="3"/>
        <v>1.755958676986026</v>
      </c>
    </row>
    <row r="20" spans="1:10" ht="14.65" customHeight="1">
      <c r="A20" s="29" t="s">
        <v>40</v>
      </c>
      <c r="B20" s="292">
        <f>'[1]Tab. 2.21-5'!B21</f>
        <v>193</v>
      </c>
      <c r="C20" s="42">
        <v>86</v>
      </c>
      <c r="D20" s="65">
        <f t="shared" si="4"/>
        <v>44.559585492227981</v>
      </c>
      <c r="E20" s="42">
        <v>294</v>
      </c>
      <c r="F20" s="42">
        <v>143</v>
      </c>
      <c r="G20" s="65">
        <f t="shared" si="6"/>
        <v>48.639455782312922</v>
      </c>
      <c r="H20" s="45">
        <f t="shared" si="1"/>
        <v>101</v>
      </c>
      <c r="I20" s="45">
        <f t="shared" si="2"/>
        <v>57</v>
      </c>
      <c r="J20" s="175">
        <f t="shared" si="3"/>
        <v>4.0798702900849406</v>
      </c>
    </row>
    <row r="21" spans="1:10" ht="14.65" customHeight="1">
      <c r="A21" s="30" t="s">
        <v>41</v>
      </c>
      <c r="B21" s="291">
        <f>'[1]Tab. 2.21-5'!B22</f>
        <v>18413</v>
      </c>
      <c r="C21" s="39">
        <f t="shared" ref="C21:F21" si="7">SUM(C22:C27)</f>
        <v>11192</v>
      </c>
      <c r="D21" s="63">
        <f t="shared" si="4"/>
        <v>60.783142345082275</v>
      </c>
      <c r="E21" s="39">
        <f t="shared" si="7"/>
        <v>18985</v>
      </c>
      <c r="F21" s="39">
        <f t="shared" si="7"/>
        <v>14027</v>
      </c>
      <c r="G21" s="63">
        <f t="shared" si="6"/>
        <v>73.884645772978672</v>
      </c>
      <c r="H21" s="55">
        <f t="shared" si="1"/>
        <v>572</v>
      </c>
      <c r="I21" s="55">
        <f t="shared" si="2"/>
        <v>2835</v>
      </c>
      <c r="J21" s="174">
        <f t="shared" si="3"/>
        <v>13.101503427896397</v>
      </c>
    </row>
    <row r="22" spans="1:10" ht="14.65" customHeight="1">
      <c r="A22" s="29" t="s">
        <v>42</v>
      </c>
      <c r="B22" s="292">
        <f>'[1]Tab. 2.21-5'!B23</f>
        <v>11082</v>
      </c>
      <c r="C22" s="42">
        <v>7827</v>
      </c>
      <c r="D22" s="65">
        <f t="shared" si="4"/>
        <v>70.628045479155389</v>
      </c>
      <c r="E22" s="42">
        <v>10402</v>
      </c>
      <c r="F22" s="42">
        <v>9586</v>
      </c>
      <c r="G22" s="65">
        <f t="shared" si="6"/>
        <v>92.155354739473182</v>
      </c>
      <c r="H22" s="45">
        <f t="shared" si="1"/>
        <v>-680</v>
      </c>
      <c r="I22" s="45">
        <f t="shared" si="2"/>
        <v>1759</v>
      </c>
      <c r="J22" s="175">
        <f t="shared" si="3"/>
        <v>21.527309260317793</v>
      </c>
    </row>
    <row r="23" spans="1:10" ht="14.65" customHeight="1">
      <c r="A23" s="28" t="s">
        <v>43</v>
      </c>
      <c r="B23" s="291">
        <v>1274</v>
      </c>
      <c r="C23" s="39">
        <v>616</v>
      </c>
      <c r="D23" s="295">
        <f t="shared" si="4"/>
        <v>48.35164835164835</v>
      </c>
      <c r="E23" s="39">
        <v>1622</v>
      </c>
      <c r="F23" s="39">
        <v>910</v>
      </c>
      <c r="G23" s="63">
        <f t="shared" si="6"/>
        <v>56.103575832305793</v>
      </c>
      <c r="H23" s="294">
        <f t="shared" si="1"/>
        <v>348</v>
      </c>
      <c r="I23" s="55">
        <f t="shared" si="2"/>
        <v>294</v>
      </c>
      <c r="J23" s="301">
        <f t="shared" si="3"/>
        <v>7.751927480657443</v>
      </c>
    </row>
    <row r="24" spans="1:10" ht="14.65" customHeight="1">
      <c r="A24" s="29" t="s">
        <v>44</v>
      </c>
      <c r="B24" s="292">
        <v>1188</v>
      </c>
      <c r="C24" s="42">
        <v>561</v>
      </c>
      <c r="D24" s="297">
        <f t="shared" si="4"/>
        <v>47.222222222222221</v>
      </c>
      <c r="E24" s="42">
        <v>1554</v>
      </c>
      <c r="F24" s="42">
        <v>883</v>
      </c>
      <c r="G24" s="65">
        <f t="shared" si="6"/>
        <v>56.821106821106824</v>
      </c>
      <c r="H24" s="293">
        <f t="shared" si="1"/>
        <v>366</v>
      </c>
      <c r="I24" s="45">
        <f t="shared" si="2"/>
        <v>322</v>
      </c>
      <c r="J24" s="302">
        <f t="shared" si="3"/>
        <v>9.5988845988846023</v>
      </c>
    </row>
    <row r="25" spans="1:10" ht="14.65" customHeight="1">
      <c r="A25" s="28" t="s">
        <v>45</v>
      </c>
      <c r="B25" s="291">
        <v>2868</v>
      </c>
      <c r="C25" s="39">
        <v>1286</v>
      </c>
      <c r="D25" s="295">
        <f t="shared" si="4"/>
        <v>44.839609483960949</v>
      </c>
      <c r="E25" s="39">
        <v>3389</v>
      </c>
      <c r="F25" s="39">
        <v>1653</v>
      </c>
      <c r="G25" s="63">
        <f t="shared" si="6"/>
        <v>48.775449985246382</v>
      </c>
      <c r="H25" s="294">
        <f t="shared" si="1"/>
        <v>521</v>
      </c>
      <c r="I25" s="55">
        <f t="shared" si="2"/>
        <v>367</v>
      </c>
      <c r="J25" s="301">
        <f t="shared" si="3"/>
        <v>3.9358405012854334</v>
      </c>
    </row>
    <row r="26" spans="1:10" ht="14.65" customHeight="1">
      <c r="A26" s="29" t="s">
        <v>46</v>
      </c>
      <c r="B26" s="292">
        <v>1146</v>
      </c>
      <c r="C26" s="42">
        <v>528</v>
      </c>
      <c r="D26" s="297">
        <f t="shared" si="4"/>
        <v>46.073298429319372</v>
      </c>
      <c r="E26" s="42">
        <v>1123</v>
      </c>
      <c r="F26" s="42">
        <v>546</v>
      </c>
      <c r="G26" s="65">
        <f t="shared" si="6"/>
        <v>48.619768477292965</v>
      </c>
      <c r="H26" s="293">
        <f t="shared" si="1"/>
        <v>-23</v>
      </c>
      <c r="I26" s="45">
        <f t="shared" si="2"/>
        <v>18</v>
      </c>
      <c r="J26" s="302">
        <f t="shared" si="3"/>
        <v>2.5464700479735924</v>
      </c>
    </row>
    <row r="27" spans="1:10" ht="14.65" customHeight="1">
      <c r="A27" s="28" t="s">
        <v>47</v>
      </c>
      <c r="B27" s="291">
        <v>855</v>
      </c>
      <c r="C27" s="39">
        <v>374</v>
      </c>
      <c r="D27" s="295">
        <f t="shared" si="4"/>
        <v>43.742690058479532</v>
      </c>
      <c r="E27" s="39">
        <v>895</v>
      </c>
      <c r="F27" s="39">
        <v>449</v>
      </c>
      <c r="G27" s="63">
        <f t="shared" si="6"/>
        <v>50.167597765363126</v>
      </c>
      <c r="H27" s="294">
        <f t="shared" si="1"/>
        <v>40</v>
      </c>
      <c r="I27" s="55">
        <f t="shared" si="2"/>
        <v>75</v>
      </c>
      <c r="J27" s="301">
        <f t="shared" si="3"/>
        <v>6.4249077068835945</v>
      </c>
    </row>
    <row r="28" spans="1:10" ht="25.15" customHeight="1">
      <c r="A28" s="363" t="s">
        <v>127</v>
      </c>
      <c r="B28" s="363"/>
      <c r="C28" s="363"/>
      <c r="D28" s="363"/>
      <c r="E28" s="363"/>
      <c r="F28" s="363"/>
      <c r="G28" s="363"/>
      <c r="H28" s="363"/>
      <c r="I28" s="363"/>
      <c r="J28" s="363"/>
    </row>
  </sheetData>
  <mergeCells count="17">
    <mergeCell ref="A28:J28"/>
    <mergeCell ref="C7:D7"/>
    <mergeCell ref="F7:G7"/>
    <mergeCell ref="I7:J7"/>
    <mergeCell ref="B8:C8"/>
    <mergeCell ref="E8:F8"/>
    <mergeCell ref="H8:I8"/>
    <mergeCell ref="A5:A7"/>
    <mergeCell ref="B5:D5"/>
    <mergeCell ref="E5:G5"/>
    <mergeCell ref="H5:J5"/>
    <mergeCell ref="B6:B7"/>
    <mergeCell ref="C6:D6"/>
    <mergeCell ref="E6:E7"/>
    <mergeCell ref="F6:G6"/>
    <mergeCell ref="H6:H7"/>
    <mergeCell ref="I6:J6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workbookViewId="0"/>
  </sheetViews>
  <sheetFormatPr baseColWidth="10" defaultColWidth="10.81640625" defaultRowHeight="14.65" customHeight="1"/>
  <cols>
    <col min="1" max="1" width="26.81640625" style="3" customWidth="1"/>
    <col min="2" max="10" width="12.54296875" style="3" customWidth="1"/>
    <col min="11" max="16384" width="10.81640625" style="3"/>
  </cols>
  <sheetData>
    <row r="1" spans="1:10" s="5" customFormat="1" ht="20.25" customHeight="1">
      <c r="A1" s="4" t="s">
        <v>0</v>
      </c>
    </row>
    <row r="2" spans="1:10" s="2" customFormat="1" ht="14.65" customHeight="1">
      <c r="A2" s="1"/>
    </row>
    <row r="3" spans="1:10" s="2" customFormat="1" ht="14.65" customHeight="1">
      <c r="A3" s="9" t="s">
        <v>314</v>
      </c>
    </row>
    <row r="5" spans="1:10" ht="19.5" customHeight="1">
      <c r="A5" s="374" t="s">
        <v>28</v>
      </c>
      <c r="B5" s="366">
        <v>2011</v>
      </c>
      <c r="C5" s="366"/>
      <c r="D5" s="366"/>
      <c r="E5" s="366">
        <v>2015</v>
      </c>
      <c r="F5" s="366"/>
      <c r="G5" s="366"/>
      <c r="H5" s="366" t="s">
        <v>11</v>
      </c>
      <c r="I5" s="366"/>
      <c r="J5" s="366"/>
    </row>
    <row r="6" spans="1:10" ht="21.75" customHeight="1">
      <c r="A6" s="375"/>
      <c r="B6" s="371" t="s">
        <v>177</v>
      </c>
      <c r="C6" s="366" t="s">
        <v>27</v>
      </c>
      <c r="D6" s="366"/>
      <c r="E6" s="371" t="s">
        <v>177</v>
      </c>
      <c r="F6" s="366" t="s">
        <v>27</v>
      </c>
      <c r="G6" s="366"/>
      <c r="H6" s="371" t="s">
        <v>177</v>
      </c>
      <c r="I6" s="366" t="s">
        <v>27</v>
      </c>
      <c r="J6" s="366"/>
    </row>
    <row r="7" spans="1:10" s="25" customFormat="1" ht="40.15" customHeight="1">
      <c r="A7" s="375"/>
      <c r="B7" s="372"/>
      <c r="C7" s="417" t="s">
        <v>112</v>
      </c>
      <c r="D7" s="372"/>
      <c r="E7" s="372"/>
      <c r="F7" s="417" t="s">
        <v>112</v>
      </c>
      <c r="G7" s="372"/>
      <c r="H7" s="372"/>
      <c r="I7" s="417" t="s">
        <v>112</v>
      </c>
      <c r="J7" s="372"/>
    </row>
    <row r="8" spans="1:10" ht="14.65" customHeight="1">
      <c r="A8" s="337"/>
      <c r="B8" s="362" t="s">
        <v>5</v>
      </c>
      <c r="C8" s="362"/>
      <c r="D8" s="335" t="s">
        <v>76</v>
      </c>
      <c r="E8" s="362" t="s">
        <v>5</v>
      </c>
      <c r="F8" s="362"/>
      <c r="G8" s="335" t="s">
        <v>76</v>
      </c>
      <c r="H8" s="362" t="s">
        <v>5</v>
      </c>
      <c r="I8" s="362"/>
      <c r="J8" s="335" t="s">
        <v>76</v>
      </c>
    </row>
    <row r="9" spans="1:10" ht="14.65" customHeight="1">
      <c r="A9" s="341" t="s">
        <v>29</v>
      </c>
      <c r="B9" s="307">
        <f>SUM(B11:B20,B22:B27)</f>
        <v>17241</v>
      </c>
      <c r="C9" s="307">
        <f t="shared" ref="C9:F9" si="0">SUM(C11:C20,C22:C27)</f>
        <v>9505</v>
      </c>
      <c r="D9" s="306">
        <f>C9*100/B9</f>
        <v>55.130212864683024</v>
      </c>
      <c r="E9" s="307">
        <f t="shared" si="0"/>
        <v>20017</v>
      </c>
      <c r="F9" s="307">
        <f t="shared" si="0"/>
        <v>11246</v>
      </c>
      <c r="G9" s="306">
        <f>F9*100/E9</f>
        <v>56.18224509167208</v>
      </c>
      <c r="H9" s="309">
        <f t="shared" ref="H9:H27" si="1">E9-B9</f>
        <v>2776</v>
      </c>
      <c r="I9" s="309">
        <f t="shared" ref="I9:I27" si="2">F9-C9</f>
        <v>1741</v>
      </c>
      <c r="J9" s="310">
        <f t="shared" ref="J9:J27" si="3">G9-D9</f>
        <v>1.0520322269890556</v>
      </c>
    </row>
    <row r="10" spans="1:10" ht="14.65" customHeight="1">
      <c r="A10" s="27" t="s">
        <v>30</v>
      </c>
      <c r="B10" s="292">
        <f>SUM(B11:B20)</f>
        <v>15545</v>
      </c>
      <c r="C10" s="42">
        <f>SUM(C11:C20)</f>
        <v>8788</v>
      </c>
      <c r="D10" s="65">
        <f t="shared" ref="D10:D27" si="4">C10*100/B10</f>
        <v>56.532647153425536</v>
      </c>
      <c r="E10" s="42">
        <f t="shared" ref="E10:F10" si="5">SUM(E11:E20)</f>
        <v>17835</v>
      </c>
      <c r="F10" s="42">
        <f t="shared" si="5"/>
        <v>10126</v>
      </c>
      <c r="G10" s="65">
        <f t="shared" ref="G10:G27" si="6">F10*100/E10</f>
        <v>56.776002242781047</v>
      </c>
      <c r="H10" s="45">
        <f t="shared" si="1"/>
        <v>2290</v>
      </c>
      <c r="I10" s="45">
        <f t="shared" si="2"/>
        <v>1338</v>
      </c>
      <c r="J10" s="175">
        <f t="shared" si="3"/>
        <v>0.24335508935551076</v>
      </c>
    </row>
    <row r="11" spans="1:10" ht="14.65" customHeight="1">
      <c r="A11" s="28" t="s">
        <v>31</v>
      </c>
      <c r="B11" s="291">
        <f>'[1]Tab. 2.21-6'!B12</f>
        <v>978</v>
      </c>
      <c r="C11" s="39">
        <v>485</v>
      </c>
      <c r="D11" s="63">
        <f t="shared" si="4"/>
        <v>49.591002044989779</v>
      </c>
      <c r="E11" s="39">
        <v>1115</v>
      </c>
      <c r="F11" s="39">
        <v>566</v>
      </c>
      <c r="G11" s="63">
        <f t="shared" si="6"/>
        <v>50.762331838565025</v>
      </c>
      <c r="H11" s="55">
        <f t="shared" si="1"/>
        <v>137</v>
      </c>
      <c r="I11" s="55">
        <f t="shared" si="2"/>
        <v>81</v>
      </c>
      <c r="J11" s="174">
        <f t="shared" si="3"/>
        <v>1.1713297935752465</v>
      </c>
    </row>
    <row r="12" spans="1:10" ht="14.65" customHeight="1">
      <c r="A12" s="29" t="s">
        <v>32</v>
      </c>
      <c r="B12" s="292">
        <f>'[1]Tab. 2.21-6'!B13</f>
        <v>1773</v>
      </c>
      <c r="C12" s="42">
        <v>1212</v>
      </c>
      <c r="D12" s="65">
        <f t="shared" si="4"/>
        <v>68.358714043993231</v>
      </c>
      <c r="E12" s="42">
        <v>1607</v>
      </c>
      <c r="F12" s="42">
        <v>1289</v>
      </c>
      <c r="G12" s="65">
        <f t="shared" si="6"/>
        <v>80.211574362165521</v>
      </c>
      <c r="H12" s="45">
        <f t="shared" si="1"/>
        <v>-166</v>
      </c>
      <c r="I12" s="45">
        <f t="shared" si="2"/>
        <v>77</v>
      </c>
      <c r="J12" s="175">
        <f t="shared" si="3"/>
        <v>11.85286031817229</v>
      </c>
    </row>
    <row r="13" spans="1:10" ht="14.65" customHeight="1">
      <c r="A13" s="28" t="s">
        <v>33</v>
      </c>
      <c r="B13" s="291">
        <f>'[1]Tab. 2.21-6'!B14</f>
        <v>4930</v>
      </c>
      <c r="C13" s="39">
        <v>2465</v>
      </c>
      <c r="D13" s="63">
        <f t="shared" si="4"/>
        <v>50</v>
      </c>
      <c r="E13" s="39">
        <v>5186</v>
      </c>
      <c r="F13" s="39">
        <v>2615</v>
      </c>
      <c r="G13" s="63">
        <f t="shared" si="6"/>
        <v>50.424219051291942</v>
      </c>
      <c r="H13" s="55">
        <f t="shared" si="1"/>
        <v>256</v>
      </c>
      <c r="I13" s="55">
        <f t="shared" si="2"/>
        <v>150</v>
      </c>
      <c r="J13" s="174">
        <f t="shared" si="3"/>
        <v>0.42421905129194215</v>
      </c>
    </row>
    <row r="14" spans="1:10" ht="14.65" customHeight="1">
      <c r="A14" s="29" t="s">
        <v>34</v>
      </c>
      <c r="B14" s="292">
        <f>'[1]Tab. 2.21-6'!B15</f>
        <v>258</v>
      </c>
      <c r="C14" s="42">
        <v>158</v>
      </c>
      <c r="D14" s="65">
        <f t="shared" si="4"/>
        <v>61.240310077519382</v>
      </c>
      <c r="E14" s="42">
        <v>367</v>
      </c>
      <c r="F14" s="42" t="s">
        <v>53</v>
      </c>
      <c r="G14" s="42" t="s">
        <v>53</v>
      </c>
      <c r="H14" s="45">
        <f t="shared" si="1"/>
        <v>109</v>
      </c>
      <c r="I14" s="42" t="s">
        <v>53</v>
      </c>
      <c r="J14" s="42" t="s">
        <v>53</v>
      </c>
    </row>
    <row r="15" spans="1:10" ht="14.65" customHeight="1">
      <c r="A15" s="28" t="s">
        <v>35</v>
      </c>
      <c r="B15" s="291">
        <f>'[1]Tab. 2.21-6'!B16</f>
        <v>5362</v>
      </c>
      <c r="C15" s="39">
        <v>3241</v>
      </c>
      <c r="D15" s="63">
        <f t="shared" si="4"/>
        <v>60.443864229765012</v>
      </c>
      <c r="E15" s="39">
        <v>6634</v>
      </c>
      <c r="F15" s="39">
        <v>4029</v>
      </c>
      <c r="G15" s="63">
        <f t="shared" si="6"/>
        <v>60.732589689478445</v>
      </c>
      <c r="H15" s="55">
        <f t="shared" si="1"/>
        <v>1272</v>
      </c>
      <c r="I15" s="55">
        <f t="shared" si="2"/>
        <v>788</v>
      </c>
      <c r="J15" s="174">
        <f t="shared" si="3"/>
        <v>0.288725459713433</v>
      </c>
    </row>
    <row r="16" spans="1:10" ht="14.65" customHeight="1">
      <c r="A16" s="29" t="s">
        <v>36</v>
      </c>
      <c r="B16" s="292">
        <f>'[1]Tab. 2.21-6'!B17</f>
        <v>311</v>
      </c>
      <c r="C16" s="42">
        <v>159</v>
      </c>
      <c r="D16" s="65">
        <f t="shared" si="4"/>
        <v>51.125401929260448</v>
      </c>
      <c r="E16" s="42">
        <v>591</v>
      </c>
      <c r="F16" s="42">
        <v>327</v>
      </c>
      <c r="G16" s="65">
        <f t="shared" si="6"/>
        <v>55.329949238578678</v>
      </c>
      <c r="H16" s="45">
        <f t="shared" si="1"/>
        <v>280</v>
      </c>
      <c r="I16" s="45">
        <f t="shared" si="2"/>
        <v>168</v>
      </c>
      <c r="J16" s="175">
        <f t="shared" si="3"/>
        <v>4.2045473093182295</v>
      </c>
    </row>
    <row r="17" spans="1:10" ht="14.65" customHeight="1">
      <c r="A17" s="28" t="s">
        <v>37</v>
      </c>
      <c r="B17" s="291">
        <f>'[1]Tab. 2.21-6'!B18</f>
        <v>87</v>
      </c>
      <c r="C17" s="39">
        <v>46</v>
      </c>
      <c r="D17" s="63">
        <f t="shared" si="4"/>
        <v>52.873563218390807</v>
      </c>
      <c r="E17" s="39">
        <v>127</v>
      </c>
      <c r="F17" s="39">
        <v>74</v>
      </c>
      <c r="G17" s="63">
        <f t="shared" si="6"/>
        <v>58.267716535433074</v>
      </c>
      <c r="H17" s="55">
        <f t="shared" si="1"/>
        <v>40</v>
      </c>
      <c r="I17" s="55">
        <f t="shared" si="2"/>
        <v>28</v>
      </c>
      <c r="J17" s="174">
        <f t="shared" si="3"/>
        <v>5.3941533170422673</v>
      </c>
    </row>
    <row r="18" spans="1:10" ht="14.65" customHeight="1">
      <c r="A18" s="29" t="s">
        <v>38</v>
      </c>
      <c r="B18" s="292">
        <f>'[1]Tab. 2.21-6'!B19</f>
        <v>125</v>
      </c>
      <c r="C18" s="42">
        <v>57</v>
      </c>
      <c r="D18" s="65">
        <f t="shared" si="4"/>
        <v>45.6</v>
      </c>
      <c r="E18" s="42">
        <v>180</v>
      </c>
      <c r="F18" s="42">
        <v>96</v>
      </c>
      <c r="G18" s="65">
        <f t="shared" si="6"/>
        <v>53.333333333333336</v>
      </c>
      <c r="H18" s="45">
        <f t="shared" si="1"/>
        <v>55</v>
      </c>
      <c r="I18" s="45">
        <f t="shared" si="2"/>
        <v>39</v>
      </c>
      <c r="J18" s="175">
        <f t="shared" si="3"/>
        <v>7.7333333333333343</v>
      </c>
    </row>
    <row r="19" spans="1:10" ht="14.65" customHeight="1">
      <c r="A19" s="28" t="s">
        <v>39</v>
      </c>
      <c r="B19" s="291">
        <f>'[1]Tab. 2.21-6'!B20</f>
        <v>1721</v>
      </c>
      <c r="C19" s="39">
        <v>965</v>
      </c>
      <c r="D19" s="63">
        <f t="shared" si="4"/>
        <v>56.072051133062175</v>
      </c>
      <c r="E19" s="39">
        <v>2028</v>
      </c>
      <c r="F19" s="39">
        <v>1130</v>
      </c>
      <c r="G19" s="63">
        <f t="shared" si="6"/>
        <v>55.719921104536489</v>
      </c>
      <c r="H19" s="55">
        <f t="shared" si="1"/>
        <v>307</v>
      </c>
      <c r="I19" s="55">
        <f t="shared" si="2"/>
        <v>165</v>
      </c>
      <c r="J19" s="174">
        <f t="shared" si="3"/>
        <v>-0.35213002852568565</v>
      </c>
    </row>
    <row r="20" spans="1:10" ht="14.65" customHeight="1">
      <c r="A20" s="29" t="s">
        <v>40</v>
      </c>
      <c r="B20" s="292">
        <f>'[1]Tab. 2.21-6'!B21</f>
        <v>0</v>
      </c>
      <c r="C20" s="292">
        <v>0</v>
      </c>
      <c r="D20" s="239" t="s">
        <v>103</v>
      </c>
      <c r="E20" s="42">
        <v>0</v>
      </c>
      <c r="F20" s="42">
        <v>0</v>
      </c>
      <c r="G20" s="239" t="s">
        <v>103</v>
      </c>
      <c r="H20" s="45">
        <f t="shared" si="1"/>
        <v>0</v>
      </c>
      <c r="I20" s="45">
        <f t="shared" si="2"/>
        <v>0</v>
      </c>
      <c r="J20" s="239" t="s">
        <v>103</v>
      </c>
    </row>
    <row r="21" spans="1:10" ht="14.65" customHeight="1">
      <c r="A21" s="30" t="s">
        <v>41</v>
      </c>
      <c r="B21" s="291">
        <f>'[1]Tab. 2.21-6'!B22</f>
        <v>1696</v>
      </c>
      <c r="C21" s="39">
        <f t="shared" ref="C21:F21" si="7">SUM(C22:C27)</f>
        <v>717</v>
      </c>
      <c r="D21" s="63">
        <f t="shared" si="4"/>
        <v>42.275943396226417</v>
      </c>
      <c r="E21" s="39">
        <f t="shared" si="7"/>
        <v>2182</v>
      </c>
      <c r="F21" s="39">
        <f t="shared" si="7"/>
        <v>1120</v>
      </c>
      <c r="G21" s="63">
        <f t="shared" si="6"/>
        <v>51.329055912007334</v>
      </c>
      <c r="H21" s="55">
        <f t="shared" si="1"/>
        <v>486</v>
      </c>
      <c r="I21" s="55">
        <f t="shared" si="2"/>
        <v>403</v>
      </c>
      <c r="J21" s="174">
        <f t="shared" si="3"/>
        <v>9.0531125157809171</v>
      </c>
    </row>
    <row r="22" spans="1:10" ht="14.65" customHeight="1">
      <c r="A22" s="29" t="s">
        <v>42</v>
      </c>
      <c r="B22" s="292">
        <v>0</v>
      </c>
      <c r="C22" s="292">
        <v>0</v>
      </c>
      <c r="D22" s="239" t="s">
        <v>103</v>
      </c>
      <c r="E22" s="42">
        <v>29</v>
      </c>
      <c r="F22" s="42" t="s">
        <v>53</v>
      </c>
      <c r="G22" s="42" t="s">
        <v>53</v>
      </c>
      <c r="H22" s="293">
        <f t="shared" si="1"/>
        <v>29</v>
      </c>
      <c r="I22" s="42" t="s">
        <v>53</v>
      </c>
      <c r="J22" s="42" t="s">
        <v>53</v>
      </c>
    </row>
    <row r="23" spans="1:10" ht="14.65" customHeight="1">
      <c r="A23" s="28" t="s">
        <v>43</v>
      </c>
      <c r="B23" s="291">
        <v>260</v>
      </c>
      <c r="C23" s="39">
        <v>89</v>
      </c>
      <c r="D23" s="295">
        <f t="shared" si="4"/>
        <v>34.230769230769234</v>
      </c>
      <c r="E23" s="39">
        <v>323</v>
      </c>
      <c r="F23" s="39">
        <v>164</v>
      </c>
      <c r="G23" s="63">
        <f t="shared" si="6"/>
        <v>50.773993808049532</v>
      </c>
      <c r="H23" s="294">
        <f t="shared" si="1"/>
        <v>63</v>
      </c>
      <c r="I23" s="55">
        <f t="shared" si="2"/>
        <v>75</v>
      </c>
      <c r="J23" s="301">
        <f t="shared" si="3"/>
        <v>16.543224577280299</v>
      </c>
    </row>
    <row r="24" spans="1:10" ht="14.65" customHeight="1">
      <c r="A24" s="29" t="s">
        <v>44</v>
      </c>
      <c r="B24" s="292">
        <v>472</v>
      </c>
      <c r="C24" s="42">
        <v>244</v>
      </c>
      <c r="D24" s="297">
        <f t="shared" si="4"/>
        <v>51.694915254237287</v>
      </c>
      <c r="E24" s="42">
        <v>671</v>
      </c>
      <c r="F24" s="42">
        <v>407</v>
      </c>
      <c r="G24" s="65">
        <f t="shared" si="6"/>
        <v>60.655737704918032</v>
      </c>
      <c r="H24" s="293">
        <f t="shared" si="1"/>
        <v>199</v>
      </c>
      <c r="I24" s="45">
        <f t="shared" si="2"/>
        <v>163</v>
      </c>
      <c r="J24" s="302">
        <f t="shared" si="3"/>
        <v>8.9608224506807446</v>
      </c>
    </row>
    <row r="25" spans="1:10" ht="14.65" customHeight="1">
      <c r="A25" s="28" t="s">
        <v>45</v>
      </c>
      <c r="B25" s="291">
        <v>537</v>
      </c>
      <c r="C25" s="39">
        <v>228</v>
      </c>
      <c r="D25" s="295">
        <f t="shared" si="4"/>
        <v>42.458100558659218</v>
      </c>
      <c r="E25" s="39">
        <v>654</v>
      </c>
      <c r="F25" s="39">
        <v>308</v>
      </c>
      <c r="G25" s="63">
        <f t="shared" si="6"/>
        <v>47.094801223241589</v>
      </c>
      <c r="H25" s="294">
        <f t="shared" si="1"/>
        <v>117</v>
      </c>
      <c r="I25" s="55">
        <f t="shared" si="2"/>
        <v>80</v>
      </c>
      <c r="J25" s="301">
        <f t="shared" si="3"/>
        <v>4.6367006645823707</v>
      </c>
    </row>
    <row r="26" spans="1:10" ht="14.65" customHeight="1">
      <c r="A26" s="29" t="s">
        <v>46</v>
      </c>
      <c r="B26" s="292">
        <v>227</v>
      </c>
      <c r="C26" s="42">
        <v>86</v>
      </c>
      <c r="D26" s="297">
        <f t="shared" si="4"/>
        <v>37.885462555066077</v>
      </c>
      <c r="E26" s="42">
        <v>270</v>
      </c>
      <c r="F26" s="42">
        <v>134</v>
      </c>
      <c r="G26" s="65">
        <f t="shared" si="6"/>
        <v>49.629629629629626</v>
      </c>
      <c r="H26" s="293">
        <f t="shared" si="1"/>
        <v>43</v>
      </c>
      <c r="I26" s="45">
        <f t="shared" si="2"/>
        <v>48</v>
      </c>
      <c r="J26" s="302">
        <f t="shared" si="3"/>
        <v>11.744167074563549</v>
      </c>
    </row>
    <row r="27" spans="1:10" ht="14.65" customHeight="1">
      <c r="A27" s="28" t="s">
        <v>47</v>
      </c>
      <c r="B27" s="291">
        <v>200</v>
      </c>
      <c r="C27" s="39">
        <v>70</v>
      </c>
      <c r="D27" s="295">
        <f t="shared" si="4"/>
        <v>35</v>
      </c>
      <c r="E27" s="39">
        <v>235</v>
      </c>
      <c r="F27" s="39">
        <v>107</v>
      </c>
      <c r="G27" s="63">
        <f t="shared" si="6"/>
        <v>45.531914893617021</v>
      </c>
      <c r="H27" s="294">
        <f t="shared" si="1"/>
        <v>35</v>
      </c>
      <c r="I27" s="55">
        <f t="shared" si="2"/>
        <v>37</v>
      </c>
      <c r="J27" s="301">
        <f t="shared" si="3"/>
        <v>10.531914893617021</v>
      </c>
    </row>
    <row r="28" spans="1:10" ht="25.15" customHeight="1">
      <c r="A28" s="363" t="s">
        <v>127</v>
      </c>
      <c r="B28" s="363"/>
      <c r="C28" s="363"/>
      <c r="D28" s="363"/>
      <c r="E28" s="363"/>
      <c r="F28" s="363"/>
      <c r="G28" s="363"/>
      <c r="H28" s="363"/>
      <c r="I28" s="363"/>
      <c r="J28" s="363"/>
    </row>
  </sheetData>
  <mergeCells count="17">
    <mergeCell ref="A28:J28"/>
    <mergeCell ref="C7:D7"/>
    <mergeCell ref="F7:G7"/>
    <mergeCell ref="I7:J7"/>
    <mergeCell ref="B8:C8"/>
    <mergeCell ref="E8:F8"/>
    <mergeCell ref="H8:I8"/>
    <mergeCell ref="A5:A7"/>
    <mergeCell ref="B5:D5"/>
    <mergeCell ref="E5:G5"/>
    <mergeCell ref="H5:J5"/>
    <mergeCell ref="B6:B7"/>
    <mergeCell ref="C6:D6"/>
    <mergeCell ref="E6:E7"/>
    <mergeCell ref="F6:G6"/>
    <mergeCell ref="H6:H7"/>
    <mergeCell ref="I6:J6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4"/>
  <sheetViews>
    <sheetView workbookViewId="0"/>
  </sheetViews>
  <sheetFormatPr baseColWidth="10" defaultColWidth="10.81640625" defaultRowHeight="14.65" customHeight="1"/>
  <cols>
    <col min="1" max="1" width="26.81640625" style="3" customWidth="1"/>
    <col min="2" max="7" width="13.54296875" style="3" customWidth="1"/>
    <col min="8" max="16384" width="10.81640625" style="3"/>
  </cols>
  <sheetData>
    <row r="1" spans="1:7" s="5" customFormat="1" ht="20.25" customHeight="1">
      <c r="A1" s="4" t="s">
        <v>0</v>
      </c>
    </row>
    <row r="2" spans="1:7" s="2" customFormat="1" ht="14.65" customHeight="1">
      <c r="A2" s="1"/>
    </row>
    <row r="3" spans="1:7" s="2" customFormat="1" ht="14.65" customHeight="1">
      <c r="A3" s="9" t="s">
        <v>416</v>
      </c>
    </row>
    <row r="5" spans="1:7" ht="14.65" customHeight="1">
      <c r="A5" s="375" t="s">
        <v>64</v>
      </c>
      <c r="B5" s="371" t="s">
        <v>69</v>
      </c>
      <c r="C5" s="366" t="s">
        <v>27</v>
      </c>
      <c r="D5" s="366"/>
      <c r="E5" s="366"/>
      <c r="F5" s="366"/>
      <c r="G5" s="366"/>
    </row>
    <row r="6" spans="1:7" s="25" customFormat="1" ht="40.15" customHeight="1">
      <c r="A6" s="377"/>
      <c r="B6" s="371"/>
      <c r="C6" s="181" t="s">
        <v>72</v>
      </c>
      <c r="D6" s="181" t="s">
        <v>145</v>
      </c>
      <c r="E6" s="181" t="s">
        <v>146</v>
      </c>
      <c r="F6" s="181" t="s">
        <v>147</v>
      </c>
      <c r="G6" s="181" t="s">
        <v>152</v>
      </c>
    </row>
    <row r="7" spans="1:7" ht="14.65" customHeight="1">
      <c r="A7" s="8"/>
      <c r="B7" s="365">
        <v>2012</v>
      </c>
      <c r="C7" s="365"/>
      <c r="D7" s="365"/>
      <c r="E7" s="365"/>
      <c r="F7" s="365"/>
      <c r="G7" s="365"/>
    </row>
    <row r="8" spans="1:7" ht="14.65" customHeight="1" thickBot="1">
      <c r="A8" s="8"/>
      <c r="B8" s="362" t="s">
        <v>5</v>
      </c>
      <c r="C8" s="362"/>
      <c r="D8" s="362"/>
      <c r="E8" s="362"/>
      <c r="F8" s="362"/>
      <c r="G8" s="362"/>
    </row>
    <row r="9" spans="1:7" ht="14.65" customHeight="1" thickBot="1">
      <c r="A9" s="13" t="s">
        <v>1</v>
      </c>
      <c r="B9" s="191">
        <f>SUM(B10:B16)</f>
        <v>472176</v>
      </c>
      <c r="C9" s="307">
        <f t="shared" ref="C9:G9" si="0">SUM(C10:C16)</f>
        <v>84567</v>
      </c>
      <c r="D9" s="307">
        <f t="shared" si="0"/>
        <v>130558</v>
      </c>
      <c r="E9" s="307">
        <f t="shared" si="0"/>
        <v>77325</v>
      </c>
      <c r="F9" s="307">
        <f t="shared" si="0"/>
        <v>179726</v>
      </c>
      <c r="G9" s="307">
        <f t="shared" si="0"/>
        <v>372877</v>
      </c>
    </row>
    <row r="10" spans="1:7" ht="14.65" customHeight="1" thickBot="1">
      <c r="A10" s="14" t="s">
        <v>83</v>
      </c>
      <c r="B10" s="42">
        <f>SUM(C10:F10)</f>
        <v>148207</v>
      </c>
      <c r="C10" s="292">
        <v>25525</v>
      </c>
      <c r="D10" s="292">
        <v>42099</v>
      </c>
      <c r="E10" s="292">
        <v>24020</v>
      </c>
      <c r="F10" s="292">
        <v>56563</v>
      </c>
      <c r="G10" s="292">
        <v>114588</v>
      </c>
    </row>
    <row r="11" spans="1:7" ht="14.65" customHeight="1" thickBot="1">
      <c r="A11" s="81" t="s">
        <v>84</v>
      </c>
      <c r="B11" s="39">
        <f t="shared" ref="B11:B16" si="1">SUM(C11:F11)</f>
        <v>64702</v>
      </c>
      <c r="C11" s="291">
        <v>12066</v>
      </c>
      <c r="D11" s="291">
        <v>21145</v>
      </c>
      <c r="E11" s="291">
        <v>9828</v>
      </c>
      <c r="F11" s="291">
        <v>21663</v>
      </c>
      <c r="G11" s="291">
        <v>47064</v>
      </c>
    </row>
    <row r="12" spans="1:7" ht="14.65" customHeight="1" thickBot="1">
      <c r="A12" s="82" t="s">
        <v>110</v>
      </c>
      <c r="B12" s="42">
        <f t="shared" si="1"/>
        <v>59475</v>
      </c>
      <c r="C12" s="292">
        <v>16237</v>
      </c>
      <c r="D12" s="292">
        <v>22056</v>
      </c>
      <c r="E12" s="292">
        <v>7633</v>
      </c>
      <c r="F12" s="292">
        <v>13549</v>
      </c>
      <c r="G12" s="292">
        <v>32215</v>
      </c>
    </row>
    <row r="13" spans="1:7" ht="14.65" customHeight="1" thickBot="1">
      <c r="A13" s="83" t="s">
        <v>8</v>
      </c>
      <c r="B13" s="39">
        <f t="shared" si="1"/>
        <v>27854</v>
      </c>
      <c r="C13" s="291">
        <v>3150</v>
      </c>
      <c r="D13" s="291">
        <v>6165</v>
      </c>
      <c r="E13" s="291">
        <v>4593</v>
      </c>
      <c r="F13" s="291">
        <v>13946</v>
      </c>
      <c r="G13" s="291">
        <v>25523</v>
      </c>
    </row>
    <row r="14" spans="1:7" ht="14.65" customHeight="1" thickBot="1">
      <c r="A14" s="14" t="s">
        <v>51</v>
      </c>
      <c r="B14" s="42">
        <f t="shared" si="1"/>
        <v>59280</v>
      </c>
      <c r="C14" s="292">
        <v>6405</v>
      </c>
      <c r="D14" s="292">
        <v>12777</v>
      </c>
      <c r="E14" s="292">
        <v>8508</v>
      </c>
      <c r="F14" s="292">
        <v>31590</v>
      </c>
      <c r="G14" s="292">
        <v>55761</v>
      </c>
    </row>
    <row r="15" spans="1:7" ht="14.65" customHeight="1" thickBot="1">
      <c r="A15" s="84" t="s">
        <v>9</v>
      </c>
      <c r="B15" s="39">
        <f t="shared" si="1"/>
        <v>15668</v>
      </c>
      <c r="C15" s="291">
        <v>2347</v>
      </c>
      <c r="D15" s="291">
        <v>3736</v>
      </c>
      <c r="E15" s="291">
        <v>2743</v>
      </c>
      <c r="F15" s="291">
        <v>6842</v>
      </c>
      <c r="G15" s="291">
        <v>13639</v>
      </c>
    </row>
    <row r="16" spans="1:7" ht="14.65" customHeight="1" thickBot="1">
      <c r="A16" s="85" t="s">
        <v>6</v>
      </c>
      <c r="B16" s="42">
        <f t="shared" si="1"/>
        <v>96990</v>
      </c>
      <c r="C16" s="292">
        <v>18837</v>
      </c>
      <c r="D16" s="292">
        <v>22580</v>
      </c>
      <c r="E16" s="292">
        <v>20000</v>
      </c>
      <c r="F16" s="292">
        <v>35573</v>
      </c>
      <c r="G16" s="292">
        <v>84087</v>
      </c>
    </row>
    <row r="17" spans="1:7" ht="14.65" customHeight="1" thickBot="1">
      <c r="A17" s="8"/>
      <c r="B17" s="362" t="s">
        <v>48</v>
      </c>
      <c r="C17" s="362"/>
      <c r="D17" s="362"/>
      <c r="E17" s="362"/>
      <c r="F17" s="362"/>
      <c r="G17" s="362"/>
    </row>
    <row r="18" spans="1:7" ht="14.65" customHeight="1" thickBot="1">
      <c r="A18" s="13" t="s">
        <v>1</v>
      </c>
      <c r="B18" s="192">
        <f>B9*100/$B9</f>
        <v>100</v>
      </c>
      <c r="C18" s="190">
        <f t="shared" ref="C18:G18" si="2">C9*100/$B9</f>
        <v>17.910058961065367</v>
      </c>
      <c r="D18" s="190">
        <f t="shared" si="2"/>
        <v>27.650282945342415</v>
      </c>
      <c r="E18" s="190">
        <f t="shared" si="2"/>
        <v>16.376308833994106</v>
      </c>
      <c r="F18" s="190">
        <f t="shared" si="2"/>
        <v>38.063349259598112</v>
      </c>
      <c r="G18" s="190">
        <f t="shared" si="2"/>
        <v>78.9699179966792</v>
      </c>
    </row>
    <row r="19" spans="1:7" ht="14.65" customHeight="1" thickBot="1">
      <c r="A19" s="14" t="s">
        <v>83</v>
      </c>
      <c r="B19" s="185">
        <f t="shared" ref="B19:G19" si="3">B10*100/$B10</f>
        <v>100</v>
      </c>
      <c r="C19" s="65">
        <f t="shared" si="3"/>
        <v>17.222533348627259</v>
      </c>
      <c r="D19" s="65">
        <f t="shared" si="3"/>
        <v>28.40554089887792</v>
      </c>
      <c r="E19" s="65">
        <f t="shared" si="3"/>
        <v>16.207061744721909</v>
      </c>
      <c r="F19" s="65">
        <f t="shared" si="3"/>
        <v>38.164864007772913</v>
      </c>
      <c r="G19" s="65">
        <f t="shared" si="3"/>
        <v>77.316186145053877</v>
      </c>
    </row>
    <row r="20" spans="1:7" ht="14.65" customHeight="1" thickBot="1">
      <c r="A20" s="81" t="s">
        <v>84</v>
      </c>
      <c r="B20" s="184">
        <f t="shared" ref="B20:G20" si="4">B11*100/$B11</f>
        <v>100</v>
      </c>
      <c r="C20" s="63">
        <f t="shared" si="4"/>
        <v>18.648573459862138</v>
      </c>
      <c r="D20" s="63">
        <f t="shared" si="4"/>
        <v>32.68059719946833</v>
      </c>
      <c r="E20" s="63">
        <f t="shared" si="4"/>
        <v>15.189638651046335</v>
      </c>
      <c r="F20" s="63">
        <f t="shared" si="4"/>
        <v>33.481190689623197</v>
      </c>
      <c r="G20" s="63">
        <f t="shared" si="4"/>
        <v>72.739637105499057</v>
      </c>
    </row>
    <row r="21" spans="1:7" ht="14.65" customHeight="1" thickBot="1">
      <c r="A21" s="82" t="s">
        <v>110</v>
      </c>
      <c r="B21" s="185">
        <f t="shared" ref="B21:G21" si="5">B12*100/$B12</f>
        <v>100</v>
      </c>
      <c r="C21" s="65">
        <f t="shared" si="5"/>
        <v>27.300546448087431</v>
      </c>
      <c r="D21" s="65">
        <f t="shared" si="5"/>
        <v>37.084489281210594</v>
      </c>
      <c r="E21" s="65">
        <f t="shared" si="5"/>
        <v>12.833963850357293</v>
      </c>
      <c r="F21" s="65">
        <f t="shared" si="5"/>
        <v>22.781000420344682</v>
      </c>
      <c r="G21" s="65">
        <f t="shared" si="5"/>
        <v>54.165615804960069</v>
      </c>
    </row>
    <row r="22" spans="1:7" ht="14.65" customHeight="1" thickBot="1">
      <c r="A22" s="83" t="s">
        <v>8</v>
      </c>
      <c r="B22" s="184">
        <f t="shared" ref="B22:G22" si="6">B13*100/$B13</f>
        <v>100</v>
      </c>
      <c r="C22" s="63">
        <f t="shared" si="6"/>
        <v>11.308968191283119</v>
      </c>
      <c r="D22" s="63">
        <f t="shared" si="6"/>
        <v>22.133266317225534</v>
      </c>
      <c r="E22" s="63">
        <f t="shared" si="6"/>
        <v>16.489552667480435</v>
      </c>
      <c r="F22" s="63">
        <f t="shared" si="6"/>
        <v>50.068212824010914</v>
      </c>
      <c r="G22" s="63">
        <f t="shared" si="6"/>
        <v>91.631363538450486</v>
      </c>
    </row>
    <row r="23" spans="1:7" ht="14.65" customHeight="1" thickBot="1">
      <c r="A23" s="14" t="s">
        <v>51</v>
      </c>
      <c r="B23" s="185">
        <f t="shared" ref="B23:G23" si="7">B14*100/$B14</f>
        <v>100</v>
      </c>
      <c r="C23" s="65">
        <f t="shared" si="7"/>
        <v>10.804655870445345</v>
      </c>
      <c r="D23" s="65">
        <f t="shared" si="7"/>
        <v>21.553643724696357</v>
      </c>
      <c r="E23" s="65">
        <f t="shared" si="7"/>
        <v>14.352226720647772</v>
      </c>
      <c r="F23" s="65">
        <f t="shared" si="7"/>
        <v>53.289473684210527</v>
      </c>
      <c r="G23" s="65">
        <f t="shared" si="7"/>
        <v>94.063765182186231</v>
      </c>
    </row>
    <row r="24" spans="1:7" ht="14.65" customHeight="1" thickBot="1">
      <c r="A24" s="84" t="s">
        <v>9</v>
      </c>
      <c r="B24" s="184">
        <f t="shared" ref="B24:G24" si="8">B15*100/$B15</f>
        <v>100</v>
      </c>
      <c r="C24" s="63">
        <f t="shared" si="8"/>
        <v>14.979576206280317</v>
      </c>
      <c r="D24" s="63">
        <f t="shared" si="8"/>
        <v>23.844779167730405</v>
      </c>
      <c r="E24" s="63">
        <f t="shared" si="8"/>
        <v>17.507020679091141</v>
      </c>
      <c r="F24" s="63">
        <f t="shared" si="8"/>
        <v>43.668623946898137</v>
      </c>
      <c r="G24" s="63">
        <f t="shared" si="8"/>
        <v>87.050038294613231</v>
      </c>
    </row>
    <row r="25" spans="1:7" ht="14.65" customHeight="1" thickBot="1">
      <c r="A25" s="85" t="s">
        <v>6</v>
      </c>
      <c r="B25" s="185">
        <f t="shared" ref="B25:G25" si="9">B16*100/$B16</f>
        <v>100</v>
      </c>
      <c r="C25" s="65">
        <f t="shared" si="9"/>
        <v>19.421589854624187</v>
      </c>
      <c r="D25" s="65">
        <f t="shared" si="9"/>
        <v>23.280750592844623</v>
      </c>
      <c r="E25" s="65">
        <f t="shared" si="9"/>
        <v>20.620682544592228</v>
      </c>
      <c r="F25" s="65">
        <f t="shared" si="9"/>
        <v>36.676977007938966</v>
      </c>
      <c r="G25" s="65">
        <f t="shared" si="9"/>
        <v>86.696566656356325</v>
      </c>
    </row>
    <row r="26" spans="1:7" ht="14.65" customHeight="1">
      <c r="A26" s="8"/>
      <c r="B26" s="365">
        <v>2015</v>
      </c>
      <c r="C26" s="365"/>
      <c r="D26" s="365"/>
      <c r="E26" s="365"/>
      <c r="F26" s="365"/>
      <c r="G26" s="365"/>
    </row>
    <row r="27" spans="1:7" ht="14.65" customHeight="1" thickBot="1">
      <c r="A27" s="8"/>
      <c r="B27" s="362" t="s">
        <v>5</v>
      </c>
      <c r="C27" s="362"/>
      <c r="D27" s="362"/>
      <c r="E27" s="362"/>
      <c r="F27" s="362"/>
      <c r="G27" s="362"/>
    </row>
    <row r="28" spans="1:7" ht="14.65" customHeight="1" thickBot="1">
      <c r="A28" s="13" t="s">
        <v>1</v>
      </c>
      <c r="B28" s="191">
        <f>SUM(B29:B35)</f>
        <v>593639</v>
      </c>
      <c r="C28" s="191">
        <f t="shared" ref="C28" si="10">SUM(C29:C35)</f>
        <v>89470</v>
      </c>
      <c r="D28" s="191">
        <f t="shared" ref="D28" si="11">SUM(D29:D35)</f>
        <v>168793</v>
      </c>
      <c r="E28" s="191">
        <f t="shared" ref="E28" si="12">SUM(E29:E35)</f>
        <v>107312</v>
      </c>
      <c r="F28" s="191">
        <f t="shared" ref="F28" si="13">SUM(F29:F35)</f>
        <v>228064</v>
      </c>
      <c r="G28" s="191">
        <f t="shared" ref="G28" si="14">SUM(G29:G35)</f>
        <v>482073</v>
      </c>
    </row>
    <row r="29" spans="1:7" ht="14.65" customHeight="1" thickBot="1">
      <c r="A29" s="14" t="s">
        <v>83</v>
      </c>
      <c r="B29" s="42">
        <f>SUM(C29:F29)</f>
        <v>183447</v>
      </c>
      <c r="C29" s="42">
        <v>24890</v>
      </c>
      <c r="D29" s="42">
        <v>56296</v>
      </c>
      <c r="E29" s="42">
        <v>33859</v>
      </c>
      <c r="F29" s="42">
        <v>68402</v>
      </c>
      <c r="G29" s="292">
        <v>145833</v>
      </c>
    </row>
    <row r="30" spans="1:7" ht="14.65" customHeight="1" thickBot="1">
      <c r="A30" s="81" t="s">
        <v>84</v>
      </c>
      <c r="B30" s="39">
        <f t="shared" ref="B30:B35" si="15">SUM(C30:F30)</f>
        <v>85220</v>
      </c>
      <c r="C30" s="39">
        <v>13249</v>
      </c>
      <c r="D30" s="39">
        <v>27665</v>
      </c>
      <c r="E30" s="39">
        <v>15387</v>
      </c>
      <c r="F30" s="39">
        <v>28919</v>
      </c>
      <c r="G30" s="291">
        <v>65202</v>
      </c>
    </row>
    <row r="31" spans="1:7" ht="14.65" customHeight="1" thickBot="1">
      <c r="A31" s="82" t="s">
        <v>110</v>
      </c>
      <c r="B31" s="42">
        <f t="shared" si="15"/>
        <v>80017</v>
      </c>
      <c r="C31" s="42">
        <v>17824</v>
      </c>
      <c r="D31" s="42">
        <v>30443</v>
      </c>
      <c r="E31" s="42">
        <v>10756</v>
      </c>
      <c r="F31" s="42">
        <v>20994</v>
      </c>
      <c r="G31" s="292">
        <v>48428</v>
      </c>
    </row>
    <row r="32" spans="1:7" ht="14.65" customHeight="1" thickBot="1">
      <c r="A32" s="83" t="s">
        <v>8</v>
      </c>
      <c r="B32" s="39">
        <f t="shared" si="15"/>
        <v>34127</v>
      </c>
      <c r="C32" s="39">
        <v>3218</v>
      </c>
      <c r="D32" s="39">
        <v>8187</v>
      </c>
      <c r="E32" s="39">
        <v>5869</v>
      </c>
      <c r="F32" s="39">
        <v>16853</v>
      </c>
      <c r="G32" s="291">
        <v>31147</v>
      </c>
    </row>
    <row r="33" spans="1:7" ht="14.65" customHeight="1" thickBot="1">
      <c r="A33" s="14" t="s">
        <v>51</v>
      </c>
      <c r="B33" s="42">
        <f t="shared" si="15"/>
        <v>69936</v>
      </c>
      <c r="C33" s="42">
        <v>6975</v>
      </c>
      <c r="D33" s="42">
        <v>14949</v>
      </c>
      <c r="E33" s="42">
        <v>10794</v>
      </c>
      <c r="F33" s="42">
        <v>37218</v>
      </c>
      <c r="G33" s="292">
        <v>66141</v>
      </c>
    </row>
    <row r="34" spans="1:7" ht="14.65" customHeight="1" thickBot="1">
      <c r="A34" s="84" t="s">
        <v>9</v>
      </c>
      <c r="B34" s="39">
        <f t="shared" si="15"/>
        <v>19899</v>
      </c>
      <c r="C34" s="39">
        <v>2690</v>
      </c>
      <c r="D34" s="39">
        <v>4900</v>
      </c>
      <c r="E34" s="39">
        <v>3738</v>
      </c>
      <c r="F34" s="39">
        <v>8571</v>
      </c>
      <c r="G34" s="291">
        <v>17601</v>
      </c>
    </row>
    <row r="35" spans="1:7" ht="14.65" customHeight="1" thickBot="1">
      <c r="A35" s="85" t="s">
        <v>6</v>
      </c>
      <c r="B35" s="42">
        <f t="shared" si="15"/>
        <v>120993</v>
      </c>
      <c r="C35" s="42">
        <v>20624</v>
      </c>
      <c r="D35" s="42">
        <v>26353</v>
      </c>
      <c r="E35" s="42">
        <v>26909</v>
      </c>
      <c r="F35" s="42">
        <v>47107</v>
      </c>
      <c r="G35" s="292">
        <v>107721</v>
      </c>
    </row>
    <row r="36" spans="1:7" ht="14.65" customHeight="1" thickBot="1">
      <c r="A36" s="8"/>
      <c r="B36" s="362" t="s">
        <v>48</v>
      </c>
      <c r="C36" s="362"/>
      <c r="D36" s="362"/>
      <c r="E36" s="362"/>
      <c r="F36" s="362"/>
      <c r="G36" s="362"/>
    </row>
    <row r="37" spans="1:7" ht="14.65" customHeight="1" thickBot="1">
      <c r="A37" s="13" t="s">
        <v>1</v>
      </c>
      <c r="B37" s="192">
        <f>B28*100/$B28</f>
        <v>100</v>
      </c>
      <c r="C37" s="190">
        <f t="shared" ref="C37:G37" si="16">C28*100/$B28</f>
        <v>15.071449146703637</v>
      </c>
      <c r="D37" s="190">
        <f t="shared" si="16"/>
        <v>28.433610325467161</v>
      </c>
      <c r="E37" s="190">
        <f t="shared" si="16"/>
        <v>18.076979443736008</v>
      </c>
      <c r="F37" s="306">
        <f t="shared" si="16"/>
        <v>38.417961084093193</v>
      </c>
      <c r="G37" s="190">
        <f t="shared" si="16"/>
        <v>81.206423432422739</v>
      </c>
    </row>
    <row r="38" spans="1:7" ht="14.65" customHeight="1" thickBot="1">
      <c r="A38" s="14" t="s">
        <v>83</v>
      </c>
      <c r="B38" s="185">
        <f t="shared" ref="B38:G38" si="17">B29*100/$B29</f>
        <v>100</v>
      </c>
      <c r="C38" s="65">
        <f t="shared" si="17"/>
        <v>13.567951506429649</v>
      </c>
      <c r="D38" s="65">
        <f t="shared" si="17"/>
        <v>30.687882603694799</v>
      </c>
      <c r="E38" s="65">
        <f t="shared" si="17"/>
        <v>18.457102051273665</v>
      </c>
      <c r="F38" s="65">
        <f t="shared" si="17"/>
        <v>37.287063838601888</v>
      </c>
      <c r="G38" s="65">
        <f t="shared" si="17"/>
        <v>79.495985216438541</v>
      </c>
    </row>
    <row r="39" spans="1:7" ht="14.65" customHeight="1" thickBot="1">
      <c r="A39" s="81" t="s">
        <v>84</v>
      </c>
      <c r="B39" s="184">
        <f t="shared" ref="B39:G39" si="18">B30*100/$B30</f>
        <v>100</v>
      </c>
      <c r="C39" s="63">
        <f t="shared" si="18"/>
        <v>15.546819995306267</v>
      </c>
      <c r="D39" s="63">
        <f t="shared" si="18"/>
        <v>32.463036845810841</v>
      </c>
      <c r="E39" s="63">
        <f t="shared" si="18"/>
        <v>18.055620746303685</v>
      </c>
      <c r="F39" s="63">
        <f t="shared" si="18"/>
        <v>33.934522412579206</v>
      </c>
      <c r="G39" s="63">
        <f t="shared" si="18"/>
        <v>76.510208871157005</v>
      </c>
    </row>
    <row r="40" spans="1:7" ht="14.65" customHeight="1" thickBot="1">
      <c r="A40" s="82" t="s">
        <v>110</v>
      </c>
      <c r="B40" s="185">
        <f t="shared" ref="B40:G40" si="19">B31*100/$B31</f>
        <v>100</v>
      </c>
      <c r="C40" s="65">
        <f t="shared" si="19"/>
        <v>22.275266505867503</v>
      </c>
      <c r="D40" s="65">
        <f t="shared" si="19"/>
        <v>38.045665296124575</v>
      </c>
      <c r="E40" s="65">
        <f t="shared" si="19"/>
        <v>13.442143544496794</v>
      </c>
      <c r="F40" s="65">
        <f t="shared" si="19"/>
        <v>26.236924653511128</v>
      </c>
      <c r="G40" s="65">
        <f t="shared" si="19"/>
        <v>60.522139045452839</v>
      </c>
    </row>
    <row r="41" spans="1:7" ht="14.65" customHeight="1" thickBot="1">
      <c r="A41" s="83" t="s">
        <v>8</v>
      </c>
      <c r="B41" s="184">
        <f t="shared" ref="B41:G41" si="20">B32*100/$B32</f>
        <v>100</v>
      </c>
      <c r="C41" s="63">
        <f t="shared" si="20"/>
        <v>9.4294839862865185</v>
      </c>
      <c r="D41" s="63">
        <f t="shared" si="20"/>
        <v>23.989802795440561</v>
      </c>
      <c r="E41" s="63">
        <f t="shared" si="20"/>
        <v>17.197526884871216</v>
      </c>
      <c r="F41" s="63">
        <f t="shared" si="20"/>
        <v>49.383186333401703</v>
      </c>
      <c r="G41" s="63">
        <f t="shared" si="20"/>
        <v>91.267911038180912</v>
      </c>
    </row>
    <row r="42" spans="1:7" ht="14.65" customHeight="1" thickBot="1">
      <c r="A42" s="14" t="s">
        <v>51</v>
      </c>
      <c r="B42" s="185">
        <f t="shared" ref="B42:G42" si="21">B33*100/$B33</f>
        <v>100</v>
      </c>
      <c r="C42" s="65">
        <f t="shared" si="21"/>
        <v>9.9734042553191493</v>
      </c>
      <c r="D42" s="65">
        <f t="shared" si="21"/>
        <v>21.375257378174332</v>
      </c>
      <c r="E42" s="65">
        <f t="shared" si="21"/>
        <v>15.434111187371311</v>
      </c>
      <c r="F42" s="65">
        <f t="shared" si="21"/>
        <v>53.217227179135207</v>
      </c>
      <c r="G42" s="65">
        <f t="shared" si="21"/>
        <v>94.57361015785861</v>
      </c>
    </row>
    <row r="43" spans="1:7" ht="14.65" customHeight="1" thickBot="1">
      <c r="A43" s="84" t="s">
        <v>9</v>
      </c>
      <c r="B43" s="184">
        <f t="shared" ref="B43:G43" si="22">B34*100/$B34</f>
        <v>100</v>
      </c>
      <c r="C43" s="63">
        <f t="shared" si="22"/>
        <v>13.518267249610533</v>
      </c>
      <c r="D43" s="63">
        <f t="shared" si="22"/>
        <v>24.624352982561938</v>
      </c>
      <c r="E43" s="63">
        <f t="shared" si="22"/>
        <v>18.784863560982963</v>
      </c>
      <c r="F43" s="63">
        <f t="shared" si="22"/>
        <v>43.072516206844568</v>
      </c>
      <c r="G43" s="63">
        <f t="shared" si="22"/>
        <v>88.451680988994426</v>
      </c>
    </row>
    <row r="44" spans="1:7" ht="14.65" customHeight="1" thickBot="1">
      <c r="A44" s="85" t="s">
        <v>6</v>
      </c>
      <c r="B44" s="185">
        <f t="shared" ref="B44:G44" si="23">B35*100/$B35</f>
        <v>100</v>
      </c>
      <c r="C44" s="65">
        <f t="shared" si="23"/>
        <v>17.045614209086477</v>
      </c>
      <c r="D44" s="65">
        <f t="shared" si="23"/>
        <v>21.780598877621021</v>
      </c>
      <c r="E44" s="65">
        <f t="shared" si="23"/>
        <v>22.240129594274048</v>
      </c>
      <c r="F44" s="65">
        <f t="shared" si="23"/>
        <v>38.933657319018458</v>
      </c>
      <c r="G44" s="65">
        <f t="shared" si="23"/>
        <v>89.030770375145664</v>
      </c>
    </row>
    <row r="45" spans="1:7" ht="14.65" customHeight="1">
      <c r="A45" s="8"/>
      <c r="B45" s="365" t="s">
        <v>214</v>
      </c>
      <c r="C45" s="365"/>
      <c r="D45" s="365"/>
      <c r="E45" s="365"/>
      <c r="F45" s="365"/>
      <c r="G45" s="365"/>
    </row>
    <row r="46" spans="1:7" ht="14.65" customHeight="1" thickBot="1">
      <c r="A46" s="8"/>
      <c r="B46" s="362" t="s">
        <v>5</v>
      </c>
      <c r="C46" s="362"/>
      <c r="D46" s="362"/>
      <c r="E46" s="362"/>
      <c r="F46" s="362"/>
      <c r="G46" s="362"/>
    </row>
    <row r="47" spans="1:7" ht="14.65" customHeight="1" thickBot="1">
      <c r="A47" s="13" t="s">
        <v>1</v>
      </c>
      <c r="B47" s="194">
        <f>B28-B9</f>
        <v>121463</v>
      </c>
      <c r="C47" s="194">
        <f t="shared" ref="C47:G47" si="24">C28-C9</f>
        <v>4903</v>
      </c>
      <c r="D47" s="194">
        <f t="shared" si="24"/>
        <v>38235</v>
      </c>
      <c r="E47" s="194">
        <f t="shared" si="24"/>
        <v>29987</v>
      </c>
      <c r="F47" s="194">
        <f t="shared" si="24"/>
        <v>48338</v>
      </c>
      <c r="G47" s="194">
        <f t="shared" si="24"/>
        <v>109196</v>
      </c>
    </row>
    <row r="48" spans="1:7" ht="14.65" customHeight="1" thickBot="1">
      <c r="A48" s="14" t="s">
        <v>83</v>
      </c>
      <c r="B48" s="45">
        <f t="shared" ref="B48:G48" si="25">B29-B10</f>
        <v>35240</v>
      </c>
      <c r="C48" s="45">
        <f t="shared" si="25"/>
        <v>-635</v>
      </c>
      <c r="D48" s="45">
        <f t="shared" si="25"/>
        <v>14197</v>
      </c>
      <c r="E48" s="45">
        <f t="shared" si="25"/>
        <v>9839</v>
      </c>
      <c r="F48" s="45">
        <f t="shared" si="25"/>
        <v>11839</v>
      </c>
      <c r="G48" s="45">
        <f t="shared" si="25"/>
        <v>31245</v>
      </c>
    </row>
    <row r="49" spans="1:7" ht="14.65" customHeight="1" thickBot="1">
      <c r="A49" s="81" t="s">
        <v>84</v>
      </c>
      <c r="B49" s="55">
        <f t="shared" ref="B49:G49" si="26">B30-B11</f>
        <v>20518</v>
      </c>
      <c r="C49" s="55">
        <f t="shared" si="26"/>
        <v>1183</v>
      </c>
      <c r="D49" s="55">
        <f t="shared" si="26"/>
        <v>6520</v>
      </c>
      <c r="E49" s="55">
        <f t="shared" si="26"/>
        <v>5559</v>
      </c>
      <c r="F49" s="55">
        <f t="shared" si="26"/>
        <v>7256</v>
      </c>
      <c r="G49" s="55">
        <f t="shared" si="26"/>
        <v>18138</v>
      </c>
    </row>
    <row r="50" spans="1:7" ht="14.65" customHeight="1" thickBot="1">
      <c r="A50" s="82" t="s">
        <v>110</v>
      </c>
      <c r="B50" s="45">
        <f t="shared" ref="B50:G50" si="27">B31-B12</f>
        <v>20542</v>
      </c>
      <c r="C50" s="45">
        <f t="shared" si="27"/>
        <v>1587</v>
      </c>
      <c r="D50" s="45">
        <f t="shared" si="27"/>
        <v>8387</v>
      </c>
      <c r="E50" s="45">
        <f t="shared" si="27"/>
        <v>3123</v>
      </c>
      <c r="F50" s="45">
        <f t="shared" si="27"/>
        <v>7445</v>
      </c>
      <c r="G50" s="45">
        <f t="shared" si="27"/>
        <v>16213</v>
      </c>
    </row>
    <row r="51" spans="1:7" ht="14.65" customHeight="1" thickBot="1">
      <c r="A51" s="83" t="s">
        <v>8</v>
      </c>
      <c r="B51" s="55">
        <f t="shared" ref="B51:G51" si="28">B32-B13</f>
        <v>6273</v>
      </c>
      <c r="C51" s="55">
        <f t="shared" si="28"/>
        <v>68</v>
      </c>
      <c r="D51" s="55">
        <f t="shared" si="28"/>
        <v>2022</v>
      </c>
      <c r="E51" s="55">
        <f t="shared" si="28"/>
        <v>1276</v>
      </c>
      <c r="F51" s="55">
        <f t="shared" si="28"/>
        <v>2907</v>
      </c>
      <c r="G51" s="55">
        <f t="shared" si="28"/>
        <v>5624</v>
      </c>
    </row>
    <row r="52" spans="1:7" ht="14.65" customHeight="1" thickBot="1">
      <c r="A52" s="14" t="s">
        <v>51</v>
      </c>
      <c r="B52" s="45">
        <f t="shared" ref="B52:G52" si="29">B33-B14</f>
        <v>10656</v>
      </c>
      <c r="C52" s="45">
        <f t="shared" si="29"/>
        <v>570</v>
      </c>
      <c r="D52" s="45">
        <f t="shared" si="29"/>
        <v>2172</v>
      </c>
      <c r="E52" s="45">
        <f t="shared" si="29"/>
        <v>2286</v>
      </c>
      <c r="F52" s="45">
        <f t="shared" si="29"/>
        <v>5628</v>
      </c>
      <c r="G52" s="45">
        <f t="shared" si="29"/>
        <v>10380</v>
      </c>
    </row>
    <row r="53" spans="1:7" ht="14.65" customHeight="1" thickBot="1">
      <c r="A53" s="84" t="s">
        <v>9</v>
      </c>
      <c r="B53" s="55">
        <f t="shared" ref="B53:G53" si="30">B34-B15</f>
        <v>4231</v>
      </c>
      <c r="C53" s="55">
        <f t="shared" si="30"/>
        <v>343</v>
      </c>
      <c r="D53" s="55">
        <f t="shared" si="30"/>
        <v>1164</v>
      </c>
      <c r="E53" s="55">
        <f t="shared" si="30"/>
        <v>995</v>
      </c>
      <c r="F53" s="55">
        <f t="shared" si="30"/>
        <v>1729</v>
      </c>
      <c r="G53" s="55">
        <f t="shared" si="30"/>
        <v>3962</v>
      </c>
    </row>
    <row r="54" spans="1:7" ht="14.65" customHeight="1" thickBot="1">
      <c r="A54" s="85" t="s">
        <v>6</v>
      </c>
      <c r="B54" s="45">
        <f t="shared" ref="B54:G54" si="31">B35-B16</f>
        <v>24003</v>
      </c>
      <c r="C54" s="45">
        <f t="shared" si="31"/>
        <v>1787</v>
      </c>
      <c r="D54" s="45">
        <f t="shared" si="31"/>
        <v>3773</v>
      </c>
      <c r="E54" s="45">
        <f t="shared" si="31"/>
        <v>6909</v>
      </c>
      <c r="F54" s="45">
        <f t="shared" si="31"/>
        <v>11534</v>
      </c>
      <c r="G54" s="45">
        <f t="shared" si="31"/>
        <v>23634</v>
      </c>
    </row>
    <row r="55" spans="1:7" ht="14.65" customHeight="1" thickBot="1">
      <c r="A55" s="8"/>
      <c r="B55" s="362" t="s">
        <v>124</v>
      </c>
      <c r="C55" s="362"/>
      <c r="D55" s="362"/>
      <c r="E55" s="362"/>
      <c r="F55" s="362"/>
      <c r="G55" s="362"/>
    </row>
    <row r="56" spans="1:7" ht="14.65" customHeight="1" thickBot="1">
      <c r="A56" s="13" t="s">
        <v>1</v>
      </c>
      <c r="B56" s="314" t="s">
        <v>103</v>
      </c>
      <c r="C56" s="193">
        <f t="shared" ref="C56:G56" si="32">C37-C18</f>
        <v>-2.83860981436173</v>
      </c>
      <c r="D56" s="193">
        <f t="shared" si="32"/>
        <v>0.78332738012474579</v>
      </c>
      <c r="E56" s="193">
        <f t="shared" si="32"/>
        <v>1.700670609741902</v>
      </c>
      <c r="F56" s="193">
        <f t="shared" si="32"/>
        <v>0.35461182449508044</v>
      </c>
      <c r="G56" s="193">
        <f t="shared" si="32"/>
        <v>2.2365054357435383</v>
      </c>
    </row>
    <row r="57" spans="1:7" ht="14.65" customHeight="1" thickBot="1">
      <c r="A57" s="14" t="s">
        <v>83</v>
      </c>
      <c r="B57" s="250" t="s">
        <v>103</v>
      </c>
      <c r="C57" s="57">
        <f t="shared" ref="C57:G57" si="33">C38-C19</f>
        <v>-3.6545818421976097</v>
      </c>
      <c r="D57" s="57">
        <f t="shared" si="33"/>
        <v>2.2823417048168793</v>
      </c>
      <c r="E57" s="57">
        <f t="shared" si="33"/>
        <v>2.2500403065517567</v>
      </c>
      <c r="F57" s="57">
        <f t="shared" si="33"/>
        <v>-0.87780016917102444</v>
      </c>
      <c r="G57" s="57">
        <f t="shared" si="33"/>
        <v>2.1797990713846644</v>
      </c>
    </row>
    <row r="58" spans="1:7" ht="14.65" customHeight="1" thickBot="1">
      <c r="A58" s="81" t="s">
        <v>84</v>
      </c>
      <c r="B58" s="249" t="s">
        <v>103</v>
      </c>
      <c r="C58" s="56">
        <f t="shared" ref="C58:G58" si="34">C39-C20</f>
        <v>-3.1017534645558715</v>
      </c>
      <c r="D58" s="56">
        <f t="shared" si="34"/>
        <v>-0.21756035365748971</v>
      </c>
      <c r="E58" s="56">
        <f t="shared" si="34"/>
        <v>2.8659820952573494</v>
      </c>
      <c r="F58" s="56">
        <f t="shared" si="34"/>
        <v>0.45333172295600832</v>
      </c>
      <c r="G58" s="56">
        <f t="shared" si="34"/>
        <v>3.770571765657948</v>
      </c>
    </row>
    <row r="59" spans="1:7" ht="14.65" customHeight="1" thickBot="1">
      <c r="A59" s="82" t="s">
        <v>110</v>
      </c>
      <c r="B59" s="250" t="s">
        <v>103</v>
      </c>
      <c r="C59" s="57">
        <f t="shared" ref="C59:G59" si="35">C40-C21</f>
        <v>-5.0252799422199281</v>
      </c>
      <c r="D59" s="57">
        <f t="shared" si="35"/>
        <v>0.96117601491398119</v>
      </c>
      <c r="E59" s="57">
        <f t="shared" si="35"/>
        <v>0.60817969413950124</v>
      </c>
      <c r="F59" s="57">
        <f t="shared" si="35"/>
        <v>3.4559242331664457</v>
      </c>
      <c r="G59" s="57">
        <f t="shared" si="35"/>
        <v>6.3565232404927698</v>
      </c>
    </row>
    <row r="60" spans="1:7" ht="14.65" customHeight="1" thickBot="1">
      <c r="A60" s="83" t="s">
        <v>8</v>
      </c>
      <c r="B60" s="249" t="s">
        <v>103</v>
      </c>
      <c r="C60" s="56">
        <f t="shared" ref="C60:G60" si="36">C41-C22</f>
        <v>-1.8794842049966007</v>
      </c>
      <c r="D60" s="56">
        <f t="shared" si="36"/>
        <v>1.8565364782150269</v>
      </c>
      <c r="E60" s="56">
        <f t="shared" si="36"/>
        <v>0.70797421739078104</v>
      </c>
      <c r="F60" s="56">
        <f t="shared" si="36"/>
        <v>-0.68502649060921073</v>
      </c>
      <c r="G60" s="56">
        <f t="shared" si="36"/>
        <v>-0.36345250026957387</v>
      </c>
    </row>
    <row r="61" spans="1:7" ht="14.65" customHeight="1" thickBot="1">
      <c r="A61" s="14" t="s">
        <v>51</v>
      </c>
      <c r="B61" s="250" t="s">
        <v>103</v>
      </c>
      <c r="C61" s="57">
        <f t="shared" ref="C61:G61" si="37">C42-C23</f>
        <v>-0.83125161512619528</v>
      </c>
      <c r="D61" s="57">
        <f t="shared" si="37"/>
        <v>-0.17838634652202501</v>
      </c>
      <c r="E61" s="57">
        <f t="shared" si="37"/>
        <v>1.0818844667235386</v>
      </c>
      <c r="F61" s="57">
        <f t="shared" si="37"/>
        <v>-7.2246505075320044E-2</v>
      </c>
      <c r="G61" s="57">
        <f t="shared" si="37"/>
        <v>0.50984497567237952</v>
      </c>
    </row>
    <row r="62" spans="1:7" ht="14.65" customHeight="1" thickBot="1">
      <c r="A62" s="84" t="s">
        <v>9</v>
      </c>
      <c r="B62" s="249" t="s">
        <v>103</v>
      </c>
      <c r="C62" s="56">
        <f t="shared" ref="C62:G62" si="38">C43-C24</f>
        <v>-1.4613089566697841</v>
      </c>
      <c r="D62" s="56">
        <f t="shared" si="38"/>
        <v>0.77957381483153299</v>
      </c>
      <c r="E62" s="56">
        <f t="shared" si="38"/>
        <v>1.2778428818918215</v>
      </c>
      <c r="F62" s="56">
        <f t="shared" si="38"/>
        <v>-0.59610774005356859</v>
      </c>
      <c r="G62" s="56">
        <f t="shared" si="38"/>
        <v>1.401642694381195</v>
      </c>
    </row>
    <row r="63" spans="1:7" ht="14.65" customHeight="1" thickBot="1">
      <c r="A63" s="85" t="s">
        <v>6</v>
      </c>
      <c r="B63" s="250" t="s">
        <v>103</v>
      </c>
      <c r="C63" s="57">
        <f t="shared" ref="C63:G63" si="39">C44-C25</f>
        <v>-2.3759756455377108</v>
      </c>
      <c r="D63" s="57">
        <f t="shared" si="39"/>
        <v>-1.5001517152236019</v>
      </c>
      <c r="E63" s="57">
        <f t="shared" si="39"/>
        <v>1.6194470496818205</v>
      </c>
      <c r="F63" s="57">
        <f t="shared" si="39"/>
        <v>2.2566803110794922</v>
      </c>
      <c r="G63" s="57">
        <f t="shared" si="39"/>
        <v>2.3342037187893396</v>
      </c>
    </row>
    <row r="64" spans="1:7" ht="25.15" customHeight="1">
      <c r="A64" s="367" t="s">
        <v>127</v>
      </c>
      <c r="B64" s="367"/>
      <c r="C64" s="367"/>
      <c r="D64" s="367"/>
      <c r="E64" s="367"/>
      <c r="F64" s="367"/>
      <c r="G64" s="367"/>
    </row>
  </sheetData>
  <mergeCells count="13">
    <mergeCell ref="B55:G55"/>
    <mergeCell ref="A64:G64"/>
    <mergeCell ref="B17:G17"/>
    <mergeCell ref="B26:G26"/>
    <mergeCell ref="B27:G27"/>
    <mergeCell ref="B36:G36"/>
    <mergeCell ref="B45:G45"/>
    <mergeCell ref="B46:G46"/>
    <mergeCell ref="B8:G8"/>
    <mergeCell ref="B7:G7"/>
    <mergeCell ref="A5:A6"/>
    <mergeCell ref="B5:B6"/>
    <mergeCell ref="C5:G5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4"/>
  <sheetViews>
    <sheetView workbookViewId="0"/>
  </sheetViews>
  <sheetFormatPr baseColWidth="10" defaultColWidth="10.81640625" defaultRowHeight="14.65" customHeight="1"/>
  <cols>
    <col min="1" max="1" width="26.81640625" style="3" customWidth="1"/>
    <col min="2" max="2" width="17.453125" style="3" customWidth="1"/>
    <col min="3" max="7" width="13.54296875" style="3" customWidth="1"/>
    <col min="8" max="16384" width="10.81640625" style="3"/>
  </cols>
  <sheetData>
    <row r="1" spans="1:7" s="5" customFormat="1" ht="20.25" customHeight="1">
      <c r="A1" s="4" t="s">
        <v>0</v>
      </c>
    </row>
    <row r="2" spans="1:7" s="2" customFormat="1" ht="14.65" customHeight="1">
      <c r="A2" s="1"/>
    </row>
    <row r="3" spans="1:7" s="2" customFormat="1" ht="14.65" customHeight="1">
      <c r="A3" s="9" t="s">
        <v>417</v>
      </c>
      <c r="B3" s="282"/>
      <c r="C3" s="282"/>
      <c r="D3" s="282"/>
      <c r="E3" s="282"/>
      <c r="F3" s="282"/>
      <c r="G3" s="282"/>
    </row>
    <row r="5" spans="1:7" ht="14.65" customHeight="1">
      <c r="A5" s="375" t="s">
        <v>64</v>
      </c>
      <c r="B5" s="371" t="s">
        <v>154</v>
      </c>
      <c r="C5" s="366" t="s">
        <v>27</v>
      </c>
      <c r="D5" s="366"/>
      <c r="E5" s="366"/>
      <c r="F5" s="366"/>
      <c r="G5" s="366"/>
    </row>
    <row r="6" spans="1:7" s="25" customFormat="1" ht="40.15" customHeight="1">
      <c r="A6" s="377"/>
      <c r="B6" s="372"/>
      <c r="C6" s="181" t="s">
        <v>72</v>
      </c>
      <c r="D6" s="181" t="s">
        <v>145</v>
      </c>
      <c r="E6" s="181" t="s">
        <v>146</v>
      </c>
      <c r="F6" s="181" t="s">
        <v>147</v>
      </c>
      <c r="G6" s="181" t="s">
        <v>152</v>
      </c>
    </row>
    <row r="7" spans="1:7" ht="14.65" customHeight="1">
      <c r="A7" s="8"/>
      <c r="B7" s="365">
        <v>2012</v>
      </c>
      <c r="C7" s="365"/>
      <c r="D7" s="365"/>
      <c r="E7" s="365"/>
      <c r="F7" s="365"/>
      <c r="G7" s="365"/>
    </row>
    <row r="8" spans="1:7" ht="14.65" customHeight="1" thickBot="1">
      <c r="A8" s="8"/>
      <c r="B8" s="362" t="s">
        <v>5</v>
      </c>
      <c r="C8" s="362"/>
      <c r="D8" s="362"/>
      <c r="E8" s="362"/>
      <c r="F8" s="362"/>
      <c r="G8" s="362"/>
    </row>
    <row r="9" spans="1:7" ht="14.65" customHeight="1" thickBot="1">
      <c r="A9" s="13" t="s">
        <v>1</v>
      </c>
      <c r="B9" s="191">
        <f>SUM(B10:B16)</f>
        <v>2239350</v>
      </c>
      <c r="C9" s="307">
        <f t="shared" ref="C9:G9" si="0">SUM(C10:C16)</f>
        <v>382669</v>
      </c>
      <c r="D9" s="307">
        <f t="shared" si="0"/>
        <v>928120</v>
      </c>
      <c r="E9" s="307">
        <f t="shared" si="0"/>
        <v>286537</v>
      </c>
      <c r="F9" s="307">
        <f t="shared" si="0"/>
        <v>642024</v>
      </c>
      <c r="G9" s="307">
        <f t="shared" si="0"/>
        <v>1367268</v>
      </c>
    </row>
    <row r="10" spans="1:7" ht="14.65" customHeight="1" thickBot="1">
      <c r="A10" s="14" t="s">
        <v>83</v>
      </c>
      <c r="B10" s="42">
        <f>SUM(C10:F10)</f>
        <v>767318</v>
      </c>
      <c r="C10" s="292">
        <v>138853</v>
      </c>
      <c r="D10" s="292">
        <v>318619</v>
      </c>
      <c r="E10" s="292">
        <v>97510</v>
      </c>
      <c r="F10" s="292">
        <v>212336</v>
      </c>
      <c r="G10" s="292">
        <v>447538</v>
      </c>
    </row>
    <row r="11" spans="1:7" ht="14.65" customHeight="1" thickBot="1">
      <c r="A11" s="81" t="s">
        <v>84</v>
      </c>
      <c r="B11" s="39">
        <f t="shared" ref="B11:B16" si="1">SUM(C11:F11)</f>
        <v>407585</v>
      </c>
      <c r="C11" s="291">
        <v>75471</v>
      </c>
      <c r="D11" s="291">
        <v>179824</v>
      </c>
      <c r="E11" s="291">
        <v>49978</v>
      </c>
      <c r="F11" s="291">
        <v>102312</v>
      </c>
      <c r="G11" s="291">
        <v>231670</v>
      </c>
    </row>
    <row r="12" spans="1:7" ht="14.65" customHeight="1" thickBot="1">
      <c r="A12" s="82" t="s">
        <v>110</v>
      </c>
      <c r="B12" s="42">
        <f t="shared" si="1"/>
        <v>502211</v>
      </c>
      <c r="C12" s="292">
        <v>86369</v>
      </c>
      <c r="D12" s="292">
        <v>261432</v>
      </c>
      <c r="E12" s="292">
        <v>56097</v>
      </c>
      <c r="F12" s="292">
        <v>98313</v>
      </c>
      <c r="G12" s="292">
        <v>233099</v>
      </c>
    </row>
    <row r="13" spans="1:7" ht="14.65" customHeight="1" thickBot="1">
      <c r="A13" s="83" t="s">
        <v>8</v>
      </c>
      <c r="B13" s="39">
        <f t="shared" si="1"/>
        <v>104065</v>
      </c>
      <c r="C13" s="291">
        <v>12586</v>
      </c>
      <c r="D13" s="291">
        <v>33236</v>
      </c>
      <c r="E13" s="291">
        <v>13385</v>
      </c>
      <c r="F13" s="291">
        <v>44858</v>
      </c>
      <c r="G13" s="291">
        <v>82801</v>
      </c>
    </row>
    <row r="14" spans="1:7" ht="14.65" customHeight="1" thickBot="1">
      <c r="A14" s="14" t="s">
        <v>51</v>
      </c>
      <c r="B14" s="42">
        <f t="shared" si="1"/>
        <v>179410</v>
      </c>
      <c r="C14" s="292">
        <v>18379</v>
      </c>
      <c r="D14" s="292">
        <v>53279</v>
      </c>
      <c r="E14" s="292">
        <v>21255</v>
      </c>
      <c r="F14" s="292">
        <v>86497</v>
      </c>
      <c r="G14" s="292">
        <v>157245</v>
      </c>
    </row>
    <row r="15" spans="1:7" ht="14.65" customHeight="1" thickBot="1">
      <c r="A15" s="84" t="s">
        <v>9</v>
      </c>
      <c r="B15" s="39">
        <f t="shared" si="1"/>
        <v>65954</v>
      </c>
      <c r="C15" s="291">
        <v>15878</v>
      </c>
      <c r="D15" s="291">
        <v>20627</v>
      </c>
      <c r="E15" s="291">
        <v>8012</v>
      </c>
      <c r="F15" s="291">
        <v>21437</v>
      </c>
      <c r="G15" s="291">
        <v>45149</v>
      </c>
    </row>
    <row r="16" spans="1:7" ht="14.65" customHeight="1" thickBot="1">
      <c r="A16" s="85" t="s">
        <v>6</v>
      </c>
      <c r="B16" s="42">
        <f t="shared" si="1"/>
        <v>212807</v>
      </c>
      <c r="C16" s="292">
        <v>35133</v>
      </c>
      <c r="D16" s="292">
        <v>61103</v>
      </c>
      <c r="E16" s="292">
        <v>40300</v>
      </c>
      <c r="F16" s="292">
        <v>76271</v>
      </c>
      <c r="G16" s="292">
        <v>169766</v>
      </c>
    </row>
    <row r="17" spans="1:7" ht="14.65" customHeight="1" thickBot="1">
      <c r="A17" s="8"/>
      <c r="B17" s="362" t="s">
        <v>48</v>
      </c>
      <c r="C17" s="362"/>
      <c r="D17" s="362"/>
      <c r="E17" s="362"/>
      <c r="F17" s="362"/>
      <c r="G17" s="362"/>
    </row>
    <row r="18" spans="1:7" ht="14.65" customHeight="1" thickBot="1">
      <c r="A18" s="13" t="s">
        <v>1</v>
      </c>
      <c r="B18" s="192">
        <f>B9*100/$B9</f>
        <v>100</v>
      </c>
      <c r="C18" s="190">
        <f t="shared" ref="C18:G18" si="2">C9*100/$B9</f>
        <v>17.088396186393371</v>
      </c>
      <c r="D18" s="190">
        <f t="shared" si="2"/>
        <v>41.445955299528883</v>
      </c>
      <c r="E18" s="190">
        <f t="shared" si="2"/>
        <v>12.795543349632705</v>
      </c>
      <c r="F18" s="190">
        <f t="shared" si="2"/>
        <v>28.67010516444504</v>
      </c>
      <c r="G18" s="190">
        <f t="shared" si="2"/>
        <v>61.056467278451336</v>
      </c>
    </row>
    <row r="19" spans="1:7" ht="14.65" customHeight="1" thickBot="1">
      <c r="A19" s="14" t="s">
        <v>83</v>
      </c>
      <c r="B19" s="185">
        <f t="shared" ref="B19:G25" si="3">B10*100/$B10</f>
        <v>100</v>
      </c>
      <c r="C19" s="65">
        <f t="shared" si="3"/>
        <v>18.095887233194059</v>
      </c>
      <c r="D19" s="65">
        <f t="shared" si="3"/>
        <v>41.523722889336625</v>
      </c>
      <c r="E19" s="65">
        <f t="shared" si="3"/>
        <v>12.707899462804209</v>
      </c>
      <c r="F19" s="65">
        <f t="shared" si="3"/>
        <v>27.672490414665106</v>
      </c>
      <c r="G19" s="65">
        <f t="shared" si="3"/>
        <v>58.32497087257174</v>
      </c>
    </row>
    <row r="20" spans="1:7" ht="14.65" customHeight="1" thickBot="1">
      <c r="A20" s="81" t="s">
        <v>84</v>
      </c>
      <c r="B20" s="184">
        <f t="shared" si="3"/>
        <v>100</v>
      </c>
      <c r="C20" s="63">
        <f t="shared" si="3"/>
        <v>18.516628433332926</v>
      </c>
      <c r="D20" s="63">
        <f t="shared" si="3"/>
        <v>44.11938614031429</v>
      </c>
      <c r="E20" s="63">
        <f t="shared" si="3"/>
        <v>12.261982163229757</v>
      </c>
      <c r="F20" s="63">
        <f t="shared" si="3"/>
        <v>25.102003263123031</v>
      </c>
      <c r="G20" s="63">
        <f t="shared" si="3"/>
        <v>56.839677613258587</v>
      </c>
    </row>
    <row r="21" spans="1:7" ht="14.65" customHeight="1" thickBot="1">
      <c r="A21" s="82" t="s">
        <v>110</v>
      </c>
      <c r="B21" s="185">
        <f t="shared" si="3"/>
        <v>100</v>
      </c>
      <c r="C21" s="65">
        <f t="shared" si="3"/>
        <v>17.197751542678276</v>
      </c>
      <c r="D21" s="65">
        <f t="shared" si="3"/>
        <v>52.056207450653211</v>
      </c>
      <c r="E21" s="65">
        <f t="shared" si="3"/>
        <v>11.17000623244015</v>
      </c>
      <c r="F21" s="65">
        <f t="shared" si="3"/>
        <v>19.576034774228361</v>
      </c>
      <c r="G21" s="65">
        <f t="shared" si="3"/>
        <v>46.414554838504138</v>
      </c>
    </row>
    <row r="22" spans="1:7" ht="14.65" customHeight="1" thickBot="1">
      <c r="A22" s="83" t="s">
        <v>8</v>
      </c>
      <c r="B22" s="184">
        <f t="shared" si="3"/>
        <v>100</v>
      </c>
      <c r="C22" s="63">
        <f t="shared" si="3"/>
        <v>12.094364099360977</v>
      </c>
      <c r="D22" s="63">
        <f t="shared" si="3"/>
        <v>31.937731225676259</v>
      </c>
      <c r="E22" s="63">
        <f t="shared" si="3"/>
        <v>12.862153461778696</v>
      </c>
      <c r="F22" s="63">
        <f t="shared" si="3"/>
        <v>43.105751213184071</v>
      </c>
      <c r="G22" s="63">
        <f t="shared" si="3"/>
        <v>79.566617018209769</v>
      </c>
    </row>
    <row r="23" spans="1:7" ht="14.65" customHeight="1" thickBot="1">
      <c r="A23" s="14" t="s">
        <v>51</v>
      </c>
      <c r="B23" s="185">
        <f t="shared" si="3"/>
        <v>100</v>
      </c>
      <c r="C23" s="65">
        <f t="shared" si="3"/>
        <v>10.244133548854579</v>
      </c>
      <c r="D23" s="65">
        <f t="shared" si="3"/>
        <v>29.696783902792486</v>
      </c>
      <c r="E23" s="65">
        <f t="shared" si="3"/>
        <v>11.847165709826655</v>
      </c>
      <c r="F23" s="65">
        <f t="shared" si="3"/>
        <v>48.211916838526278</v>
      </c>
      <c r="G23" s="65">
        <f t="shared" si="3"/>
        <v>87.645616186388722</v>
      </c>
    </row>
    <row r="24" spans="1:7" ht="14.65" customHeight="1" thickBot="1">
      <c r="A24" s="84" t="s">
        <v>9</v>
      </c>
      <c r="B24" s="184">
        <f t="shared" si="3"/>
        <v>100</v>
      </c>
      <c r="C24" s="63">
        <f t="shared" si="3"/>
        <v>24.074354853382662</v>
      </c>
      <c r="D24" s="63">
        <f t="shared" si="3"/>
        <v>31.274827910361768</v>
      </c>
      <c r="E24" s="63">
        <f t="shared" si="3"/>
        <v>12.147860630136156</v>
      </c>
      <c r="F24" s="63">
        <f t="shared" si="3"/>
        <v>32.502956606119419</v>
      </c>
      <c r="G24" s="63">
        <f t="shared" si="3"/>
        <v>68.455287018224823</v>
      </c>
    </row>
    <row r="25" spans="1:7" ht="14.65" customHeight="1" thickBot="1">
      <c r="A25" s="85" t="s">
        <v>6</v>
      </c>
      <c r="B25" s="185">
        <f t="shared" si="3"/>
        <v>100</v>
      </c>
      <c r="C25" s="65">
        <f t="shared" si="3"/>
        <v>16.509325351139765</v>
      </c>
      <c r="D25" s="65">
        <f t="shared" si="3"/>
        <v>28.712871287128714</v>
      </c>
      <c r="E25" s="65">
        <f t="shared" si="3"/>
        <v>18.937346985766446</v>
      </c>
      <c r="F25" s="65">
        <f t="shared" si="3"/>
        <v>35.840456375965076</v>
      </c>
      <c r="G25" s="65">
        <f t="shared" si="3"/>
        <v>79.774631473588741</v>
      </c>
    </row>
    <row r="26" spans="1:7" ht="14.65" customHeight="1">
      <c r="A26" s="8"/>
      <c r="B26" s="365">
        <v>2015</v>
      </c>
      <c r="C26" s="365"/>
      <c r="D26" s="365"/>
      <c r="E26" s="365"/>
      <c r="F26" s="365"/>
      <c r="G26" s="365"/>
    </row>
    <row r="27" spans="1:7" ht="14.65" customHeight="1" thickBot="1">
      <c r="A27" s="8"/>
      <c r="B27" s="362" t="s">
        <v>5</v>
      </c>
      <c r="C27" s="362"/>
      <c r="D27" s="362"/>
      <c r="E27" s="362"/>
      <c r="F27" s="362"/>
      <c r="G27" s="362"/>
    </row>
    <row r="28" spans="1:7" ht="14.65" customHeight="1" thickBot="1">
      <c r="A28" s="13" t="s">
        <v>1</v>
      </c>
      <c r="B28" s="191">
        <f>SUM(B29:B35)</f>
        <v>2280113</v>
      </c>
      <c r="C28" s="307">
        <f t="shared" ref="C28:G28" si="4">SUM(C29:C35)</f>
        <v>301409</v>
      </c>
      <c r="D28" s="307">
        <f t="shared" si="4"/>
        <v>879521</v>
      </c>
      <c r="E28" s="307">
        <f t="shared" si="4"/>
        <v>344779</v>
      </c>
      <c r="F28" s="307">
        <f t="shared" si="4"/>
        <v>754404</v>
      </c>
      <c r="G28" s="307">
        <f t="shared" si="4"/>
        <v>1535717</v>
      </c>
    </row>
    <row r="29" spans="1:7" ht="14.65" customHeight="1" thickBot="1">
      <c r="A29" s="14" t="s">
        <v>83</v>
      </c>
      <c r="B29" s="42">
        <f>SUM(C29:F29)</f>
        <v>792310</v>
      </c>
      <c r="C29" s="292">
        <v>109099</v>
      </c>
      <c r="D29" s="292">
        <v>317193</v>
      </c>
      <c r="E29" s="292">
        <v>118696</v>
      </c>
      <c r="F29" s="292">
        <v>247322</v>
      </c>
      <c r="G29" s="292">
        <v>507403</v>
      </c>
    </row>
    <row r="30" spans="1:7" ht="14.65" customHeight="1" thickBot="1">
      <c r="A30" s="81" t="s">
        <v>84</v>
      </c>
      <c r="B30" s="39">
        <f t="shared" ref="B30:B35" si="5">SUM(C30:F30)</f>
        <v>397884</v>
      </c>
      <c r="C30" s="291">
        <v>57059</v>
      </c>
      <c r="D30" s="291">
        <v>162359</v>
      </c>
      <c r="E30" s="291">
        <v>60579</v>
      </c>
      <c r="F30" s="291">
        <v>117887</v>
      </c>
      <c r="G30" s="291">
        <v>255425</v>
      </c>
    </row>
    <row r="31" spans="1:7" ht="14.65" customHeight="1" thickBot="1">
      <c r="A31" s="82" t="s">
        <v>110</v>
      </c>
      <c r="B31" s="42">
        <f t="shared" si="5"/>
        <v>482174</v>
      </c>
      <c r="C31" s="292">
        <v>70609</v>
      </c>
      <c r="D31" s="292">
        <v>231082</v>
      </c>
      <c r="E31" s="292">
        <v>65424</v>
      </c>
      <c r="F31" s="292">
        <v>115059</v>
      </c>
      <c r="G31" s="292">
        <v>252800</v>
      </c>
    </row>
    <row r="32" spans="1:7" ht="14.65" customHeight="1" thickBot="1">
      <c r="A32" s="83" t="s">
        <v>8</v>
      </c>
      <c r="B32" s="39">
        <f t="shared" si="5"/>
        <v>108862</v>
      </c>
      <c r="C32" s="291">
        <v>9905</v>
      </c>
      <c r="D32" s="291">
        <v>31628</v>
      </c>
      <c r="E32" s="291">
        <v>16170</v>
      </c>
      <c r="F32" s="291">
        <v>51159</v>
      </c>
      <c r="G32" s="291">
        <v>92276</v>
      </c>
    </row>
    <row r="33" spans="1:7" ht="14.65" customHeight="1" thickBot="1">
      <c r="A33" s="14" t="s">
        <v>51</v>
      </c>
      <c r="B33" s="42">
        <f t="shared" si="5"/>
        <v>190635</v>
      </c>
      <c r="C33" s="292">
        <v>13660</v>
      </c>
      <c r="D33" s="292">
        <v>52788</v>
      </c>
      <c r="E33" s="292">
        <v>25383</v>
      </c>
      <c r="F33" s="292">
        <v>98804</v>
      </c>
      <c r="G33" s="292">
        <v>172757</v>
      </c>
    </row>
    <row r="34" spans="1:7" ht="14.65" customHeight="1" thickBot="1">
      <c r="A34" s="84" t="s">
        <v>9</v>
      </c>
      <c r="B34" s="39">
        <f t="shared" si="5"/>
        <v>68362</v>
      </c>
      <c r="C34" s="291">
        <v>12872</v>
      </c>
      <c r="D34" s="291">
        <v>19569</v>
      </c>
      <c r="E34" s="291">
        <v>9865</v>
      </c>
      <c r="F34" s="291">
        <v>26056</v>
      </c>
      <c r="G34" s="291">
        <v>52117</v>
      </c>
    </row>
    <row r="35" spans="1:7" ht="14.65" customHeight="1" thickBot="1">
      <c r="A35" s="85" t="s">
        <v>6</v>
      </c>
      <c r="B35" s="42">
        <f t="shared" si="5"/>
        <v>239886</v>
      </c>
      <c r="C35" s="292">
        <v>28205</v>
      </c>
      <c r="D35" s="292">
        <v>64902</v>
      </c>
      <c r="E35" s="292">
        <v>48662</v>
      </c>
      <c r="F35" s="292">
        <v>98117</v>
      </c>
      <c r="G35" s="292">
        <v>202939</v>
      </c>
    </row>
    <row r="36" spans="1:7" ht="14.65" customHeight="1" thickBot="1">
      <c r="A36" s="8"/>
      <c r="B36" s="362" t="s">
        <v>48</v>
      </c>
      <c r="C36" s="362"/>
      <c r="D36" s="362"/>
      <c r="E36" s="362"/>
      <c r="F36" s="362"/>
      <c r="G36" s="362"/>
    </row>
    <row r="37" spans="1:7" ht="14.65" customHeight="1" thickBot="1">
      <c r="A37" s="13" t="s">
        <v>1</v>
      </c>
      <c r="B37" s="192">
        <f>B28*100/$B28</f>
        <v>100</v>
      </c>
      <c r="C37" s="190">
        <f t="shared" ref="C37:G37" si="6">C28*100/$B28</f>
        <v>13.219037828388331</v>
      </c>
      <c r="D37" s="190">
        <f t="shared" si="6"/>
        <v>38.57357069583832</v>
      </c>
      <c r="E37" s="190">
        <f t="shared" si="6"/>
        <v>15.121136540162702</v>
      </c>
      <c r="F37" s="190">
        <f t="shared" si="6"/>
        <v>33.086254935610647</v>
      </c>
      <c r="G37" s="190">
        <f t="shared" si="6"/>
        <v>67.352670679040912</v>
      </c>
    </row>
    <row r="38" spans="1:7" ht="14.65" customHeight="1" thickBot="1">
      <c r="A38" s="14" t="s">
        <v>83</v>
      </c>
      <c r="B38" s="185">
        <f t="shared" ref="B38:G44" si="7">B29*100/$B29</f>
        <v>100</v>
      </c>
      <c r="C38" s="65">
        <f t="shared" si="7"/>
        <v>13.769736593000214</v>
      </c>
      <c r="D38" s="65">
        <f t="shared" si="7"/>
        <v>40.033951357423234</v>
      </c>
      <c r="E38" s="65">
        <f t="shared" si="7"/>
        <v>14.981004909694438</v>
      </c>
      <c r="F38" s="65">
        <f t="shared" si="7"/>
        <v>31.215307139882118</v>
      </c>
      <c r="G38" s="65">
        <f t="shared" si="7"/>
        <v>64.040968812712194</v>
      </c>
    </row>
    <row r="39" spans="1:7" ht="14.65" customHeight="1" thickBot="1">
      <c r="A39" s="81" t="s">
        <v>84</v>
      </c>
      <c r="B39" s="184">
        <f t="shared" si="7"/>
        <v>100</v>
      </c>
      <c r="C39" s="63">
        <f t="shared" si="7"/>
        <v>14.340611836615697</v>
      </c>
      <c r="D39" s="63">
        <f t="shared" si="7"/>
        <v>40.805611685817979</v>
      </c>
      <c r="E39" s="63">
        <f t="shared" si="7"/>
        <v>15.225291793588081</v>
      </c>
      <c r="F39" s="63">
        <f t="shared" si="7"/>
        <v>29.628484683978243</v>
      </c>
      <c r="G39" s="63">
        <f t="shared" si="7"/>
        <v>64.195846025474765</v>
      </c>
    </row>
    <row r="40" spans="1:7" ht="14.65" customHeight="1" thickBot="1">
      <c r="A40" s="82" t="s">
        <v>110</v>
      </c>
      <c r="B40" s="185">
        <f t="shared" si="7"/>
        <v>100</v>
      </c>
      <c r="C40" s="65">
        <f t="shared" si="7"/>
        <v>14.643883743213031</v>
      </c>
      <c r="D40" s="65">
        <f t="shared" si="7"/>
        <v>47.925022917038248</v>
      </c>
      <c r="E40" s="65">
        <f t="shared" si="7"/>
        <v>13.568545794671634</v>
      </c>
      <c r="F40" s="65">
        <f t="shared" si="7"/>
        <v>23.862547545077089</v>
      </c>
      <c r="G40" s="65">
        <f t="shared" si="7"/>
        <v>52.429206054245981</v>
      </c>
    </row>
    <row r="41" spans="1:7" ht="14.65" customHeight="1" thickBot="1">
      <c r="A41" s="83" t="s">
        <v>8</v>
      </c>
      <c r="B41" s="184">
        <f t="shared" si="7"/>
        <v>100</v>
      </c>
      <c r="C41" s="63">
        <f t="shared" si="7"/>
        <v>9.0986753871874484</v>
      </c>
      <c r="D41" s="63">
        <f t="shared" si="7"/>
        <v>29.053296834524446</v>
      </c>
      <c r="E41" s="63">
        <f t="shared" si="7"/>
        <v>14.853667946574562</v>
      </c>
      <c r="F41" s="63">
        <f t="shared" si="7"/>
        <v>46.994359831713545</v>
      </c>
      <c r="G41" s="63">
        <f t="shared" si="7"/>
        <v>84.764196873105405</v>
      </c>
    </row>
    <row r="42" spans="1:7" ht="14.65" customHeight="1" thickBot="1">
      <c r="A42" s="14" t="s">
        <v>51</v>
      </c>
      <c r="B42" s="185">
        <f t="shared" si="7"/>
        <v>100</v>
      </c>
      <c r="C42" s="65">
        <f t="shared" si="7"/>
        <v>7.1655257429118473</v>
      </c>
      <c r="D42" s="65">
        <f t="shared" si="7"/>
        <v>27.690612951451726</v>
      </c>
      <c r="E42" s="65">
        <f t="shared" si="7"/>
        <v>13.314973640727043</v>
      </c>
      <c r="F42" s="65">
        <f t="shared" si="7"/>
        <v>51.828887664909381</v>
      </c>
      <c r="G42" s="65">
        <f t="shared" si="7"/>
        <v>90.621869016707322</v>
      </c>
    </row>
    <row r="43" spans="1:7" ht="14.65" customHeight="1" thickBot="1">
      <c r="A43" s="84" t="s">
        <v>9</v>
      </c>
      <c r="B43" s="184">
        <f t="shared" si="7"/>
        <v>100</v>
      </c>
      <c r="C43" s="63">
        <f t="shared" si="7"/>
        <v>18.829174102571603</v>
      </c>
      <c r="D43" s="63">
        <f t="shared" si="7"/>
        <v>28.625552207366667</v>
      </c>
      <c r="E43" s="63">
        <f t="shared" si="7"/>
        <v>14.43053158187297</v>
      </c>
      <c r="F43" s="63">
        <f t="shared" si="7"/>
        <v>38.114742108188757</v>
      </c>
      <c r="G43" s="63">
        <f t="shared" si="7"/>
        <v>76.236798221234025</v>
      </c>
    </row>
    <row r="44" spans="1:7" ht="14.65" customHeight="1" thickBot="1">
      <c r="A44" s="85" t="s">
        <v>6</v>
      </c>
      <c r="B44" s="185">
        <f t="shared" si="7"/>
        <v>100</v>
      </c>
      <c r="C44" s="65">
        <f t="shared" si="7"/>
        <v>11.757668225740559</v>
      </c>
      <c r="D44" s="65">
        <f t="shared" si="7"/>
        <v>27.055351291863634</v>
      </c>
      <c r="E44" s="65">
        <f t="shared" si="7"/>
        <v>20.285468931075595</v>
      </c>
      <c r="F44" s="65">
        <f t="shared" si="7"/>
        <v>40.901511551320212</v>
      </c>
      <c r="G44" s="65">
        <f t="shared" si="7"/>
        <v>84.598100764529818</v>
      </c>
    </row>
    <row r="45" spans="1:7" ht="14.65" customHeight="1">
      <c r="A45" s="8"/>
      <c r="B45" s="365" t="s">
        <v>235</v>
      </c>
      <c r="C45" s="365"/>
      <c r="D45" s="365"/>
      <c r="E45" s="365"/>
      <c r="F45" s="365"/>
      <c r="G45" s="365"/>
    </row>
    <row r="46" spans="1:7" ht="14.65" customHeight="1" thickBot="1">
      <c r="A46" s="8"/>
      <c r="B46" s="362" t="s">
        <v>5</v>
      </c>
      <c r="C46" s="362"/>
      <c r="D46" s="362"/>
      <c r="E46" s="362"/>
      <c r="F46" s="362"/>
      <c r="G46" s="362"/>
    </row>
    <row r="47" spans="1:7" ht="14.65" customHeight="1" thickBot="1">
      <c r="A47" s="13" t="s">
        <v>1</v>
      </c>
      <c r="B47" s="194">
        <f>B28-B9</f>
        <v>40763</v>
      </c>
      <c r="C47" s="194">
        <f t="shared" ref="C47:G47" si="8">C28-C9</f>
        <v>-81260</v>
      </c>
      <c r="D47" s="194">
        <f t="shared" si="8"/>
        <v>-48599</v>
      </c>
      <c r="E47" s="194">
        <f t="shared" si="8"/>
        <v>58242</v>
      </c>
      <c r="F47" s="194">
        <f t="shared" si="8"/>
        <v>112380</v>
      </c>
      <c r="G47" s="194">
        <f t="shared" si="8"/>
        <v>168449</v>
      </c>
    </row>
    <row r="48" spans="1:7" ht="14.65" customHeight="1" thickBot="1">
      <c r="A48" s="14" t="s">
        <v>83</v>
      </c>
      <c r="B48" s="45">
        <f t="shared" ref="B48:G54" si="9">B29-B10</f>
        <v>24992</v>
      </c>
      <c r="C48" s="45">
        <f t="shared" si="9"/>
        <v>-29754</v>
      </c>
      <c r="D48" s="45">
        <f t="shared" si="9"/>
        <v>-1426</v>
      </c>
      <c r="E48" s="45">
        <f t="shared" si="9"/>
        <v>21186</v>
      </c>
      <c r="F48" s="45">
        <f t="shared" si="9"/>
        <v>34986</v>
      </c>
      <c r="G48" s="45">
        <f t="shared" si="9"/>
        <v>59865</v>
      </c>
    </row>
    <row r="49" spans="1:7" ht="14.65" customHeight="1" thickBot="1">
      <c r="A49" s="81" t="s">
        <v>84</v>
      </c>
      <c r="B49" s="55">
        <f t="shared" si="9"/>
        <v>-9701</v>
      </c>
      <c r="C49" s="55">
        <f t="shared" si="9"/>
        <v>-18412</v>
      </c>
      <c r="D49" s="55">
        <f t="shared" si="9"/>
        <v>-17465</v>
      </c>
      <c r="E49" s="55">
        <f t="shared" si="9"/>
        <v>10601</v>
      </c>
      <c r="F49" s="55">
        <f t="shared" si="9"/>
        <v>15575</v>
      </c>
      <c r="G49" s="55">
        <f t="shared" si="9"/>
        <v>23755</v>
      </c>
    </row>
    <row r="50" spans="1:7" ht="14.65" customHeight="1" thickBot="1">
      <c r="A50" s="82" t="s">
        <v>110</v>
      </c>
      <c r="B50" s="45">
        <f t="shared" si="9"/>
        <v>-20037</v>
      </c>
      <c r="C50" s="45">
        <f t="shared" si="9"/>
        <v>-15760</v>
      </c>
      <c r="D50" s="45">
        <f t="shared" si="9"/>
        <v>-30350</v>
      </c>
      <c r="E50" s="45">
        <f t="shared" si="9"/>
        <v>9327</v>
      </c>
      <c r="F50" s="45">
        <f t="shared" si="9"/>
        <v>16746</v>
      </c>
      <c r="G50" s="45">
        <f t="shared" si="9"/>
        <v>19701</v>
      </c>
    </row>
    <row r="51" spans="1:7" ht="14.65" customHeight="1" thickBot="1">
      <c r="A51" s="83" t="s">
        <v>8</v>
      </c>
      <c r="B51" s="55">
        <f t="shared" si="9"/>
        <v>4797</v>
      </c>
      <c r="C51" s="55">
        <f t="shared" si="9"/>
        <v>-2681</v>
      </c>
      <c r="D51" s="55">
        <f t="shared" si="9"/>
        <v>-1608</v>
      </c>
      <c r="E51" s="55">
        <f t="shared" si="9"/>
        <v>2785</v>
      </c>
      <c r="F51" s="55">
        <f t="shared" si="9"/>
        <v>6301</v>
      </c>
      <c r="G51" s="55">
        <f t="shared" si="9"/>
        <v>9475</v>
      </c>
    </row>
    <row r="52" spans="1:7" ht="14.65" customHeight="1" thickBot="1">
      <c r="A52" s="14" t="s">
        <v>51</v>
      </c>
      <c r="B52" s="45">
        <f t="shared" si="9"/>
        <v>11225</v>
      </c>
      <c r="C52" s="45">
        <f t="shared" si="9"/>
        <v>-4719</v>
      </c>
      <c r="D52" s="45">
        <f t="shared" si="9"/>
        <v>-491</v>
      </c>
      <c r="E52" s="45">
        <f t="shared" si="9"/>
        <v>4128</v>
      </c>
      <c r="F52" s="45">
        <f t="shared" si="9"/>
        <v>12307</v>
      </c>
      <c r="G52" s="45">
        <f t="shared" si="9"/>
        <v>15512</v>
      </c>
    </row>
    <row r="53" spans="1:7" ht="14.65" customHeight="1" thickBot="1">
      <c r="A53" s="84" t="s">
        <v>9</v>
      </c>
      <c r="B53" s="55">
        <f t="shared" si="9"/>
        <v>2408</v>
      </c>
      <c r="C53" s="55">
        <f t="shared" si="9"/>
        <v>-3006</v>
      </c>
      <c r="D53" s="55">
        <f t="shared" si="9"/>
        <v>-1058</v>
      </c>
      <c r="E53" s="55">
        <f t="shared" si="9"/>
        <v>1853</v>
      </c>
      <c r="F53" s="55">
        <f t="shared" si="9"/>
        <v>4619</v>
      </c>
      <c r="G53" s="55">
        <f t="shared" si="9"/>
        <v>6968</v>
      </c>
    </row>
    <row r="54" spans="1:7" ht="14.65" customHeight="1" thickBot="1">
      <c r="A54" s="85" t="s">
        <v>6</v>
      </c>
      <c r="B54" s="45">
        <f t="shared" si="9"/>
        <v>27079</v>
      </c>
      <c r="C54" s="45">
        <f t="shared" si="9"/>
        <v>-6928</v>
      </c>
      <c r="D54" s="45">
        <f t="shared" si="9"/>
        <v>3799</v>
      </c>
      <c r="E54" s="45">
        <f t="shared" si="9"/>
        <v>8362</v>
      </c>
      <c r="F54" s="45">
        <f t="shared" si="9"/>
        <v>21846</v>
      </c>
      <c r="G54" s="45">
        <f t="shared" si="9"/>
        <v>33173</v>
      </c>
    </row>
    <row r="55" spans="1:7" ht="14.65" customHeight="1" thickBot="1">
      <c r="A55" s="8"/>
      <c r="B55" s="362" t="s">
        <v>124</v>
      </c>
      <c r="C55" s="362"/>
      <c r="D55" s="362"/>
      <c r="E55" s="362"/>
      <c r="F55" s="362"/>
      <c r="G55" s="362"/>
    </row>
    <row r="56" spans="1:7" ht="14.65" customHeight="1" thickBot="1">
      <c r="A56" s="13" t="s">
        <v>1</v>
      </c>
      <c r="B56" s="314" t="s">
        <v>103</v>
      </c>
      <c r="C56" s="193">
        <f t="shared" ref="C56:G56" si="10">C37-C18</f>
        <v>-3.8693583580050408</v>
      </c>
      <c r="D56" s="193">
        <f t="shared" si="10"/>
        <v>-2.8723846036905627</v>
      </c>
      <c r="E56" s="193">
        <f t="shared" si="10"/>
        <v>2.3255931905299967</v>
      </c>
      <c r="F56" s="193">
        <f t="shared" si="10"/>
        <v>4.4161497711656068</v>
      </c>
      <c r="G56" s="193">
        <f t="shared" si="10"/>
        <v>6.2962034005895759</v>
      </c>
    </row>
    <row r="57" spans="1:7" ht="14.65" customHeight="1" thickBot="1">
      <c r="A57" s="14" t="s">
        <v>83</v>
      </c>
      <c r="B57" s="250" t="s">
        <v>103</v>
      </c>
      <c r="C57" s="57">
        <f t="shared" ref="C57:G63" si="11">C38-C19</f>
        <v>-4.3261506401938448</v>
      </c>
      <c r="D57" s="57">
        <f t="shared" si="11"/>
        <v>-1.4897715319133908</v>
      </c>
      <c r="E57" s="57">
        <f t="shared" si="11"/>
        <v>2.273105446890229</v>
      </c>
      <c r="F57" s="57">
        <f t="shared" si="11"/>
        <v>3.542816725217012</v>
      </c>
      <c r="G57" s="57">
        <f t="shared" si="11"/>
        <v>5.7159979401404541</v>
      </c>
    </row>
    <row r="58" spans="1:7" ht="14.65" customHeight="1" thickBot="1">
      <c r="A58" s="81" t="s">
        <v>84</v>
      </c>
      <c r="B58" s="249" t="s">
        <v>103</v>
      </c>
      <c r="C58" s="56">
        <f t="shared" si="11"/>
        <v>-4.1760165967172291</v>
      </c>
      <c r="D58" s="56">
        <f t="shared" si="11"/>
        <v>-3.3137744544963113</v>
      </c>
      <c r="E58" s="56">
        <f t="shared" si="11"/>
        <v>2.9633096303583244</v>
      </c>
      <c r="F58" s="56">
        <f t="shared" si="11"/>
        <v>4.5264814208552124</v>
      </c>
      <c r="G58" s="56">
        <f t="shared" si="11"/>
        <v>7.3561684122161779</v>
      </c>
    </row>
    <row r="59" spans="1:7" ht="14.65" customHeight="1" thickBot="1">
      <c r="A59" s="82" t="s">
        <v>110</v>
      </c>
      <c r="B59" s="250" t="s">
        <v>103</v>
      </c>
      <c r="C59" s="57">
        <f t="shared" si="11"/>
        <v>-2.5538677994652446</v>
      </c>
      <c r="D59" s="57">
        <f t="shared" si="11"/>
        <v>-4.1311845336149631</v>
      </c>
      <c r="E59" s="57">
        <f t="shared" si="11"/>
        <v>2.398539562231484</v>
      </c>
      <c r="F59" s="57">
        <f t="shared" si="11"/>
        <v>4.2865127708487272</v>
      </c>
      <c r="G59" s="57">
        <f t="shared" si="11"/>
        <v>6.0146512157418428</v>
      </c>
    </row>
    <row r="60" spans="1:7" ht="14.65" customHeight="1" thickBot="1">
      <c r="A60" s="83" t="s">
        <v>8</v>
      </c>
      <c r="B60" s="249" t="s">
        <v>103</v>
      </c>
      <c r="C60" s="56">
        <f t="shared" si="11"/>
        <v>-2.9956887121735285</v>
      </c>
      <c r="D60" s="56">
        <f t="shared" si="11"/>
        <v>-2.8844343911518138</v>
      </c>
      <c r="E60" s="56">
        <f t="shared" si="11"/>
        <v>1.9915144847958661</v>
      </c>
      <c r="F60" s="56">
        <f t="shared" si="11"/>
        <v>3.8886086185294744</v>
      </c>
      <c r="G60" s="56">
        <f t="shared" si="11"/>
        <v>5.1975798548956362</v>
      </c>
    </row>
    <row r="61" spans="1:7" ht="14.65" customHeight="1" thickBot="1">
      <c r="A61" s="14" t="s">
        <v>51</v>
      </c>
      <c r="B61" s="250" t="s">
        <v>103</v>
      </c>
      <c r="C61" s="57">
        <f t="shared" si="11"/>
        <v>-3.078607805942732</v>
      </c>
      <c r="D61" s="57">
        <f t="shared" si="11"/>
        <v>-2.00617095134076</v>
      </c>
      <c r="E61" s="57">
        <f t="shared" si="11"/>
        <v>1.4678079309003884</v>
      </c>
      <c r="F61" s="57">
        <f t="shared" si="11"/>
        <v>3.6169708263831026</v>
      </c>
      <c r="G61" s="57">
        <f t="shared" si="11"/>
        <v>2.9762528303186002</v>
      </c>
    </row>
    <row r="62" spans="1:7" ht="14.65" customHeight="1" thickBot="1">
      <c r="A62" s="84" t="s">
        <v>9</v>
      </c>
      <c r="B62" s="249" t="s">
        <v>103</v>
      </c>
      <c r="C62" s="56">
        <f t="shared" si="11"/>
        <v>-5.2451807508110591</v>
      </c>
      <c r="D62" s="56">
        <f t="shared" si="11"/>
        <v>-2.6492757029951015</v>
      </c>
      <c r="E62" s="56">
        <f t="shared" si="11"/>
        <v>2.2826709517368133</v>
      </c>
      <c r="F62" s="56">
        <f t="shared" si="11"/>
        <v>5.6117855020693383</v>
      </c>
      <c r="G62" s="56">
        <f t="shared" si="11"/>
        <v>7.7815112030092024</v>
      </c>
    </row>
    <row r="63" spans="1:7" ht="14.65" customHeight="1" thickBot="1">
      <c r="A63" s="85" t="s">
        <v>6</v>
      </c>
      <c r="B63" s="250" t="s">
        <v>103</v>
      </c>
      <c r="C63" s="57">
        <f t="shared" si="11"/>
        <v>-4.7516571253992055</v>
      </c>
      <c r="D63" s="57">
        <f t="shared" si="11"/>
        <v>-1.6575199952650799</v>
      </c>
      <c r="E63" s="57">
        <f t="shared" si="11"/>
        <v>1.3481219453091491</v>
      </c>
      <c r="F63" s="57">
        <f t="shared" si="11"/>
        <v>5.0610551753551363</v>
      </c>
      <c r="G63" s="57">
        <f t="shared" si="11"/>
        <v>4.8234692909410768</v>
      </c>
    </row>
    <row r="64" spans="1:7" ht="25.15" customHeight="1">
      <c r="A64" s="367" t="s">
        <v>127</v>
      </c>
      <c r="B64" s="367"/>
      <c r="C64" s="367"/>
      <c r="D64" s="367"/>
      <c r="E64" s="367"/>
      <c r="F64" s="367"/>
      <c r="G64" s="367"/>
    </row>
  </sheetData>
  <mergeCells count="13">
    <mergeCell ref="A64:G64"/>
    <mergeCell ref="B26:G26"/>
    <mergeCell ref="B27:G27"/>
    <mergeCell ref="B36:G36"/>
    <mergeCell ref="B45:G45"/>
    <mergeCell ref="B46:G46"/>
    <mergeCell ref="B55:G55"/>
    <mergeCell ref="B17:G17"/>
    <mergeCell ref="A5:A6"/>
    <mergeCell ref="B5:B6"/>
    <mergeCell ref="C5:G5"/>
    <mergeCell ref="B7:G7"/>
    <mergeCell ref="B8:G8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4"/>
  <sheetViews>
    <sheetView workbookViewId="0"/>
  </sheetViews>
  <sheetFormatPr baseColWidth="10" defaultColWidth="10.81640625" defaultRowHeight="14.65" customHeight="1"/>
  <cols>
    <col min="1" max="1" width="26.81640625" style="3" customWidth="1"/>
    <col min="2" max="7" width="13.54296875" style="3" customWidth="1"/>
    <col min="8" max="16384" width="10.81640625" style="3"/>
  </cols>
  <sheetData>
    <row r="1" spans="1:7" s="5" customFormat="1" ht="20.25" customHeight="1">
      <c r="A1" s="4" t="s">
        <v>0</v>
      </c>
    </row>
    <row r="2" spans="1:7" s="2" customFormat="1" ht="14.65" customHeight="1">
      <c r="A2" s="1"/>
    </row>
    <row r="3" spans="1:7" s="2" customFormat="1" ht="14.65" customHeight="1">
      <c r="A3" s="9" t="s">
        <v>315</v>
      </c>
    </row>
    <row r="5" spans="1:7" ht="14.65" customHeight="1">
      <c r="A5" s="375" t="s">
        <v>64</v>
      </c>
      <c r="B5" s="371" t="s">
        <v>155</v>
      </c>
      <c r="C5" s="366" t="s">
        <v>27</v>
      </c>
      <c r="D5" s="366"/>
      <c r="E5" s="366"/>
      <c r="F5" s="366"/>
      <c r="G5" s="366"/>
    </row>
    <row r="6" spans="1:7" s="25" customFormat="1" ht="40.15" customHeight="1">
      <c r="A6" s="377"/>
      <c r="B6" s="372"/>
      <c r="C6" s="181" t="s">
        <v>72</v>
      </c>
      <c r="D6" s="181" t="s">
        <v>145</v>
      </c>
      <c r="E6" s="181" t="s">
        <v>146</v>
      </c>
      <c r="F6" s="181" t="s">
        <v>147</v>
      </c>
      <c r="G6" s="181" t="s">
        <v>152</v>
      </c>
    </row>
    <row r="7" spans="1:7" ht="14.65" customHeight="1">
      <c r="A7" s="8"/>
      <c r="B7" s="365">
        <v>2012</v>
      </c>
      <c r="C7" s="365"/>
      <c r="D7" s="365"/>
      <c r="E7" s="365"/>
      <c r="F7" s="365"/>
      <c r="G7" s="365"/>
    </row>
    <row r="8" spans="1:7" ht="14.65" customHeight="1" thickBot="1">
      <c r="A8" s="8"/>
      <c r="B8" s="362" t="s">
        <v>5</v>
      </c>
      <c r="C8" s="362"/>
      <c r="D8" s="362"/>
      <c r="E8" s="362"/>
      <c r="F8" s="362"/>
      <c r="G8" s="362"/>
    </row>
    <row r="9" spans="1:7" ht="14.65" customHeight="1" thickBot="1">
      <c r="A9" s="13" t="s">
        <v>1</v>
      </c>
      <c r="B9" s="191">
        <f>SUM(B10:B16)</f>
        <v>452073</v>
      </c>
      <c r="C9" s="307">
        <f t="shared" ref="C9:G9" si="0">SUM(C10:C16)</f>
        <v>284036</v>
      </c>
      <c r="D9" s="307">
        <f t="shared" si="0"/>
        <v>148746</v>
      </c>
      <c r="E9" s="307">
        <f t="shared" si="0"/>
        <v>6697</v>
      </c>
      <c r="F9" s="307">
        <f t="shared" si="0"/>
        <v>12594</v>
      </c>
      <c r="G9" s="307">
        <f t="shared" si="0"/>
        <v>356525</v>
      </c>
    </row>
    <row r="10" spans="1:7" ht="14.65" customHeight="1" thickBot="1">
      <c r="A10" s="14" t="s">
        <v>83</v>
      </c>
      <c r="B10" s="42">
        <f>SUM(C10:F10)</f>
        <v>221748</v>
      </c>
      <c r="C10" s="292">
        <v>140820</v>
      </c>
      <c r="D10" s="292">
        <v>70055</v>
      </c>
      <c r="E10" s="292">
        <v>3704</v>
      </c>
      <c r="F10" s="292">
        <v>7169</v>
      </c>
      <c r="G10" s="292">
        <v>174668</v>
      </c>
    </row>
    <row r="11" spans="1:7" ht="14.65" customHeight="1" thickBot="1">
      <c r="A11" s="81" t="s">
        <v>84</v>
      </c>
      <c r="B11" s="39">
        <f t="shared" ref="B11:B16" si="1">SUM(C11:F11)</f>
        <v>39334</v>
      </c>
      <c r="C11" s="291">
        <v>25058</v>
      </c>
      <c r="D11" s="291">
        <v>11477</v>
      </c>
      <c r="E11" s="291">
        <v>838</v>
      </c>
      <c r="F11" s="291">
        <v>1961</v>
      </c>
      <c r="G11" s="291">
        <v>31654</v>
      </c>
    </row>
    <row r="12" spans="1:7" ht="14.65" customHeight="1" thickBot="1">
      <c r="A12" s="82" t="s">
        <v>110</v>
      </c>
      <c r="B12" s="42">
        <f t="shared" si="1"/>
        <v>30125</v>
      </c>
      <c r="C12" s="292">
        <v>20158</v>
      </c>
      <c r="D12" s="292">
        <v>8106</v>
      </c>
      <c r="E12" s="292">
        <v>565</v>
      </c>
      <c r="F12" s="292">
        <v>1296</v>
      </c>
      <c r="G12" s="292">
        <v>24707</v>
      </c>
    </row>
    <row r="13" spans="1:7" ht="14.65" customHeight="1" thickBot="1">
      <c r="A13" s="83" t="s">
        <v>8</v>
      </c>
      <c r="B13" s="39">
        <f t="shared" si="1"/>
        <v>25540</v>
      </c>
      <c r="C13" s="291">
        <v>15054</v>
      </c>
      <c r="D13" s="291">
        <v>9791</v>
      </c>
      <c r="E13" s="291">
        <v>153</v>
      </c>
      <c r="F13" s="291">
        <v>542</v>
      </c>
      <c r="G13" s="291">
        <v>19437</v>
      </c>
    </row>
    <row r="14" spans="1:7" ht="14.65" customHeight="1" thickBot="1">
      <c r="A14" s="14" t="s">
        <v>51</v>
      </c>
      <c r="B14" s="42">
        <f t="shared" si="1"/>
        <v>45736</v>
      </c>
      <c r="C14" s="292">
        <v>28145</v>
      </c>
      <c r="D14" s="292">
        <v>16735</v>
      </c>
      <c r="E14" s="292">
        <v>366</v>
      </c>
      <c r="F14" s="292">
        <v>490</v>
      </c>
      <c r="G14" s="292">
        <v>34397</v>
      </c>
    </row>
    <row r="15" spans="1:7" ht="14.65" customHeight="1" thickBot="1">
      <c r="A15" s="84" t="s">
        <v>9</v>
      </c>
      <c r="B15" s="39">
        <f t="shared" si="1"/>
        <v>14250</v>
      </c>
      <c r="C15" s="291">
        <v>9506</v>
      </c>
      <c r="D15" s="291">
        <v>4597</v>
      </c>
      <c r="E15" s="291">
        <v>67</v>
      </c>
      <c r="F15" s="291">
        <v>80</v>
      </c>
      <c r="G15" s="291">
        <v>11115</v>
      </c>
    </row>
    <row r="16" spans="1:7" ht="14.65" customHeight="1" thickBot="1">
      <c r="A16" s="85" t="s">
        <v>6</v>
      </c>
      <c r="B16" s="42">
        <f t="shared" si="1"/>
        <v>75340</v>
      </c>
      <c r="C16" s="292">
        <v>45295</v>
      </c>
      <c r="D16" s="292">
        <v>27985</v>
      </c>
      <c r="E16" s="292">
        <v>1004</v>
      </c>
      <c r="F16" s="292">
        <v>1056</v>
      </c>
      <c r="G16" s="292">
        <v>60547</v>
      </c>
    </row>
    <row r="17" spans="1:7" ht="14.65" customHeight="1" thickBot="1">
      <c r="A17" s="8"/>
      <c r="B17" s="362" t="s">
        <v>48</v>
      </c>
      <c r="C17" s="362"/>
      <c r="D17" s="362"/>
      <c r="E17" s="362"/>
      <c r="F17" s="362"/>
      <c r="G17" s="362"/>
    </row>
    <row r="18" spans="1:7" ht="14.65" customHeight="1" thickBot="1">
      <c r="A18" s="13" t="s">
        <v>1</v>
      </c>
      <c r="B18" s="192">
        <f>B9*100/$B9</f>
        <v>100</v>
      </c>
      <c r="C18" s="190">
        <f t="shared" ref="C18:G18" si="2">C9*100/$B9</f>
        <v>62.829675738210419</v>
      </c>
      <c r="D18" s="190">
        <f t="shared" si="2"/>
        <v>32.90309308452396</v>
      </c>
      <c r="E18" s="190">
        <f t="shared" si="2"/>
        <v>1.4813979158233295</v>
      </c>
      <c r="F18" s="190">
        <f t="shared" si="2"/>
        <v>2.7858332614422894</v>
      </c>
      <c r="G18" s="190">
        <f t="shared" si="2"/>
        <v>78.864475427641111</v>
      </c>
    </row>
    <row r="19" spans="1:7" ht="14.65" customHeight="1" thickBot="1">
      <c r="A19" s="14" t="s">
        <v>83</v>
      </c>
      <c r="B19" s="185">
        <f t="shared" ref="B19:G25" si="3">B10*100/$B10</f>
        <v>100</v>
      </c>
      <c r="C19" s="65">
        <f t="shared" si="3"/>
        <v>63.504518642783701</v>
      </c>
      <c r="D19" s="65">
        <f t="shared" si="3"/>
        <v>31.592167685841584</v>
      </c>
      <c r="E19" s="65">
        <f t="shared" si="3"/>
        <v>1.670364557966701</v>
      </c>
      <c r="F19" s="65">
        <f t="shared" si="3"/>
        <v>3.2329491134080128</v>
      </c>
      <c r="G19" s="65">
        <f t="shared" si="3"/>
        <v>78.76869238955932</v>
      </c>
    </row>
    <row r="20" spans="1:7" ht="14.65" customHeight="1" thickBot="1">
      <c r="A20" s="81" t="s">
        <v>84</v>
      </c>
      <c r="B20" s="184">
        <f t="shared" si="3"/>
        <v>100</v>
      </c>
      <c r="C20" s="63">
        <f t="shared" si="3"/>
        <v>63.705699903391469</v>
      </c>
      <c r="D20" s="63">
        <f t="shared" si="3"/>
        <v>29.178319011542179</v>
      </c>
      <c r="E20" s="63">
        <f t="shared" si="3"/>
        <v>2.1304723648751716</v>
      </c>
      <c r="F20" s="63">
        <f t="shared" si="3"/>
        <v>4.9855087201911834</v>
      </c>
      <c r="G20" s="63">
        <f t="shared" si="3"/>
        <v>80.474907204962634</v>
      </c>
    </row>
    <row r="21" spans="1:7" ht="14.65" customHeight="1" thickBot="1">
      <c r="A21" s="82" t="s">
        <v>110</v>
      </c>
      <c r="B21" s="185">
        <f t="shared" si="3"/>
        <v>100</v>
      </c>
      <c r="C21" s="65">
        <f t="shared" si="3"/>
        <v>66.914522821576767</v>
      </c>
      <c r="D21" s="65">
        <f t="shared" si="3"/>
        <v>26.907883817427386</v>
      </c>
      <c r="E21" s="65">
        <f t="shared" si="3"/>
        <v>1.8755186721991701</v>
      </c>
      <c r="F21" s="65">
        <f t="shared" si="3"/>
        <v>4.3020746887966803</v>
      </c>
      <c r="G21" s="65">
        <f t="shared" si="3"/>
        <v>82.014937759336107</v>
      </c>
    </row>
    <row r="22" spans="1:7" ht="14.65" customHeight="1" thickBot="1">
      <c r="A22" s="83" t="s">
        <v>8</v>
      </c>
      <c r="B22" s="184">
        <f t="shared" si="3"/>
        <v>100</v>
      </c>
      <c r="C22" s="63">
        <f t="shared" si="3"/>
        <v>58.942834768989819</v>
      </c>
      <c r="D22" s="63">
        <f t="shared" si="3"/>
        <v>38.335943617854348</v>
      </c>
      <c r="E22" s="63">
        <f t="shared" si="3"/>
        <v>0.5990602975724354</v>
      </c>
      <c r="F22" s="63">
        <f t="shared" si="3"/>
        <v>2.1221613155833987</v>
      </c>
      <c r="G22" s="63">
        <f t="shared" si="3"/>
        <v>76.104150352388416</v>
      </c>
    </row>
    <row r="23" spans="1:7" ht="14.65" customHeight="1" thickBot="1">
      <c r="A23" s="14" t="s">
        <v>51</v>
      </c>
      <c r="B23" s="185">
        <f t="shared" si="3"/>
        <v>100</v>
      </c>
      <c r="C23" s="65">
        <f t="shared" si="3"/>
        <v>61.537956970439041</v>
      </c>
      <c r="D23" s="65">
        <f t="shared" si="3"/>
        <v>36.59043204477873</v>
      </c>
      <c r="E23" s="65">
        <f t="shared" si="3"/>
        <v>0.80024488368025193</v>
      </c>
      <c r="F23" s="65">
        <f t="shared" si="3"/>
        <v>1.0713661011019766</v>
      </c>
      <c r="G23" s="65">
        <f t="shared" si="3"/>
        <v>75.207713835927933</v>
      </c>
    </row>
    <row r="24" spans="1:7" ht="14.65" customHeight="1" thickBot="1">
      <c r="A24" s="84" t="s">
        <v>9</v>
      </c>
      <c r="B24" s="184">
        <f t="shared" si="3"/>
        <v>100</v>
      </c>
      <c r="C24" s="63">
        <f t="shared" si="3"/>
        <v>66.708771929824564</v>
      </c>
      <c r="D24" s="63">
        <f t="shared" si="3"/>
        <v>32.259649122807019</v>
      </c>
      <c r="E24" s="63">
        <f t="shared" si="3"/>
        <v>0.47017543859649125</v>
      </c>
      <c r="F24" s="63">
        <f t="shared" si="3"/>
        <v>0.56140350877192979</v>
      </c>
      <c r="G24" s="63">
        <f t="shared" si="3"/>
        <v>78</v>
      </c>
    </row>
    <row r="25" spans="1:7" ht="14.65" customHeight="1" thickBot="1">
      <c r="A25" s="85" t="s">
        <v>6</v>
      </c>
      <c r="B25" s="185">
        <f t="shared" si="3"/>
        <v>100</v>
      </c>
      <c r="C25" s="65">
        <f t="shared" si="3"/>
        <v>60.120785771170695</v>
      </c>
      <c r="D25" s="65">
        <f t="shared" si="3"/>
        <v>37.144942925404834</v>
      </c>
      <c r="E25" s="65">
        <f t="shared" si="3"/>
        <v>1.3326254313777541</v>
      </c>
      <c r="F25" s="65">
        <f t="shared" si="3"/>
        <v>1.4016458720467215</v>
      </c>
      <c r="G25" s="65">
        <f t="shared" si="3"/>
        <v>80.365011945845495</v>
      </c>
    </row>
    <row r="26" spans="1:7" ht="14.65" customHeight="1">
      <c r="A26" s="8"/>
      <c r="B26" s="365">
        <v>2015</v>
      </c>
      <c r="C26" s="365"/>
      <c r="D26" s="365"/>
      <c r="E26" s="365"/>
      <c r="F26" s="365"/>
      <c r="G26" s="365"/>
    </row>
    <row r="27" spans="1:7" ht="14.65" customHeight="1" thickBot="1">
      <c r="A27" s="8"/>
      <c r="B27" s="362" t="s">
        <v>5</v>
      </c>
      <c r="C27" s="362"/>
      <c r="D27" s="362"/>
      <c r="E27" s="362"/>
      <c r="F27" s="362"/>
      <c r="G27" s="362"/>
    </row>
    <row r="28" spans="1:7" ht="14.65" customHeight="1" thickBot="1">
      <c r="A28" s="13" t="s">
        <v>1</v>
      </c>
      <c r="B28" s="191">
        <f>SUM(B29:B35)</f>
        <v>468034</v>
      </c>
      <c r="C28" s="307">
        <f t="shared" ref="C28:G28" si="4">SUM(C29:C35)</f>
        <v>281456</v>
      </c>
      <c r="D28" s="307">
        <f t="shared" si="4"/>
        <v>165624</v>
      </c>
      <c r="E28" s="307">
        <f t="shared" si="4"/>
        <v>9225</v>
      </c>
      <c r="F28" s="307">
        <f t="shared" si="4"/>
        <v>11729</v>
      </c>
      <c r="G28" s="307">
        <f t="shared" si="4"/>
        <v>355699</v>
      </c>
    </row>
    <row r="29" spans="1:7" ht="14.65" customHeight="1" thickBot="1">
      <c r="A29" s="14" t="s">
        <v>83</v>
      </c>
      <c r="B29" s="42">
        <f>SUM(C29:F29)</f>
        <v>234868</v>
      </c>
      <c r="C29" s="292">
        <v>147720</v>
      </c>
      <c r="D29" s="292">
        <v>75976</v>
      </c>
      <c r="E29" s="292">
        <v>5062</v>
      </c>
      <c r="F29" s="292">
        <v>6110</v>
      </c>
      <c r="G29" s="292">
        <v>179063</v>
      </c>
    </row>
    <row r="30" spans="1:7" ht="14.65" customHeight="1" thickBot="1">
      <c r="A30" s="81" t="s">
        <v>84</v>
      </c>
      <c r="B30" s="39">
        <f t="shared" ref="B30:B35" si="5">SUM(C30:F30)</f>
        <v>41408</v>
      </c>
      <c r="C30" s="291">
        <v>25260</v>
      </c>
      <c r="D30" s="291">
        <v>13351</v>
      </c>
      <c r="E30" s="291">
        <v>1176</v>
      </c>
      <c r="F30" s="291">
        <v>1621</v>
      </c>
      <c r="G30" s="291">
        <v>32134</v>
      </c>
    </row>
    <row r="31" spans="1:7" ht="14.65" customHeight="1" thickBot="1">
      <c r="A31" s="82" t="s">
        <v>110</v>
      </c>
      <c r="B31" s="42">
        <f t="shared" si="5"/>
        <v>29971</v>
      </c>
      <c r="C31" s="292">
        <v>20425</v>
      </c>
      <c r="D31" s="292">
        <v>8219</v>
      </c>
      <c r="E31" s="292">
        <v>330</v>
      </c>
      <c r="F31" s="292">
        <v>997</v>
      </c>
      <c r="G31" s="292">
        <v>24930</v>
      </c>
    </row>
    <row r="32" spans="1:7" ht="14.65" customHeight="1" thickBot="1">
      <c r="A32" s="83" t="s">
        <v>8</v>
      </c>
      <c r="B32" s="39">
        <f t="shared" si="5"/>
        <v>27138</v>
      </c>
      <c r="C32" s="291">
        <v>15406</v>
      </c>
      <c r="D32" s="291">
        <v>10720</v>
      </c>
      <c r="E32" s="291">
        <v>320</v>
      </c>
      <c r="F32" s="291">
        <v>692</v>
      </c>
      <c r="G32" s="291">
        <v>21133</v>
      </c>
    </row>
    <row r="33" spans="1:7" ht="14.65" customHeight="1" thickBot="1">
      <c r="A33" s="14" t="s">
        <v>51</v>
      </c>
      <c r="B33" s="42">
        <f t="shared" si="5"/>
        <v>47462</v>
      </c>
      <c r="C33" s="292">
        <v>26036</v>
      </c>
      <c r="D33" s="292">
        <v>20335</v>
      </c>
      <c r="E33" s="292">
        <v>654</v>
      </c>
      <c r="F33" s="292">
        <v>437</v>
      </c>
      <c r="G33" s="292">
        <v>32680</v>
      </c>
    </row>
    <row r="34" spans="1:7" ht="14.65" customHeight="1" thickBot="1">
      <c r="A34" s="84" t="s">
        <v>9</v>
      </c>
      <c r="B34" s="39">
        <f t="shared" si="5"/>
        <v>15519</v>
      </c>
      <c r="C34" s="291">
        <v>8681</v>
      </c>
      <c r="D34" s="291">
        <v>6529</v>
      </c>
      <c r="E34" s="291">
        <v>172</v>
      </c>
      <c r="F34" s="291">
        <v>137</v>
      </c>
      <c r="G34" s="291">
        <v>10721</v>
      </c>
    </row>
    <row r="35" spans="1:7" ht="14.65" customHeight="1" thickBot="1">
      <c r="A35" s="85" t="s">
        <v>6</v>
      </c>
      <c r="B35" s="42">
        <f t="shared" si="5"/>
        <v>71668</v>
      </c>
      <c r="C35" s="292">
        <v>37928</v>
      </c>
      <c r="D35" s="292">
        <v>30494</v>
      </c>
      <c r="E35" s="292">
        <v>1511</v>
      </c>
      <c r="F35" s="292">
        <v>1735</v>
      </c>
      <c r="G35" s="292">
        <v>55038</v>
      </c>
    </row>
    <row r="36" spans="1:7" ht="14.65" customHeight="1" thickBot="1">
      <c r="A36" s="8"/>
      <c r="B36" s="362" t="s">
        <v>48</v>
      </c>
      <c r="C36" s="362"/>
      <c r="D36" s="362"/>
      <c r="E36" s="362"/>
      <c r="F36" s="362"/>
      <c r="G36" s="362"/>
    </row>
    <row r="37" spans="1:7" ht="14.65" customHeight="1" thickBot="1">
      <c r="A37" s="13" t="s">
        <v>1</v>
      </c>
      <c r="B37" s="192">
        <f>B28*100/$B28</f>
        <v>100</v>
      </c>
      <c r="C37" s="190">
        <f t="shared" ref="C37:G37" si="6">C28*100/$B28</f>
        <v>60.135802099847446</v>
      </c>
      <c r="D37" s="190">
        <f t="shared" si="6"/>
        <v>35.387172726767716</v>
      </c>
      <c r="E37" s="190">
        <f t="shared" si="6"/>
        <v>1.9710106530722127</v>
      </c>
      <c r="F37" s="190">
        <f t="shared" si="6"/>
        <v>2.5060145203126267</v>
      </c>
      <c r="G37" s="190">
        <f t="shared" si="6"/>
        <v>75.998538567710895</v>
      </c>
    </row>
    <row r="38" spans="1:7" ht="14.65" customHeight="1" thickBot="1">
      <c r="A38" s="14" t="s">
        <v>83</v>
      </c>
      <c r="B38" s="185">
        <f t="shared" ref="B38:G44" si="7">B29*100/$B29</f>
        <v>100</v>
      </c>
      <c r="C38" s="65">
        <f t="shared" si="7"/>
        <v>62.894902668733074</v>
      </c>
      <c r="D38" s="65">
        <f t="shared" si="7"/>
        <v>32.348382921470787</v>
      </c>
      <c r="E38" s="65">
        <f t="shared" si="7"/>
        <v>2.1552531634790606</v>
      </c>
      <c r="F38" s="65">
        <f t="shared" si="7"/>
        <v>2.6014612463170801</v>
      </c>
      <c r="G38" s="65">
        <f t="shared" si="7"/>
        <v>76.23984535994687</v>
      </c>
    </row>
    <row r="39" spans="1:7" ht="14.65" customHeight="1" thickBot="1">
      <c r="A39" s="81" t="s">
        <v>84</v>
      </c>
      <c r="B39" s="184">
        <f t="shared" si="7"/>
        <v>100</v>
      </c>
      <c r="C39" s="63">
        <f t="shared" si="7"/>
        <v>61.002704791344669</v>
      </c>
      <c r="D39" s="63">
        <f t="shared" si="7"/>
        <v>32.242561823802163</v>
      </c>
      <c r="E39" s="63">
        <f t="shared" si="7"/>
        <v>2.8400309119010818</v>
      </c>
      <c r="F39" s="63">
        <f t="shared" si="7"/>
        <v>3.9147024729520865</v>
      </c>
      <c r="G39" s="63">
        <f t="shared" si="7"/>
        <v>77.603361669242659</v>
      </c>
    </row>
    <row r="40" spans="1:7" ht="14.65" customHeight="1" thickBot="1">
      <c r="A40" s="82" t="s">
        <v>110</v>
      </c>
      <c r="B40" s="185">
        <f t="shared" si="7"/>
        <v>100</v>
      </c>
      <c r="C40" s="65">
        <f t="shared" si="7"/>
        <v>68.149210903873751</v>
      </c>
      <c r="D40" s="65">
        <f t="shared" si="7"/>
        <v>27.423175736545328</v>
      </c>
      <c r="E40" s="65">
        <f t="shared" si="7"/>
        <v>1.1010643622168095</v>
      </c>
      <c r="F40" s="65">
        <f t="shared" si="7"/>
        <v>3.3265489973641187</v>
      </c>
      <c r="G40" s="65">
        <f t="shared" si="7"/>
        <v>83.180407727469884</v>
      </c>
    </row>
    <row r="41" spans="1:7" ht="14.65" customHeight="1" thickBot="1">
      <c r="A41" s="83" t="s">
        <v>8</v>
      </c>
      <c r="B41" s="184">
        <f t="shared" si="7"/>
        <v>100</v>
      </c>
      <c r="C41" s="63">
        <f t="shared" si="7"/>
        <v>56.769106050556417</v>
      </c>
      <c r="D41" s="63">
        <f t="shared" si="7"/>
        <v>39.501805586262805</v>
      </c>
      <c r="E41" s="63">
        <f t="shared" si="7"/>
        <v>1.1791583757093376</v>
      </c>
      <c r="F41" s="63">
        <f t="shared" si="7"/>
        <v>2.5499299874714421</v>
      </c>
      <c r="G41" s="63">
        <f t="shared" si="7"/>
        <v>77.872356105829468</v>
      </c>
    </row>
    <row r="42" spans="1:7" ht="14.65" customHeight="1" thickBot="1">
      <c r="A42" s="14" t="s">
        <v>51</v>
      </c>
      <c r="B42" s="185">
        <f t="shared" si="7"/>
        <v>100</v>
      </c>
      <c r="C42" s="65">
        <f t="shared" si="7"/>
        <v>54.856516792381271</v>
      </c>
      <c r="D42" s="65">
        <f t="shared" si="7"/>
        <v>42.844802157515488</v>
      </c>
      <c r="E42" s="65">
        <f t="shared" si="7"/>
        <v>1.3779444608318234</v>
      </c>
      <c r="F42" s="65">
        <f t="shared" si="7"/>
        <v>0.92073658927141711</v>
      </c>
      <c r="G42" s="65">
        <f t="shared" si="7"/>
        <v>68.855084067253799</v>
      </c>
    </row>
    <row r="43" spans="1:7" ht="14.65" customHeight="1" thickBot="1">
      <c r="A43" s="84" t="s">
        <v>9</v>
      </c>
      <c r="B43" s="184">
        <f t="shared" si="7"/>
        <v>100</v>
      </c>
      <c r="C43" s="63">
        <f t="shared" si="7"/>
        <v>55.937882595528059</v>
      </c>
      <c r="D43" s="63">
        <f t="shared" si="7"/>
        <v>42.071009730008377</v>
      </c>
      <c r="E43" s="63">
        <f t="shared" si="7"/>
        <v>1.1083188349764805</v>
      </c>
      <c r="F43" s="63">
        <f t="shared" si="7"/>
        <v>0.88278883948708031</v>
      </c>
      <c r="G43" s="63">
        <f t="shared" si="7"/>
        <v>69.083059475481662</v>
      </c>
    </row>
    <row r="44" spans="1:7" ht="14.65" customHeight="1" thickBot="1">
      <c r="A44" s="85" t="s">
        <v>6</v>
      </c>
      <c r="B44" s="185">
        <f t="shared" si="7"/>
        <v>100</v>
      </c>
      <c r="C44" s="65">
        <f t="shared" si="7"/>
        <v>52.921806105932916</v>
      </c>
      <c r="D44" s="65">
        <f t="shared" si="7"/>
        <v>42.548975833007759</v>
      </c>
      <c r="E44" s="65">
        <f t="shared" si="7"/>
        <v>2.1083328682257076</v>
      </c>
      <c r="F44" s="65">
        <f t="shared" si="7"/>
        <v>2.4208851928336217</v>
      </c>
      <c r="G44" s="65">
        <f t="shared" si="7"/>
        <v>76.795780543617795</v>
      </c>
    </row>
    <row r="45" spans="1:7" ht="14.65" customHeight="1">
      <c r="A45" s="8"/>
      <c r="B45" s="365" t="s">
        <v>214</v>
      </c>
      <c r="C45" s="365"/>
      <c r="D45" s="365"/>
      <c r="E45" s="365"/>
      <c r="F45" s="365"/>
      <c r="G45" s="365"/>
    </row>
    <row r="46" spans="1:7" ht="14.65" customHeight="1" thickBot="1">
      <c r="A46" s="8"/>
      <c r="B46" s="362" t="s">
        <v>5</v>
      </c>
      <c r="C46" s="362"/>
      <c r="D46" s="362"/>
      <c r="E46" s="362"/>
      <c r="F46" s="362"/>
      <c r="G46" s="362"/>
    </row>
    <row r="47" spans="1:7" ht="14.65" customHeight="1" thickBot="1">
      <c r="A47" s="13" t="s">
        <v>1</v>
      </c>
      <c r="B47" s="194">
        <f>B28-B9</f>
        <v>15961</v>
      </c>
      <c r="C47" s="194">
        <f t="shared" ref="C47:G47" si="8">C28-C9</f>
        <v>-2580</v>
      </c>
      <c r="D47" s="194">
        <f t="shared" si="8"/>
        <v>16878</v>
      </c>
      <c r="E47" s="194">
        <f t="shared" si="8"/>
        <v>2528</v>
      </c>
      <c r="F47" s="194">
        <f t="shared" si="8"/>
        <v>-865</v>
      </c>
      <c r="G47" s="194">
        <f t="shared" si="8"/>
        <v>-826</v>
      </c>
    </row>
    <row r="48" spans="1:7" ht="14.65" customHeight="1" thickBot="1">
      <c r="A48" s="14" t="s">
        <v>83</v>
      </c>
      <c r="B48" s="45">
        <f t="shared" ref="B48:G54" si="9">B29-B10</f>
        <v>13120</v>
      </c>
      <c r="C48" s="45">
        <f t="shared" si="9"/>
        <v>6900</v>
      </c>
      <c r="D48" s="45">
        <f t="shared" si="9"/>
        <v>5921</v>
      </c>
      <c r="E48" s="45">
        <f t="shared" si="9"/>
        <v>1358</v>
      </c>
      <c r="F48" s="45">
        <f t="shared" si="9"/>
        <v>-1059</v>
      </c>
      <c r="G48" s="45">
        <f t="shared" si="9"/>
        <v>4395</v>
      </c>
    </row>
    <row r="49" spans="1:7" ht="14.65" customHeight="1" thickBot="1">
      <c r="A49" s="81" t="s">
        <v>84</v>
      </c>
      <c r="B49" s="55">
        <f t="shared" si="9"/>
        <v>2074</v>
      </c>
      <c r="C49" s="55">
        <f t="shared" si="9"/>
        <v>202</v>
      </c>
      <c r="D49" s="55">
        <f t="shared" si="9"/>
        <v>1874</v>
      </c>
      <c r="E49" s="55">
        <f t="shared" si="9"/>
        <v>338</v>
      </c>
      <c r="F49" s="55">
        <f t="shared" si="9"/>
        <v>-340</v>
      </c>
      <c r="G49" s="55">
        <f t="shared" si="9"/>
        <v>480</v>
      </c>
    </row>
    <row r="50" spans="1:7" ht="14.65" customHeight="1" thickBot="1">
      <c r="A50" s="82" t="s">
        <v>110</v>
      </c>
      <c r="B50" s="45">
        <f t="shared" si="9"/>
        <v>-154</v>
      </c>
      <c r="C50" s="45">
        <f t="shared" si="9"/>
        <v>267</v>
      </c>
      <c r="D50" s="45">
        <f t="shared" si="9"/>
        <v>113</v>
      </c>
      <c r="E50" s="45">
        <f t="shared" si="9"/>
        <v>-235</v>
      </c>
      <c r="F50" s="45">
        <f t="shared" si="9"/>
        <v>-299</v>
      </c>
      <c r="G50" s="45">
        <f t="shared" si="9"/>
        <v>223</v>
      </c>
    </row>
    <row r="51" spans="1:7" ht="14.65" customHeight="1" thickBot="1">
      <c r="A51" s="83" t="s">
        <v>8</v>
      </c>
      <c r="B51" s="55">
        <f t="shared" si="9"/>
        <v>1598</v>
      </c>
      <c r="C51" s="55">
        <f t="shared" si="9"/>
        <v>352</v>
      </c>
      <c r="D51" s="55">
        <f t="shared" si="9"/>
        <v>929</v>
      </c>
      <c r="E51" s="55">
        <f t="shared" si="9"/>
        <v>167</v>
      </c>
      <c r="F51" s="55">
        <f t="shared" si="9"/>
        <v>150</v>
      </c>
      <c r="G51" s="55">
        <f t="shared" si="9"/>
        <v>1696</v>
      </c>
    </row>
    <row r="52" spans="1:7" ht="14.65" customHeight="1" thickBot="1">
      <c r="A52" s="14" t="s">
        <v>51</v>
      </c>
      <c r="B52" s="45">
        <f t="shared" si="9"/>
        <v>1726</v>
      </c>
      <c r="C52" s="45">
        <f t="shared" si="9"/>
        <v>-2109</v>
      </c>
      <c r="D52" s="45">
        <f t="shared" si="9"/>
        <v>3600</v>
      </c>
      <c r="E52" s="45">
        <f t="shared" si="9"/>
        <v>288</v>
      </c>
      <c r="F52" s="45">
        <f t="shared" si="9"/>
        <v>-53</v>
      </c>
      <c r="G52" s="45">
        <f t="shared" si="9"/>
        <v>-1717</v>
      </c>
    </row>
    <row r="53" spans="1:7" ht="14.65" customHeight="1" thickBot="1">
      <c r="A53" s="84" t="s">
        <v>9</v>
      </c>
      <c r="B53" s="55">
        <f t="shared" si="9"/>
        <v>1269</v>
      </c>
      <c r="C53" s="55">
        <f t="shared" si="9"/>
        <v>-825</v>
      </c>
      <c r="D53" s="55">
        <f t="shared" si="9"/>
        <v>1932</v>
      </c>
      <c r="E53" s="55">
        <f t="shared" si="9"/>
        <v>105</v>
      </c>
      <c r="F53" s="55">
        <f t="shared" si="9"/>
        <v>57</v>
      </c>
      <c r="G53" s="55">
        <f t="shared" si="9"/>
        <v>-394</v>
      </c>
    </row>
    <row r="54" spans="1:7" ht="14.65" customHeight="1" thickBot="1">
      <c r="A54" s="85" t="s">
        <v>6</v>
      </c>
      <c r="B54" s="45">
        <f t="shared" si="9"/>
        <v>-3672</v>
      </c>
      <c r="C54" s="45">
        <f t="shared" si="9"/>
        <v>-7367</v>
      </c>
      <c r="D54" s="45">
        <f t="shared" si="9"/>
        <v>2509</v>
      </c>
      <c r="E54" s="45">
        <f t="shared" si="9"/>
        <v>507</v>
      </c>
      <c r="F54" s="45">
        <f t="shared" si="9"/>
        <v>679</v>
      </c>
      <c r="G54" s="45">
        <f t="shared" si="9"/>
        <v>-5509</v>
      </c>
    </row>
    <row r="55" spans="1:7" ht="14.65" customHeight="1" thickBot="1">
      <c r="A55" s="8"/>
      <c r="B55" s="362" t="s">
        <v>124</v>
      </c>
      <c r="C55" s="362"/>
      <c r="D55" s="362"/>
      <c r="E55" s="362"/>
      <c r="F55" s="362"/>
      <c r="G55" s="362"/>
    </row>
    <row r="56" spans="1:7" ht="14.65" customHeight="1" thickBot="1">
      <c r="A56" s="13" t="s">
        <v>1</v>
      </c>
      <c r="B56" s="314" t="s">
        <v>103</v>
      </c>
      <c r="C56" s="193">
        <f t="shared" ref="C56:G56" si="10">C37-C18</f>
        <v>-2.6938736383629731</v>
      </c>
      <c r="D56" s="193">
        <f t="shared" si="10"/>
        <v>2.4840796422437563</v>
      </c>
      <c r="E56" s="193">
        <f t="shared" si="10"/>
        <v>0.48961273724888321</v>
      </c>
      <c r="F56" s="193">
        <f t="shared" si="10"/>
        <v>-0.27981874112966265</v>
      </c>
      <c r="G56" s="193">
        <f t="shared" si="10"/>
        <v>-2.8659368599302155</v>
      </c>
    </row>
    <row r="57" spans="1:7" ht="14.65" customHeight="1" thickBot="1">
      <c r="A57" s="14" t="s">
        <v>83</v>
      </c>
      <c r="B57" s="57" t="s">
        <v>103</v>
      </c>
      <c r="C57" s="57">
        <f t="shared" ref="C57:G63" si="11">C38-C19</f>
        <v>-0.60961597405062662</v>
      </c>
      <c r="D57" s="57">
        <f t="shared" si="11"/>
        <v>0.75621523562920245</v>
      </c>
      <c r="E57" s="57">
        <f t="shared" si="11"/>
        <v>0.48488860551235957</v>
      </c>
      <c r="F57" s="57">
        <f t="shared" si="11"/>
        <v>-0.63148786709093274</v>
      </c>
      <c r="G57" s="57">
        <f t="shared" si="11"/>
        <v>-2.5288470296124501</v>
      </c>
    </row>
    <row r="58" spans="1:7" ht="14.65" customHeight="1" thickBot="1">
      <c r="A58" s="81" t="s">
        <v>84</v>
      </c>
      <c r="B58" s="56" t="s">
        <v>103</v>
      </c>
      <c r="C58" s="56">
        <f t="shared" si="11"/>
        <v>-2.7029951120467999</v>
      </c>
      <c r="D58" s="56">
        <f t="shared" si="11"/>
        <v>3.0642428122599839</v>
      </c>
      <c r="E58" s="56">
        <f t="shared" si="11"/>
        <v>0.70955854702591026</v>
      </c>
      <c r="F58" s="56">
        <f t="shared" si="11"/>
        <v>-1.0708062472390969</v>
      </c>
      <c r="G58" s="56">
        <f t="shared" si="11"/>
        <v>-2.8715455357199744</v>
      </c>
    </row>
    <row r="59" spans="1:7" ht="14.65" customHeight="1" thickBot="1">
      <c r="A59" s="82" t="s">
        <v>110</v>
      </c>
      <c r="B59" s="57" t="s">
        <v>103</v>
      </c>
      <c r="C59" s="57">
        <f t="shared" si="11"/>
        <v>1.2346880822969837</v>
      </c>
      <c r="D59" s="57">
        <f t="shared" si="11"/>
        <v>0.51529191911794214</v>
      </c>
      <c r="E59" s="57">
        <f t="shared" si="11"/>
        <v>-0.77445430998236064</v>
      </c>
      <c r="F59" s="57">
        <f t="shared" si="11"/>
        <v>-0.97552569143256163</v>
      </c>
      <c r="G59" s="57">
        <f t="shared" si="11"/>
        <v>1.1654699681337775</v>
      </c>
    </row>
    <row r="60" spans="1:7" ht="14.65" customHeight="1" thickBot="1">
      <c r="A60" s="83" t="s">
        <v>8</v>
      </c>
      <c r="B60" s="56" t="s">
        <v>103</v>
      </c>
      <c r="C60" s="56">
        <f t="shared" si="11"/>
        <v>-2.1737287184334022</v>
      </c>
      <c r="D60" s="56">
        <f t="shared" si="11"/>
        <v>1.165861968408457</v>
      </c>
      <c r="E60" s="56">
        <f t="shared" si="11"/>
        <v>0.58009807813690217</v>
      </c>
      <c r="F60" s="56">
        <f t="shared" si="11"/>
        <v>0.42776867188804335</v>
      </c>
      <c r="G60" s="56">
        <f t="shared" si="11"/>
        <v>1.7682057534410518</v>
      </c>
    </row>
    <row r="61" spans="1:7" ht="14.65" customHeight="1" thickBot="1">
      <c r="A61" s="14" t="s">
        <v>51</v>
      </c>
      <c r="B61" s="57" t="s">
        <v>103</v>
      </c>
      <c r="C61" s="57">
        <f t="shared" si="11"/>
        <v>-6.6814401780577697</v>
      </c>
      <c r="D61" s="57">
        <f t="shared" si="11"/>
        <v>6.2543701127367584</v>
      </c>
      <c r="E61" s="57">
        <f t="shared" si="11"/>
        <v>0.5776995771515715</v>
      </c>
      <c r="F61" s="57">
        <f t="shared" si="11"/>
        <v>-0.1506295118305595</v>
      </c>
      <c r="G61" s="57">
        <f t="shared" si="11"/>
        <v>-6.3526297686741344</v>
      </c>
    </row>
    <row r="62" spans="1:7" ht="14.65" customHeight="1" thickBot="1">
      <c r="A62" s="84" t="s">
        <v>9</v>
      </c>
      <c r="B62" s="56" t="s">
        <v>103</v>
      </c>
      <c r="C62" s="56">
        <f t="shared" si="11"/>
        <v>-10.770889334296506</v>
      </c>
      <c r="D62" s="56">
        <f t="shared" si="11"/>
        <v>9.8113606072013582</v>
      </c>
      <c r="E62" s="56">
        <f t="shared" si="11"/>
        <v>0.63814339637998929</v>
      </c>
      <c r="F62" s="56">
        <f t="shared" si="11"/>
        <v>0.32138533071515052</v>
      </c>
      <c r="G62" s="56">
        <f t="shared" si="11"/>
        <v>-8.9169405245183384</v>
      </c>
    </row>
    <row r="63" spans="1:7" ht="14.65" customHeight="1" thickBot="1">
      <c r="A63" s="85" t="s">
        <v>6</v>
      </c>
      <c r="B63" s="57" t="s">
        <v>103</v>
      </c>
      <c r="C63" s="57">
        <f t="shared" si="11"/>
        <v>-7.1989796652377791</v>
      </c>
      <c r="D63" s="57">
        <f t="shared" si="11"/>
        <v>5.4040329076029252</v>
      </c>
      <c r="E63" s="57">
        <f t="shared" si="11"/>
        <v>0.77570743684795351</v>
      </c>
      <c r="F63" s="57">
        <f t="shared" si="11"/>
        <v>1.0192393207869002</v>
      </c>
      <c r="G63" s="57">
        <f t="shared" si="11"/>
        <v>-3.5692314022277003</v>
      </c>
    </row>
    <row r="64" spans="1:7" ht="25.15" customHeight="1">
      <c r="A64" s="367" t="s">
        <v>127</v>
      </c>
      <c r="B64" s="367"/>
      <c r="C64" s="367"/>
      <c r="D64" s="367"/>
      <c r="E64" s="367"/>
      <c r="F64" s="367"/>
      <c r="G64" s="367"/>
    </row>
  </sheetData>
  <mergeCells count="13">
    <mergeCell ref="A64:G64"/>
    <mergeCell ref="B26:G26"/>
    <mergeCell ref="B27:G27"/>
    <mergeCell ref="B36:G36"/>
    <mergeCell ref="B45:G45"/>
    <mergeCell ref="B46:G46"/>
    <mergeCell ref="B55:G55"/>
    <mergeCell ref="B17:G17"/>
    <mergeCell ref="A5:A6"/>
    <mergeCell ref="B5:B6"/>
    <mergeCell ref="C5:G5"/>
    <mergeCell ref="B7:G7"/>
    <mergeCell ref="B8:G8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3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199</vt:i4>
      </vt:variant>
      <vt:variant>
        <vt:lpstr>Benannte Bereiche</vt:lpstr>
      </vt:variant>
      <vt:variant>
        <vt:i4>88</vt:i4>
      </vt:variant>
    </vt:vector>
  </HeadingPairs>
  <TitlesOfParts>
    <vt:vector size="287" baseType="lpstr">
      <vt:lpstr>Inhalt</vt:lpstr>
      <vt:lpstr>Tab. 2.1</vt:lpstr>
      <vt:lpstr>Tab. 2.2</vt:lpstr>
      <vt:lpstr>Tab. 2.3</vt:lpstr>
      <vt:lpstr>Tab. 2.3-1</vt:lpstr>
      <vt:lpstr>Tab. 2.3-2</vt:lpstr>
      <vt:lpstr>Tab. 2.3-3</vt:lpstr>
      <vt:lpstr>Tab. 2.3-4</vt:lpstr>
      <vt:lpstr>Tab. 2.3-5</vt:lpstr>
      <vt:lpstr>Tab. 2.3-6</vt:lpstr>
      <vt:lpstr>Tab. 2.4</vt:lpstr>
      <vt:lpstr>Tab. 2.4-1</vt:lpstr>
      <vt:lpstr>Tab. 2.4-2</vt:lpstr>
      <vt:lpstr>Tab. 2.4-3</vt:lpstr>
      <vt:lpstr>Tab. 2.4-4</vt:lpstr>
      <vt:lpstr>Tab. 2.4-5</vt:lpstr>
      <vt:lpstr>Tab. 2.4-6</vt:lpstr>
      <vt:lpstr>Tab. 2.5</vt:lpstr>
      <vt:lpstr>Tab. 2.6</vt:lpstr>
      <vt:lpstr>Tab. 2.6-1</vt:lpstr>
      <vt:lpstr>Tab. 2.6-2</vt:lpstr>
      <vt:lpstr>Tab. 2.7-1</vt:lpstr>
      <vt:lpstr>Tab. 2.7-2</vt:lpstr>
      <vt:lpstr>Tab. 2.7-3</vt:lpstr>
      <vt:lpstr>Tab. 2.8</vt:lpstr>
      <vt:lpstr>Tab. 2.9</vt:lpstr>
      <vt:lpstr>Tab. 2.10</vt:lpstr>
      <vt:lpstr>Tab. 2.10-1</vt:lpstr>
      <vt:lpstr>Tab. 2.10-2</vt:lpstr>
      <vt:lpstr>Tab. 2.10-3</vt:lpstr>
      <vt:lpstr>Tab. 2.10-4</vt:lpstr>
      <vt:lpstr>Tab. 2.10-5</vt:lpstr>
      <vt:lpstr>Tab. 2.10-6</vt:lpstr>
      <vt:lpstr>Tab. 2.11</vt:lpstr>
      <vt:lpstr>Tab. 2.11-1</vt:lpstr>
      <vt:lpstr>Tab. 2.11-2</vt:lpstr>
      <vt:lpstr>Tab. 2.11-3</vt:lpstr>
      <vt:lpstr>Tab. 2.11-4</vt:lpstr>
      <vt:lpstr>Tab. 2.11-5</vt:lpstr>
      <vt:lpstr>Tab. 2.11-6</vt:lpstr>
      <vt:lpstr>Tab. 2.12</vt:lpstr>
      <vt:lpstr>Tab. 2.13</vt:lpstr>
      <vt:lpstr>Tab. 2.14</vt:lpstr>
      <vt:lpstr>Tab. 2.14-1</vt:lpstr>
      <vt:lpstr>Tab. 2.14-2</vt:lpstr>
      <vt:lpstr>Tab. 2.14-3</vt:lpstr>
      <vt:lpstr>Tab. 2.14-4</vt:lpstr>
      <vt:lpstr>Tab. 2.14-5</vt:lpstr>
      <vt:lpstr>Tab. 2.14-6</vt:lpstr>
      <vt:lpstr>Tab. 2.15</vt:lpstr>
      <vt:lpstr>Tab. 2.16</vt:lpstr>
      <vt:lpstr>Tab. 2.16-1</vt:lpstr>
      <vt:lpstr>Tab. 2.16-2</vt:lpstr>
      <vt:lpstr>Tab. 2.16-3</vt:lpstr>
      <vt:lpstr>Tab. 2.16-4</vt:lpstr>
      <vt:lpstr>Tab. 2.16-5</vt:lpstr>
      <vt:lpstr>Tab. 2.16-6</vt:lpstr>
      <vt:lpstr>Tab. 2.17</vt:lpstr>
      <vt:lpstr>Tab. 2.18</vt:lpstr>
      <vt:lpstr>Tab. 2.18-1</vt:lpstr>
      <vt:lpstr>Tab. 2.18-2</vt:lpstr>
      <vt:lpstr>Tab. 2.18-3</vt:lpstr>
      <vt:lpstr>Tab. 2.18-4</vt:lpstr>
      <vt:lpstr>Tab. 2.18-5</vt:lpstr>
      <vt:lpstr>Tab. 2.18-6</vt:lpstr>
      <vt:lpstr>Tab. 2.19</vt:lpstr>
      <vt:lpstr>Tab. 2.19-1</vt:lpstr>
      <vt:lpstr>Tab. 2.19-2</vt:lpstr>
      <vt:lpstr>Tab. 2.19-3</vt:lpstr>
      <vt:lpstr>Tab. 2.19-4</vt:lpstr>
      <vt:lpstr>Tab. 2.19-5</vt:lpstr>
      <vt:lpstr>Tab. 2.19-6</vt:lpstr>
      <vt:lpstr>Tab. 2.20</vt:lpstr>
      <vt:lpstr>Tab. 2.21</vt:lpstr>
      <vt:lpstr>Tab. 2.21-1</vt:lpstr>
      <vt:lpstr>Tab. 2.21-2</vt:lpstr>
      <vt:lpstr>Tab. 2.21-3</vt:lpstr>
      <vt:lpstr>Tab. 2.21-4</vt:lpstr>
      <vt:lpstr>Tab. 2.21-5</vt:lpstr>
      <vt:lpstr>Tab. 2.21-6</vt:lpstr>
      <vt:lpstr>Tab. 2.22</vt:lpstr>
      <vt:lpstr>Tab. 2.23</vt:lpstr>
      <vt:lpstr>Tab. 2.23-1</vt:lpstr>
      <vt:lpstr>Tab. 2.23-2</vt:lpstr>
      <vt:lpstr>Tab. 2.23-3</vt:lpstr>
      <vt:lpstr>Tab. 2.23-4</vt:lpstr>
      <vt:lpstr>Tab. 2.23-5</vt:lpstr>
      <vt:lpstr>Tab. 2.23-6</vt:lpstr>
      <vt:lpstr>Tab. 2.24</vt:lpstr>
      <vt:lpstr>Tab. 2.25</vt:lpstr>
      <vt:lpstr>Tab. 2.25-1</vt:lpstr>
      <vt:lpstr>Tab. 2.25-2</vt:lpstr>
      <vt:lpstr>Tab. 2.25-3</vt:lpstr>
      <vt:lpstr>Tab. 2.25-4</vt:lpstr>
      <vt:lpstr>Tab. 2.25-5</vt:lpstr>
      <vt:lpstr>Tab. 2.25-6</vt:lpstr>
      <vt:lpstr>Tab. 2.26-1</vt:lpstr>
      <vt:lpstr>Tab. 2.26-2</vt:lpstr>
      <vt:lpstr>Tab. 2.26-3</vt:lpstr>
      <vt:lpstr>Tab. 2.27</vt:lpstr>
      <vt:lpstr>Tab. 2.27-1</vt:lpstr>
      <vt:lpstr>Tab. 2.27-2</vt:lpstr>
      <vt:lpstr>Tab. 2.27-3</vt:lpstr>
      <vt:lpstr>Tab. 2.27-4</vt:lpstr>
      <vt:lpstr>Tab. 2.27-5</vt:lpstr>
      <vt:lpstr>Tab. 2.27-6</vt:lpstr>
      <vt:lpstr>Tab. 2.28</vt:lpstr>
      <vt:lpstr>Tab. 2.29</vt:lpstr>
      <vt:lpstr>Tab. 2.29-1</vt:lpstr>
      <vt:lpstr>Tab. 2.29-2</vt:lpstr>
      <vt:lpstr>Tab. 2.29-3</vt:lpstr>
      <vt:lpstr>Tab. 2.29-4</vt:lpstr>
      <vt:lpstr>Tab. 2.29-5</vt:lpstr>
      <vt:lpstr>Tab. 2.29-6</vt:lpstr>
      <vt:lpstr>Tab. 2.30</vt:lpstr>
      <vt:lpstr>Tab. 2.30-1</vt:lpstr>
      <vt:lpstr>Tab. 2.30-2</vt:lpstr>
      <vt:lpstr>Tab. 2.30-3</vt:lpstr>
      <vt:lpstr>Tab. 2.30-4</vt:lpstr>
      <vt:lpstr>Tab. 2.30-5</vt:lpstr>
      <vt:lpstr>Tab. 2.30-6</vt:lpstr>
      <vt:lpstr>Tab. 2.31-1</vt:lpstr>
      <vt:lpstr>Tab. 2.31-2</vt:lpstr>
      <vt:lpstr>Tab. 2.31-3</vt:lpstr>
      <vt:lpstr>Tab. 2.32</vt:lpstr>
      <vt:lpstr>Tab. 2.32-1</vt:lpstr>
      <vt:lpstr>Tab. 2.32-2</vt:lpstr>
      <vt:lpstr>Tab. 2.32-3</vt:lpstr>
      <vt:lpstr>Tab. 2.32-4</vt:lpstr>
      <vt:lpstr>Tab. 2.32-5</vt:lpstr>
      <vt:lpstr>Tab. 2.32-6</vt:lpstr>
      <vt:lpstr>Tab. 2.33</vt:lpstr>
      <vt:lpstr>Tab. 2.33-1</vt:lpstr>
      <vt:lpstr>Tab. 2.33-2</vt:lpstr>
      <vt:lpstr>Tab. 2.33-3</vt:lpstr>
      <vt:lpstr>Tab. 2.33-4</vt:lpstr>
      <vt:lpstr>Tab. 2.33-5</vt:lpstr>
      <vt:lpstr>Tab. 2.33-6</vt:lpstr>
      <vt:lpstr>Tab. 2.34</vt:lpstr>
      <vt:lpstr>Tab. 2.34-1</vt:lpstr>
      <vt:lpstr>Tab. 2.34-2</vt:lpstr>
      <vt:lpstr>Tab. 2.34-3</vt:lpstr>
      <vt:lpstr>Tab. 2.34-4</vt:lpstr>
      <vt:lpstr>Tab. 2.34-5</vt:lpstr>
      <vt:lpstr>Tab. 2.34-6</vt:lpstr>
      <vt:lpstr>Tab. 2.35-1</vt:lpstr>
      <vt:lpstr>Tab. 2.35-2</vt:lpstr>
      <vt:lpstr>Tab. 2.35-3</vt:lpstr>
      <vt:lpstr>Tab. 2.36</vt:lpstr>
      <vt:lpstr>Tab. 2.36-1</vt:lpstr>
      <vt:lpstr>Tab. 2.36-2</vt:lpstr>
      <vt:lpstr>Tab. 2.36-3</vt:lpstr>
      <vt:lpstr>Tab. 2.36-4</vt:lpstr>
      <vt:lpstr>Tab. 2.36-5</vt:lpstr>
      <vt:lpstr>Tab. 2.36-6</vt:lpstr>
      <vt:lpstr>Tab. 2.37</vt:lpstr>
      <vt:lpstr>Tab. 2.37-1</vt:lpstr>
      <vt:lpstr>Tab. 2.37-2</vt:lpstr>
      <vt:lpstr>Tab. 2.37-3</vt:lpstr>
      <vt:lpstr>Tab. 2.37-4</vt:lpstr>
      <vt:lpstr>Tab. 2.37-5</vt:lpstr>
      <vt:lpstr>Tab. 2.37-6</vt:lpstr>
      <vt:lpstr>Tab. 2.38</vt:lpstr>
      <vt:lpstr>Tab. 2.38-1</vt:lpstr>
      <vt:lpstr>Tab. 2.38-2</vt:lpstr>
      <vt:lpstr>Tab. 2.38-3</vt:lpstr>
      <vt:lpstr>Tab. 2.38-4</vt:lpstr>
      <vt:lpstr>Tab. 2.38-5</vt:lpstr>
      <vt:lpstr>Tab. 2.38-6</vt:lpstr>
      <vt:lpstr>Tab. 2.39</vt:lpstr>
      <vt:lpstr>Tab. 2.39-1</vt:lpstr>
      <vt:lpstr>Tab. 2.39-2</vt:lpstr>
      <vt:lpstr>Tab. 2.39-3</vt:lpstr>
      <vt:lpstr>Tab. 2.39-4</vt:lpstr>
      <vt:lpstr>Tab. 2.39-5</vt:lpstr>
      <vt:lpstr>Tab. 2.39-6</vt:lpstr>
      <vt:lpstr>Tab. 2.40</vt:lpstr>
      <vt:lpstr>Tab. 2.40-1</vt:lpstr>
      <vt:lpstr>Tab. 2.40-2</vt:lpstr>
      <vt:lpstr>Tab. 2.40-3</vt:lpstr>
      <vt:lpstr>Tab. 2.40-4</vt:lpstr>
      <vt:lpstr>Tab. 2.40-5</vt:lpstr>
      <vt:lpstr>Tab. 2.40-6</vt:lpstr>
      <vt:lpstr>Tab. 2.41</vt:lpstr>
      <vt:lpstr>Tab. 2.42</vt:lpstr>
      <vt:lpstr>Tab. 2.42-1</vt:lpstr>
      <vt:lpstr>Tab. 2.42-2</vt:lpstr>
      <vt:lpstr>Tab. 2.42-3</vt:lpstr>
      <vt:lpstr>Tab. 2.42-4</vt:lpstr>
      <vt:lpstr>Tab. 2.42-5</vt:lpstr>
      <vt:lpstr>Tab. 2.42-6</vt:lpstr>
      <vt:lpstr>Tab. 2.43</vt:lpstr>
      <vt:lpstr>Tab. 2.43-1</vt:lpstr>
      <vt:lpstr>Tab. 2.43-2</vt:lpstr>
      <vt:lpstr>Tab. 2.43-3</vt:lpstr>
      <vt:lpstr>Tab. 2.43-4</vt:lpstr>
      <vt:lpstr>Tab. 2.43-5</vt:lpstr>
      <vt:lpstr>Tab. 2.43-6</vt:lpstr>
      <vt:lpstr>Tabelle1</vt:lpstr>
      <vt:lpstr>'Tab. 2.25'!_Ref206732562</vt:lpstr>
      <vt:lpstr>'Tab. 2.25-1'!_Ref206732562</vt:lpstr>
      <vt:lpstr>'Tab. 2.25-2'!_Ref206732562</vt:lpstr>
      <vt:lpstr>'Tab. 2.25-3'!_Ref206732562</vt:lpstr>
      <vt:lpstr>'Tab. 2.25-4'!_Ref206732562</vt:lpstr>
      <vt:lpstr>'Tab. 2.25-5'!_Ref206732562</vt:lpstr>
      <vt:lpstr>'Tab. 2.25-6'!_Ref206732562</vt:lpstr>
      <vt:lpstr>'Tab. 2.26-1'!_Ref206732562</vt:lpstr>
      <vt:lpstr>'Tab. 2.26-2'!_Ref206732562</vt:lpstr>
      <vt:lpstr>'Tab. 2.26-3'!_Ref206732562</vt:lpstr>
      <vt:lpstr>'Tab. 2.27'!_Ref206732562</vt:lpstr>
      <vt:lpstr>'Tab. 2.27-1'!_Ref206732562</vt:lpstr>
      <vt:lpstr>'Tab. 2.27-2'!_Ref206732562</vt:lpstr>
      <vt:lpstr>'Tab. 2.27-3'!_Ref206732562</vt:lpstr>
      <vt:lpstr>'Tab. 2.27-4'!_Ref206732562</vt:lpstr>
      <vt:lpstr>'Tab. 2.27-5'!_Ref206732562</vt:lpstr>
      <vt:lpstr>'Tab. 2.27-6'!_Ref206732562</vt:lpstr>
      <vt:lpstr>'Tab. 2.28'!_Ref206732562</vt:lpstr>
      <vt:lpstr>'Tab. 2.29'!_Ref206732562</vt:lpstr>
      <vt:lpstr>'Tab. 2.29-1'!_Ref206732562</vt:lpstr>
      <vt:lpstr>'Tab. 2.29-2'!_Ref206732562</vt:lpstr>
      <vt:lpstr>'Tab. 2.29-3'!_Ref206732562</vt:lpstr>
      <vt:lpstr>'Tab. 2.29-4'!_Ref206732562</vt:lpstr>
      <vt:lpstr>'Tab. 2.29-5'!_Ref206732562</vt:lpstr>
      <vt:lpstr>'Tab. 2.29-6'!_Ref206732562</vt:lpstr>
      <vt:lpstr>'Tab. 2.30'!_Ref206732562</vt:lpstr>
      <vt:lpstr>'Tab. 2.30-1'!_Ref206732562</vt:lpstr>
      <vt:lpstr>'Tab. 2.30-2'!_Ref206732562</vt:lpstr>
      <vt:lpstr>'Tab. 2.30-3'!_Ref206732562</vt:lpstr>
      <vt:lpstr>'Tab. 2.30-4'!_Ref206732562</vt:lpstr>
      <vt:lpstr>'Tab. 2.30-5'!_Ref206732562</vt:lpstr>
      <vt:lpstr>'Tab. 2.30-6'!_Ref206732562</vt:lpstr>
      <vt:lpstr>'Tab. 2.31-1'!_Ref206732562</vt:lpstr>
      <vt:lpstr>'Tab. 2.31-2'!_Ref206732562</vt:lpstr>
      <vt:lpstr>'Tab. 2.31-3'!_Ref206732562</vt:lpstr>
      <vt:lpstr>'Tab. 2.32'!_Ref206732562</vt:lpstr>
      <vt:lpstr>'Tab. 2.32-1'!_Ref206732562</vt:lpstr>
      <vt:lpstr>'Tab. 2.32-2'!_Ref206732562</vt:lpstr>
      <vt:lpstr>'Tab. 2.32-3'!_Ref206732562</vt:lpstr>
      <vt:lpstr>'Tab. 2.32-4'!_Ref206732562</vt:lpstr>
      <vt:lpstr>'Tab. 2.32-5'!_Ref206732562</vt:lpstr>
      <vt:lpstr>'Tab. 2.32-6'!_Ref206732562</vt:lpstr>
      <vt:lpstr>'Tab. 2.33'!_Ref206732562</vt:lpstr>
      <vt:lpstr>'Tab. 2.33-1'!_Ref206732562</vt:lpstr>
      <vt:lpstr>'Tab. 2.33-2'!_Ref206732562</vt:lpstr>
      <vt:lpstr>'Tab. 2.33-3'!_Ref206732562</vt:lpstr>
      <vt:lpstr>'Tab. 2.33-4'!_Ref206732562</vt:lpstr>
      <vt:lpstr>'Tab. 2.33-5'!_Ref206732562</vt:lpstr>
      <vt:lpstr>'Tab. 2.33-6'!_Ref206732562</vt:lpstr>
      <vt:lpstr>'Tab. 2.34'!_Ref206732562</vt:lpstr>
      <vt:lpstr>'Tab. 2.34-1'!_Ref206732562</vt:lpstr>
      <vt:lpstr>'Tab. 2.34-2'!_Ref206732562</vt:lpstr>
      <vt:lpstr>'Tab. 2.34-3'!_Ref206732562</vt:lpstr>
      <vt:lpstr>'Tab. 2.34-4'!_Ref206732562</vt:lpstr>
      <vt:lpstr>'Tab. 2.34-5'!_Ref206732562</vt:lpstr>
      <vt:lpstr>'Tab. 2.34-6'!_Ref206732562</vt:lpstr>
      <vt:lpstr>'Tab. 2.35-1'!_Ref206732562</vt:lpstr>
      <vt:lpstr>'Tab. 2.35-2'!_Ref206732562</vt:lpstr>
      <vt:lpstr>'Tab. 2.35-3'!_Ref206732562</vt:lpstr>
      <vt:lpstr>'Tab. 2.36'!_Ref206732562</vt:lpstr>
      <vt:lpstr>'Tab. 2.36-1'!_Ref206732562</vt:lpstr>
      <vt:lpstr>'Tab. 2.36-2'!_Ref206732562</vt:lpstr>
      <vt:lpstr>'Tab. 2.36-3'!_Ref206732562</vt:lpstr>
      <vt:lpstr>'Tab. 2.36-4'!_Ref206732562</vt:lpstr>
      <vt:lpstr>'Tab. 2.36-5'!_Ref206732562</vt:lpstr>
      <vt:lpstr>'Tab. 2.36-6'!_Ref206732562</vt:lpstr>
      <vt:lpstr>'Tab. 2.37'!_Ref206732562</vt:lpstr>
      <vt:lpstr>'Tab. 2.37-1'!_Ref206732562</vt:lpstr>
      <vt:lpstr>'Tab. 2.37-2'!_Ref206732562</vt:lpstr>
      <vt:lpstr>'Tab. 2.37-3'!_Ref206732562</vt:lpstr>
      <vt:lpstr>'Tab. 2.37-4'!_Ref206732562</vt:lpstr>
      <vt:lpstr>'Tab. 2.37-5'!_Ref206732562</vt:lpstr>
      <vt:lpstr>'Tab. 2.37-6'!_Ref206732562</vt:lpstr>
      <vt:lpstr>'Tab. 2.38'!_Ref206732562</vt:lpstr>
      <vt:lpstr>'Tab. 2.38-1'!_Ref206732562</vt:lpstr>
      <vt:lpstr>'Tab. 2.38-2'!_Ref206732562</vt:lpstr>
      <vt:lpstr>'Tab. 2.38-3'!_Ref206732562</vt:lpstr>
      <vt:lpstr>'Tab. 2.38-4'!_Ref206732562</vt:lpstr>
      <vt:lpstr>'Tab. 2.38-5'!_Ref206732562</vt:lpstr>
      <vt:lpstr>'Tab. 2.38-6'!_Ref206732562</vt:lpstr>
      <vt:lpstr>'Tab. 2.4'!_Ref206732562</vt:lpstr>
      <vt:lpstr>'Tab. 2.4-1'!_Ref206732562</vt:lpstr>
      <vt:lpstr>'Tab. 2.4-2'!_Ref206732562</vt:lpstr>
      <vt:lpstr>'Tab. 2.4-3'!_Ref206732562</vt:lpstr>
      <vt:lpstr>'Tab. 2.4-4'!_Ref206732562</vt:lpstr>
      <vt:lpstr>'Tab. 2.4-5'!_Ref206732562</vt:lpstr>
      <vt:lpstr>'Tab. 2.4-6'!_Ref206732562</vt:lpstr>
      <vt:lpstr>'Tab. 2.5'!_Ref206732562</vt:lpstr>
    </vt:vector>
  </TitlesOfParts>
  <Company>Fakultaet 12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Christiane</dc:creator>
  <cp:lastModifiedBy>Christiane</cp:lastModifiedBy>
  <dcterms:created xsi:type="dcterms:W3CDTF">2016-06-11T15:37:10Z</dcterms:created>
  <dcterms:modified xsi:type="dcterms:W3CDTF">2016-10-21T21:31:31Z</dcterms:modified>
</cp:coreProperties>
</file>